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5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348" i="4" l="1"/>
  <c r="Q348" i="4"/>
  <c r="I30" i="1" l="1"/>
  <c r="H30" i="1" s="1"/>
  <c r="J30" i="1"/>
  <c r="K30" i="1"/>
  <c r="J220" i="1"/>
  <c r="K220" i="1"/>
  <c r="I220" i="1"/>
  <c r="I364" i="4" l="1"/>
  <c r="J364" i="4"/>
  <c r="K364" i="4"/>
  <c r="I26" i="4"/>
  <c r="J26" i="4"/>
  <c r="K26" i="4"/>
  <c r="H26" i="4" s="1"/>
  <c r="F26" i="4"/>
  <c r="G26" i="4"/>
  <c r="E26" i="4"/>
  <c r="H364" i="4" l="1"/>
  <c r="O358" i="4"/>
  <c r="E334" i="4"/>
  <c r="F334" i="4"/>
  <c r="G334" i="4"/>
  <c r="I334" i="4"/>
  <c r="J334" i="4"/>
  <c r="K334" i="4"/>
  <c r="D330" i="4"/>
  <c r="H330" i="4"/>
  <c r="M330" i="4"/>
  <c r="N330" i="4"/>
  <c r="O330" i="4"/>
  <c r="I351" i="4"/>
  <c r="J351" i="4"/>
  <c r="K351" i="4"/>
  <c r="H351" i="4" s="1"/>
  <c r="F351" i="4"/>
  <c r="G351" i="4"/>
  <c r="E351" i="4"/>
  <c r="I91" i="4"/>
  <c r="H91" i="4" s="1"/>
  <c r="J91" i="4"/>
  <c r="K91" i="4"/>
  <c r="F91" i="4"/>
  <c r="G91" i="4"/>
  <c r="E91" i="4"/>
  <c r="I365" i="4"/>
  <c r="J365" i="4"/>
  <c r="K365" i="4"/>
  <c r="F365" i="4"/>
  <c r="G365" i="4"/>
  <c r="E365" i="4"/>
  <c r="D267" i="4"/>
  <c r="D268" i="4"/>
  <c r="D269" i="4"/>
  <c r="H269" i="4"/>
  <c r="H268" i="4"/>
  <c r="H267" i="4"/>
  <c r="F266" i="4"/>
  <c r="G266" i="4"/>
  <c r="I266" i="4"/>
  <c r="J266" i="4"/>
  <c r="K266" i="4"/>
  <c r="E266" i="4"/>
  <c r="O269" i="4"/>
  <c r="N269" i="4"/>
  <c r="M269" i="4"/>
  <c r="D263" i="4"/>
  <c r="D262" i="4"/>
  <c r="I79" i="4"/>
  <c r="J79" i="4"/>
  <c r="K79" i="4"/>
  <c r="F79" i="4"/>
  <c r="G79" i="4"/>
  <c r="E79" i="4"/>
  <c r="O87" i="4"/>
  <c r="N87" i="4"/>
  <c r="M87" i="4"/>
  <c r="H87" i="4"/>
  <c r="O88" i="4"/>
  <c r="N88" i="4"/>
  <c r="M88" i="4"/>
  <c r="H88" i="4"/>
  <c r="O86" i="4"/>
  <c r="N86" i="4"/>
  <c r="M86" i="4"/>
  <c r="H86" i="4"/>
  <c r="I353" i="4"/>
  <c r="J353" i="4"/>
  <c r="K353" i="4"/>
  <c r="F353" i="4"/>
  <c r="G353" i="4"/>
  <c r="I360" i="4"/>
  <c r="H360" i="4" s="1"/>
  <c r="J360" i="4"/>
  <c r="K360" i="4"/>
  <c r="F360" i="4"/>
  <c r="G360" i="4"/>
  <c r="E360" i="4"/>
  <c r="H79" i="4" l="1"/>
  <c r="H353" i="4"/>
  <c r="L330" i="4"/>
  <c r="H365" i="4"/>
  <c r="D79" i="4"/>
  <c r="H266" i="4"/>
  <c r="L269" i="4"/>
  <c r="L87" i="4"/>
  <c r="L88" i="4"/>
  <c r="L86" i="4"/>
  <c r="F363" i="4"/>
  <c r="G363" i="4"/>
  <c r="I363" i="4"/>
  <c r="J363" i="4"/>
  <c r="K363" i="4"/>
  <c r="E363" i="4"/>
  <c r="O85" i="4"/>
  <c r="O363" i="4" s="1"/>
  <c r="N85" i="4"/>
  <c r="N363" i="4" s="1"/>
  <c r="M85" i="4"/>
  <c r="M363" i="4" s="1"/>
  <c r="H85" i="4"/>
  <c r="H363" i="4" s="1"/>
  <c r="D85" i="4"/>
  <c r="E97" i="11"/>
  <c r="D97" i="11"/>
  <c r="C97" i="11"/>
  <c r="E103" i="11"/>
  <c r="D363" i="4" l="1"/>
  <c r="L85" i="4"/>
  <c r="L363" i="4" s="1"/>
  <c r="E46" i="11"/>
  <c r="E47" i="11"/>
  <c r="E216" i="1" l="1"/>
  <c r="F25" i="15"/>
  <c r="G25" i="15"/>
  <c r="E25" i="15"/>
  <c r="D108" i="4"/>
  <c r="F102" i="4"/>
  <c r="G102" i="4"/>
  <c r="E102" i="4"/>
  <c r="D84" i="4"/>
  <c r="D102" i="4" l="1"/>
  <c r="H140" i="1"/>
  <c r="I137" i="1"/>
  <c r="H106" i="4" l="1"/>
  <c r="H27" i="15" l="1"/>
  <c r="H28" i="15"/>
  <c r="D28" i="15" l="1"/>
  <c r="I362" i="4" l="1"/>
  <c r="J362" i="4"/>
  <c r="K362" i="4"/>
  <c r="F362" i="4"/>
  <c r="G362" i="4"/>
  <c r="E362" i="4"/>
  <c r="E353" i="4"/>
  <c r="M84" i="4"/>
  <c r="N84" i="4"/>
  <c r="O84" i="4"/>
  <c r="H84" i="4"/>
  <c r="D362" i="4" l="1"/>
  <c r="H362" i="4"/>
  <c r="L84" i="4"/>
  <c r="O108" i="4" l="1"/>
  <c r="I102" i="4" l="1"/>
  <c r="H108" i="4"/>
  <c r="M108" i="4"/>
  <c r="M362" i="4" s="1"/>
  <c r="N108" i="4"/>
  <c r="J100" i="1"/>
  <c r="K100" i="1"/>
  <c r="I100" i="1"/>
  <c r="L108" i="4" l="1"/>
  <c r="K25" i="15"/>
  <c r="L28" i="15"/>
  <c r="M28" i="15"/>
  <c r="N28" i="15"/>
  <c r="O28" i="15"/>
  <c r="M30" i="4"/>
  <c r="N30" i="4"/>
  <c r="O30" i="4"/>
  <c r="H30" i="4"/>
  <c r="E102" i="11"/>
  <c r="L30" i="4" l="1"/>
  <c r="F52" i="2"/>
  <c r="E52" i="2"/>
  <c r="E48" i="2" l="1"/>
  <c r="M109" i="7" l="1"/>
  <c r="N109" i="7"/>
  <c r="O109" i="7"/>
  <c r="H109" i="7"/>
  <c r="D109" i="7"/>
  <c r="M92" i="12"/>
  <c r="N92" i="12"/>
  <c r="O92" i="12"/>
  <c r="H92" i="12"/>
  <c r="D92" i="12"/>
  <c r="I326" i="4"/>
  <c r="J326" i="4"/>
  <c r="E326" i="4"/>
  <c r="F326" i="4"/>
  <c r="O286" i="4"/>
  <c r="N286" i="4"/>
  <c r="M286" i="4"/>
  <c r="H286" i="4"/>
  <c r="D286" i="4"/>
  <c r="I216" i="1"/>
  <c r="J216" i="1"/>
  <c r="K216" i="1"/>
  <c r="G216" i="1"/>
  <c r="F216" i="1"/>
  <c r="M205" i="1"/>
  <c r="N205" i="1"/>
  <c r="O205" i="1"/>
  <c r="H205" i="1"/>
  <c r="D205" i="1"/>
  <c r="M80" i="7"/>
  <c r="N80" i="7"/>
  <c r="O80" i="7"/>
  <c r="H80" i="7"/>
  <c r="D80" i="7"/>
  <c r="E220" i="1"/>
  <c r="L286" i="4" l="1"/>
  <c r="L80" i="7"/>
  <c r="L109" i="7"/>
  <c r="L205" i="1"/>
  <c r="L92" i="12"/>
  <c r="H63" i="12"/>
  <c r="M63" i="12"/>
  <c r="N63" i="12"/>
  <c r="O63" i="12"/>
  <c r="D63" i="12"/>
  <c r="L63" i="12" l="1"/>
  <c r="D52" i="8"/>
  <c r="H52" i="8"/>
  <c r="M52" i="8"/>
  <c r="N52" i="8"/>
  <c r="O52" i="8"/>
  <c r="L52" i="8" l="1"/>
  <c r="E104" i="11"/>
  <c r="S368" i="4" l="1"/>
  <c r="S367" i="4"/>
  <c r="E350" i="4" l="1"/>
  <c r="H89" i="14"/>
  <c r="I89" i="14"/>
  <c r="J89" i="14"/>
  <c r="E89" i="14"/>
  <c r="F89" i="14"/>
  <c r="D89" i="14"/>
  <c r="G89" i="14" l="1"/>
  <c r="I127" i="7"/>
  <c r="J127" i="7"/>
  <c r="K127" i="7"/>
  <c r="E127" i="7"/>
  <c r="F127" i="7"/>
  <c r="G127" i="7"/>
  <c r="O126" i="7"/>
  <c r="N126" i="7"/>
  <c r="M126" i="7"/>
  <c r="H126" i="7"/>
  <c r="D126" i="7"/>
  <c r="I110" i="12"/>
  <c r="J110" i="12"/>
  <c r="K110" i="12"/>
  <c r="E110" i="12"/>
  <c r="F110" i="12"/>
  <c r="G110" i="12"/>
  <c r="O109" i="12"/>
  <c r="N109" i="12"/>
  <c r="M109" i="12"/>
  <c r="H109" i="12"/>
  <c r="D109" i="12"/>
  <c r="L126" i="7" l="1"/>
  <c r="L109" i="12"/>
  <c r="J253" i="4"/>
  <c r="K253" i="4"/>
  <c r="I253" i="4"/>
  <c r="F253" i="4"/>
  <c r="G253" i="4"/>
  <c r="E253" i="4"/>
  <c r="N255" i="4"/>
  <c r="M255" i="4"/>
  <c r="L255" i="4" s="1"/>
  <c r="H255" i="4"/>
  <c r="D255" i="4"/>
  <c r="O345" i="4"/>
  <c r="N345" i="4"/>
  <c r="M345" i="4"/>
  <c r="L345" i="4" s="1"/>
  <c r="H345" i="4"/>
  <c r="D345" i="4"/>
  <c r="C89" i="14"/>
  <c r="Q229" i="1"/>
  <c r="P229" i="1" s="1"/>
  <c r="O227" i="1"/>
  <c r="N227" i="1"/>
  <c r="M227" i="1"/>
  <c r="H227" i="1"/>
  <c r="D227" i="1"/>
  <c r="E148" i="2"/>
  <c r="I354" i="4"/>
  <c r="J354" i="4"/>
  <c r="K354" i="4"/>
  <c r="E354" i="4"/>
  <c r="D81" i="11"/>
  <c r="D80" i="11" s="1"/>
  <c r="C81" i="11"/>
  <c r="C80" i="11" s="1"/>
  <c r="E91" i="11"/>
  <c r="N89" i="14" l="1"/>
  <c r="H354" i="4"/>
  <c r="D253" i="4"/>
  <c r="M89" i="14"/>
  <c r="L89" i="14"/>
  <c r="R126" i="7"/>
  <c r="L227" i="1"/>
  <c r="K89" i="14" l="1"/>
  <c r="F350" i="4"/>
  <c r="D350" i="4"/>
  <c r="D106" i="4"/>
  <c r="M31" i="1"/>
  <c r="O31" i="1"/>
  <c r="E90" i="11" l="1"/>
  <c r="I350" i="4" l="1"/>
  <c r="H350" i="4" s="1"/>
  <c r="J350" i="4"/>
  <c r="H342" i="4"/>
  <c r="E101" i="11"/>
  <c r="F247" i="4" l="1"/>
  <c r="G247" i="4"/>
  <c r="E247" i="4"/>
  <c r="D249" i="4"/>
  <c r="D250" i="4"/>
  <c r="J247" i="4"/>
  <c r="K247" i="4"/>
  <c r="I247" i="4"/>
  <c r="O249" i="4"/>
  <c r="N249" i="4"/>
  <c r="M249" i="4"/>
  <c r="H249" i="4"/>
  <c r="D177" i="4"/>
  <c r="F175" i="4"/>
  <c r="G175" i="4"/>
  <c r="E175" i="4"/>
  <c r="J175" i="4"/>
  <c r="K175" i="4"/>
  <c r="I175" i="4"/>
  <c r="N177" i="4"/>
  <c r="M177" i="4"/>
  <c r="L177" i="4" s="1"/>
  <c r="H177" i="4"/>
  <c r="D198" i="4"/>
  <c r="F196" i="4"/>
  <c r="G196" i="4"/>
  <c r="E196" i="4"/>
  <c r="N198" i="4"/>
  <c r="M198" i="4"/>
  <c r="L198" i="4" s="1"/>
  <c r="J196" i="4"/>
  <c r="K196" i="4"/>
  <c r="I196" i="4"/>
  <c r="H198" i="4"/>
  <c r="D134" i="4"/>
  <c r="F132" i="4"/>
  <c r="G132" i="4"/>
  <c r="E132" i="4"/>
  <c r="N134" i="4"/>
  <c r="M134" i="4"/>
  <c r="L134" i="4" s="1"/>
  <c r="J132" i="4"/>
  <c r="K132" i="4"/>
  <c r="I132" i="4"/>
  <c r="H134" i="4"/>
  <c r="D152" i="4"/>
  <c r="J150" i="4"/>
  <c r="K150" i="4"/>
  <c r="I150" i="4"/>
  <c r="F150" i="4"/>
  <c r="E150" i="4"/>
  <c r="M150" i="4" s="1"/>
  <c r="N152" i="4"/>
  <c r="M152" i="4"/>
  <c r="L152" i="4" s="1"/>
  <c r="H152" i="4"/>
  <c r="J119" i="4"/>
  <c r="K119" i="4"/>
  <c r="I119" i="4"/>
  <c r="F119" i="4"/>
  <c r="E119" i="4"/>
  <c r="F114" i="4"/>
  <c r="E114" i="4"/>
  <c r="J114" i="4"/>
  <c r="K114" i="4"/>
  <c r="I114" i="4"/>
  <c r="J102" i="4"/>
  <c r="K102" i="4"/>
  <c r="K141" i="4"/>
  <c r="J141" i="4"/>
  <c r="I141" i="4"/>
  <c r="F141" i="4"/>
  <c r="E141" i="4"/>
  <c r="D143" i="4"/>
  <c r="N143" i="4"/>
  <c r="M143" i="4"/>
  <c r="L143" i="4" s="1"/>
  <c r="H143" i="4"/>
  <c r="D121" i="4"/>
  <c r="N121" i="4"/>
  <c r="M121" i="4"/>
  <c r="L121" i="4" s="1"/>
  <c r="H121" i="4"/>
  <c r="D104" i="4"/>
  <c r="N104" i="4"/>
  <c r="M104" i="4"/>
  <c r="N116" i="4"/>
  <c r="H104" i="4"/>
  <c r="D116" i="4"/>
  <c r="M116" i="4"/>
  <c r="L116" i="4" s="1"/>
  <c r="N150" i="4" l="1"/>
  <c r="L249" i="4"/>
  <c r="N196" i="4"/>
  <c r="N350" i="4"/>
  <c r="L104" i="4"/>
  <c r="M350" i="4"/>
  <c r="O196" i="4"/>
  <c r="M196" i="4"/>
  <c r="H116" i="4"/>
  <c r="L350" i="4" l="1"/>
  <c r="D343" i="4"/>
  <c r="F40" i="4" l="1"/>
  <c r="E40" i="4"/>
  <c r="D42" i="4"/>
  <c r="D31" i="4"/>
  <c r="O340" i="4" l="1"/>
  <c r="N340" i="4"/>
  <c r="M340" i="4"/>
  <c r="K356" i="4"/>
  <c r="J356" i="4"/>
  <c r="I356" i="4"/>
  <c r="F356" i="4"/>
  <c r="G356" i="4"/>
  <c r="E356" i="4"/>
  <c r="H31" i="4"/>
  <c r="O343" i="4"/>
  <c r="N343" i="4"/>
  <c r="M343" i="4"/>
  <c r="H343" i="4"/>
  <c r="O250" i="4"/>
  <c r="N250" i="4"/>
  <c r="M250" i="4"/>
  <c r="F357" i="4"/>
  <c r="E357" i="4"/>
  <c r="H250" i="4"/>
  <c r="H241" i="4"/>
  <c r="H237" i="4"/>
  <c r="H231" i="4"/>
  <c r="H227" i="4"/>
  <c r="H223" i="4"/>
  <c r="H219" i="4"/>
  <c r="H215" i="4"/>
  <c r="H211" i="4"/>
  <c r="H207" i="4"/>
  <c r="H203" i="4"/>
  <c r="H199" i="4"/>
  <c r="H194" i="4"/>
  <c r="H190" i="4"/>
  <c r="H186" i="4"/>
  <c r="H182" i="4"/>
  <c r="H178" i="4"/>
  <c r="H173" i="4"/>
  <c r="H169" i="4"/>
  <c r="H165" i="4"/>
  <c r="H161" i="4"/>
  <c r="H157" i="4"/>
  <c r="H153" i="4"/>
  <c r="H148" i="4"/>
  <c r="H144" i="4"/>
  <c r="H139" i="4"/>
  <c r="H135" i="4"/>
  <c r="H130" i="4"/>
  <c r="H126" i="4"/>
  <c r="H122" i="4"/>
  <c r="H117" i="4"/>
  <c r="H112" i="4"/>
  <c r="I74" i="14"/>
  <c r="J74" i="14"/>
  <c r="H74" i="14"/>
  <c r="E74" i="14"/>
  <c r="F74" i="14"/>
  <c r="D74" i="14"/>
  <c r="N96" i="4"/>
  <c r="M96" i="4"/>
  <c r="J40" i="4"/>
  <c r="I40" i="4"/>
  <c r="N42" i="4"/>
  <c r="H42" i="4"/>
  <c r="M42" i="4"/>
  <c r="L42" i="4" s="1"/>
  <c r="L250" i="4" l="1"/>
  <c r="L343" i="4"/>
  <c r="O342" i="4"/>
  <c r="N342" i="4"/>
  <c r="N356" i="4" s="1"/>
  <c r="M342" i="4"/>
  <c r="M356" i="4" s="1"/>
  <c r="K338" i="4"/>
  <c r="J338" i="4"/>
  <c r="I338" i="4"/>
  <c r="F338" i="4"/>
  <c r="G338" i="4"/>
  <c r="E338" i="4"/>
  <c r="D342" i="4"/>
  <c r="D340" i="4"/>
  <c r="L342" i="4" l="1"/>
  <c r="O356" i="4"/>
  <c r="K243" i="4"/>
  <c r="K357" i="4" s="1"/>
  <c r="J243" i="4"/>
  <c r="J357" i="4" s="1"/>
  <c r="I243" i="4"/>
  <c r="I357" i="4" s="1"/>
  <c r="G243" i="4"/>
  <c r="G357" i="4" s="1"/>
  <c r="K239" i="4"/>
  <c r="J239" i="4"/>
  <c r="I239" i="4"/>
  <c r="F239" i="4"/>
  <c r="G239" i="4"/>
  <c r="E239" i="4"/>
  <c r="K235" i="4"/>
  <c r="J235" i="4"/>
  <c r="I235" i="4"/>
  <c r="F235" i="4"/>
  <c r="G235" i="4"/>
  <c r="E235" i="4"/>
  <c r="K229" i="4"/>
  <c r="J229" i="4"/>
  <c r="I229" i="4"/>
  <c r="F229" i="4"/>
  <c r="G229" i="4"/>
  <c r="E229" i="4"/>
  <c r="K225" i="4"/>
  <c r="J225" i="4"/>
  <c r="I225" i="4"/>
  <c r="F225" i="4"/>
  <c r="G225" i="4"/>
  <c r="E225" i="4"/>
  <c r="K221" i="4"/>
  <c r="J221" i="4"/>
  <c r="I221" i="4"/>
  <c r="F221" i="4"/>
  <c r="G221" i="4"/>
  <c r="E221" i="4"/>
  <c r="K217" i="4"/>
  <c r="J217" i="4"/>
  <c r="I217" i="4"/>
  <c r="F217" i="4"/>
  <c r="G217" i="4"/>
  <c r="E217" i="4"/>
  <c r="K213" i="4"/>
  <c r="J213" i="4"/>
  <c r="I213" i="4"/>
  <c r="F213" i="4"/>
  <c r="G213" i="4"/>
  <c r="E213" i="4"/>
  <c r="K209" i="4"/>
  <c r="J209" i="4"/>
  <c r="I209" i="4"/>
  <c r="F209" i="4"/>
  <c r="G209" i="4"/>
  <c r="E209" i="4"/>
  <c r="K205" i="4"/>
  <c r="J205" i="4"/>
  <c r="I205" i="4"/>
  <c r="F205" i="4"/>
  <c r="G205" i="4"/>
  <c r="E205" i="4"/>
  <c r="K201" i="4"/>
  <c r="J201" i="4"/>
  <c r="I201" i="4"/>
  <c r="F201" i="4"/>
  <c r="G201" i="4"/>
  <c r="E201" i="4"/>
  <c r="K192" i="4"/>
  <c r="J192" i="4"/>
  <c r="I192" i="4"/>
  <c r="F192" i="4"/>
  <c r="G192" i="4"/>
  <c r="E192" i="4"/>
  <c r="K188" i="4"/>
  <c r="J188" i="4"/>
  <c r="I188" i="4"/>
  <c r="F188" i="4"/>
  <c r="G188" i="4"/>
  <c r="E188" i="4"/>
  <c r="K184" i="4"/>
  <c r="J184" i="4"/>
  <c r="I184" i="4"/>
  <c r="F184" i="4"/>
  <c r="G184" i="4"/>
  <c r="E184" i="4"/>
  <c r="K180" i="4"/>
  <c r="J180" i="4"/>
  <c r="I180" i="4"/>
  <c r="F180" i="4"/>
  <c r="G180" i="4"/>
  <c r="E180" i="4"/>
  <c r="K171" i="4"/>
  <c r="J171" i="4"/>
  <c r="I171" i="4"/>
  <c r="F171" i="4"/>
  <c r="G171" i="4"/>
  <c r="E171" i="4"/>
  <c r="K167" i="4"/>
  <c r="J54" i="14" s="1"/>
  <c r="J167" i="4"/>
  <c r="I54" i="14" s="1"/>
  <c r="I167" i="4"/>
  <c r="H54" i="14" s="1"/>
  <c r="F167" i="4"/>
  <c r="E54" i="14" s="1"/>
  <c r="G167" i="4"/>
  <c r="F54" i="14" s="1"/>
  <c r="E167" i="4"/>
  <c r="K163" i="4"/>
  <c r="J53" i="14" s="1"/>
  <c r="J163" i="4"/>
  <c r="I53" i="14" s="1"/>
  <c r="I163" i="4"/>
  <c r="H53" i="14" s="1"/>
  <c r="F163" i="4"/>
  <c r="G163" i="4"/>
  <c r="E163" i="4"/>
  <c r="D53" i="14" s="1"/>
  <c r="K159" i="4"/>
  <c r="J159" i="4"/>
  <c r="I159" i="4"/>
  <c r="F159" i="4"/>
  <c r="G159" i="4"/>
  <c r="E159" i="4"/>
  <c r="K155" i="4"/>
  <c r="J155" i="4"/>
  <c r="I155" i="4"/>
  <c r="F155" i="4"/>
  <c r="G155" i="4"/>
  <c r="E155" i="4"/>
  <c r="G150" i="4"/>
  <c r="K146" i="4"/>
  <c r="J146" i="4"/>
  <c r="I146" i="4"/>
  <c r="F146" i="4"/>
  <c r="G146" i="4"/>
  <c r="E146" i="4"/>
  <c r="G141" i="4"/>
  <c r="K137" i="4"/>
  <c r="J137" i="4"/>
  <c r="I137" i="4"/>
  <c r="F137" i="4"/>
  <c r="G137" i="4"/>
  <c r="E137" i="4"/>
  <c r="K128" i="4" l="1"/>
  <c r="J128" i="4"/>
  <c r="I128" i="4"/>
  <c r="G128" i="4"/>
  <c r="F128" i="4"/>
  <c r="E128" i="4"/>
  <c r="K124" i="4"/>
  <c r="J124" i="4"/>
  <c r="I124" i="4"/>
  <c r="F124" i="4"/>
  <c r="G124" i="4"/>
  <c r="E124" i="4"/>
  <c r="G119" i="4"/>
  <c r="G114" i="4"/>
  <c r="O110" i="4"/>
  <c r="K110" i="4"/>
  <c r="J110" i="4"/>
  <c r="I110" i="4"/>
  <c r="G110" i="4"/>
  <c r="F110" i="4"/>
  <c r="E110" i="4"/>
  <c r="N207" i="4"/>
  <c r="M207" i="4"/>
  <c r="L207" i="4" s="1"/>
  <c r="D207" i="4"/>
  <c r="N245" i="4"/>
  <c r="M245" i="4"/>
  <c r="L245" i="4" s="1"/>
  <c r="D245" i="4"/>
  <c r="N241" i="4"/>
  <c r="M241" i="4"/>
  <c r="L241" i="4" s="1"/>
  <c r="D241" i="4"/>
  <c r="N237" i="4"/>
  <c r="M237" i="4"/>
  <c r="L237" i="4" s="1"/>
  <c r="D237" i="4"/>
  <c r="N231" i="4"/>
  <c r="M231" i="4"/>
  <c r="L231" i="4" s="1"/>
  <c r="D231" i="4"/>
  <c r="N227" i="4"/>
  <c r="M227" i="4"/>
  <c r="L227" i="4" s="1"/>
  <c r="D227" i="4"/>
  <c r="N223" i="4"/>
  <c r="M223" i="4"/>
  <c r="L223" i="4" s="1"/>
  <c r="D223" i="4"/>
  <c r="N219" i="4"/>
  <c r="M219" i="4"/>
  <c r="L219" i="4" s="1"/>
  <c r="D219" i="4"/>
  <c r="N215" i="4"/>
  <c r="M215" i="4"/>
  <c r="L215" i="4" s="1"/>
  <c r="D215" i="4"/>
  <c r="N211" i="4"/>
  <c r="M211" i="4"/>
  <c r="L211" i="4" s="1"/>
  <c r="D211" i="4"/>
  <c r="N203" i="4"/>
  <c r="M203" i="4"/>
  <c r="L203" i="4" s="1"/>
  <c r="D203" i="4"/>
  <c r="N199" i="4"/>
  <c r="M199" i="4"/>
  <c r="L199" i="4" s="1"/>
  <c r="D199" i="4"/>
  <c r="N194" i="4"/>
  <c r="M194" i="4"/>
  <c r="L194" i="4" s="1"/>
  <c r="D194" i="4"/>
  <c r="N190" i="4"/>
  <c r="M190" i="4"/>
  <c r="L190" i="4" s="1"/>
  <c r="D190" i="4"/>
  <c r="N186" i="4"/>
  <c r="M186" i="4"/>
  <c r="L186" i="4" s="1"/>
  <c r="D186" i="4"/>
  <c r="N182" i="4"/>
  <c r="M182" i="4"/>
  <c r="L182" i="4" s="1"/>
  <c r="D182" i="4"/>
  <c r="N178" i="4"/>
  <c r="M178" i="4"/>
  <c r="L178" i="4" s="1"/>
  <c r="D178" i="4"/>
  <c r="N173" i="4"/>
  <c r="M173" i="4"/>
  <c r="L173" i="4" s="1"/>
  <c r="D173" i="4"/>
  <c r="N169" i="4"/>
  <c r="M169" i="4"/>
  <c r="L169" i="4" s="1"/>
  <c r="D169" i="4"/>
  <c r="N165" i="4"/>
  <c r="M165" i="4"/>
  <c r="L165" i="4" s="1"/>
  <c r="D165" i="4"/>
  <c r="N161" i="4"/>
  <c r="M161" i="4"/>
  <c r="L161" i="4" s="1"/>
  <c r="D161" i="4"/>
  <c r="N157" i="4"/>
  <c r="M157" i="4"/>
  <c r="L157" i="4" s="1"/>
  <c r="D157" i="4"/>
  <c r="N153" i="4"/>
  <c r="M153" i="4"/>
  <c r="L153" i="4" s="1"/>
  <c r="D153" i="4"/>
  <c r="N148" i="4"/>
  <c r="M148" i="4"/>
  <c r="L148" i="4" s="1"/>
  <c r="D148" i="4"/>
  <c r="N144" i="4"/>
  <c r="M144" i="4"/>
  <c r="L144" i="4" s="1"/>
  <c r="D144" i="4"/>
  <c r="N139" i="4"/>
  <c r="M139" i="4"/>
  <c r="L139" i="4" s="1"/>
  <c r="D139" i="4"/>
  <c r="N135" i="4"/>
  <c r="M135" i="4"/>
  <c r="L135" i="4" s="1"/>
  <c r="D135" i="4"/>
  <c r="N130" i="4"/>
  <c r="M130" i="4"/>
  <c r="L130" i="4" s="1"/>
  <c r="D130" i="4"/>
  <c r="N126" i="4"/>
  <c r="M126" i="4"/>
  <c r="L126" i="4" s="1"/>
  <c r="D126" i="4"/>
  <c r="N122" i="4"/>
  <c r="M122" i="4"/>
  <c r="D122" i="4"/>
  <c r="N117" i="4"/>
  <c r="M117" i="4"/>
  <c r="D117" i="4"/>
  <c r="D112" i="4"/>
  <c r="N112" i="4"/>
  <c r="M112" i="4"/>
  <c r="L112" i="4" s="1"/>
  <c r="O252" i="4"/>
  <c r="N252" i="4"/>
  <c r="M252" i="4"/>
  <c r="O246" i="4"/>
  <c r="N246" i="4"/>
  <c r="M246" i="4"/>
  <c r="O242" i="4"/>
  <c r="N242" i="4"/>
  <c r="M242" i="4"/>
  <c r="O238" i="4"/>
  <c r="N238" i="4"/>
  <c r="M238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200" i="4"/>
  <c r="N200" i="4"/>
  <c r="M200" i="4"/>
  <c r="O195" i="4"/>
  <c r="N195" i="4"/>
  <c r="M195" i="4"/>
  <c r="O191" i="4"/>
  <c r="N191" i="4"/>
  <c r="M191" i="4"/>
  <c r="O187" i="4"/>
  <c r="N187" i="4"/>
  <c r="M187" i="4"/>
  <c r="O183" i="4"/>
  <c r="N183" i="4"/>
  <c r="M183" i="4"/>
  <c r="O179" i="4"/>
  <c r="N179" i="4"/>
  <c r="M179" i="4"/>
  <c r="O174" i="4"/>
  <c r="N174" i="4"/>
  <c r="M174" i="4"/>
  <c r="O170" i="4"/>
  <c r="N170" i="4"/>
  <c r="M170" i="4"/>
  <c r="O166" i="4"/>
  <c r="N166" i="4"/>
  <c r="M166" i="4"/>
  <c r="O158" i="4"/>
  <c r="N158" i="4"/>
  <c r="M158" i="4"/>
  <c r="L158" i="4" s="1"/>
  <c r="O140" i="4"/>
  <c r="N140" i="4"/>
  <c r="M140" i="4"/>
  <c r="O131" i="4"/>
  <c r="L131" i="4" s="1"/>
  <c r="N131" i="4"/>
  <c r="M131" i="4"/>
  <c r="O127" i="4"/>
  <c r="O124" i="4" s="1"/>
  <c r="N127" i="4"/>
  <c r="M127" i="4"/>
  <c r="O118" i="4"/>
  <c r="O114" i="4" s="1"/>
  <c r="N118" i="4"/>
  <c r="M118" i="4"/>
  <c r="D336" i="4"/>
  <c r="D246" i="4"/>
  <c r="D242" i="4"/>
  <c r="D238" i="4"/>
  <c r="D232" i="4"/>
  <c r="D228" i="4"/>
  <c r="D224" i="4"/>
  <c r="D220" i="4"/>
  <c r="D216" i="4"/>
  <c r="D212" i="4"/>
  <c r="D208" i="4"/>
  <c r="D204" i="4"/>
  <c r="D200" i="4"/>
  <c r="D195" i="4"/>
  <c r="D191" i="4"/>
  <c r="D187" i="4"/>
  <c r="D183" i="4"/>
  <c r="D179" i="4"/>
  <c r="D174" i="4"/>
  <c r="D170" i="4"/>
  <c r="D166" i="4"/>
  <c r="D162" i="4"/>
  <c r="D158" i="4"/>
  <c r="D154" i="4"/>
  <c r="D149" i="4"/>
  <c r="D145" i="4"/>
  <c r="D140" i="4"/>
  <c r="D136" i="4"/>
  <c r="D137" i="4"/>
  <c r="D131" i="4"/>
  <c r="D127" i="4"/>
  <c r="D123" i="4"/>
  <c r="D118" i="4"/>
  <c r="N113" i="4"/>
  <c r="M113" i="4"/>
  <c r="L113" i="4" s="1"/>
  <c r="L170" i="4" l="1"/>
  <c r="L187" i="4"/>
  <c r="L204" i="4"/>
  <c r="L220" i="4"/>
  <c r="L238" i="4"/>
  <c r="L127" i="4"/>
  <c r="L166" i="4"/>
  <c r="L183" i="4"/>
  <c r="L200" i="4"/>
  <c r="L216" i="4"/>
  <c r="L232" i="4"/>
  <c r="L174" i="4"/>
  <c r="L191" i="4"/>
  <c r="L208" i="4"/>
  <c r="L224" i="4"/>
  <c r="L242" i="4"/>
  <c r="N114" i="4"/>
  <c r="L252" i="4"/>
  <c r="L118" i="4"/>
  <c r="M114" i="4"/>
  <c r="L140" i="4"/>
  <c r="L179" i="4"/>
  <c r="L195" i="4"/>
  <c r="L212" i="4"/>
  <c r="L228" i="4"/>
  <c r="L246" i="4"/>
  <c r="N128" i="4"/>
  <c r="N124" i="4"/>
  <c r="O128" i="4"/>
  <c r="M124" i="4"/>
  <c r="L117" i="4"/>
  <c r="M110" i="4"/>
  <c r="N110" i="4"/>
  <c r="M128" i="4"/>
  <c r="L122" i="4"/>
  <c r="R348" i="4"/>
  <c r="S348" i="4"/>
  <c r="T348" i="4"/>
  <c r="U348" i="4"/>
  <c r="J361" i="4"/>
  <c r="K361" i="4"/>
  <c r="I361" i="4"/>
  <c r="F361" i="4"/>
  <c r="G361" i="4"/>
  <c r="E361" i="4"/>
  <c r="D361" i="4" l="1"/>
  <c r="H361" i="4"/>
  <c r="E100" i="11"/>
  <c r="O31" i="4" l="1"/>
  <c r="O361" i="4" s="1"/>
  <c r="N31" i="4"/>
  <c r="N361" i="4" s="1"/>
  <c r="M31" i="4"/>
  <c r="M361" i="4" s="1"/>
  <c r="L361" i="4" l="1"/>
  <c r="L31" i="4"/>
  <c r="D107" i="11"/>
  <c r="E99" i="11" l="1"/>
  <c r="E82" i="11" l="1"/>
  <c r="H102" i="4" l="1"/>
  <c r="D351" i="4"/>
  <c r="M268" i="4"/>
  <c r="N268" i="4"/>
  <c r="N266" i="4" s="1"/>
  <c r="O268" i="4"/>
  <c r="O93" i="4"/>
  <c r="D91" i="4"/>
  <c r="N106" i="4"/>
  <c r="N351" i="4" s="1"/>
  <c r="O106" i="4"/>
  <c r="O105" i="4"/>
  <c r="M106" i="4"/>
  <c r="M351" i="4" s="1"/>
  <c r="N96" i="2"/>
  <c r="O96" i="2"/>
  <c r="O266" i="4" l="1"/>
  <c r="M266" i="4"/>
  <c r="L93" i="4"/>
  <c r="O351" i="4"/>
  <c r="L351" i="4" s="1"/>
  <c r="L106" i="4"/>
  <c r="L268" i="4"/>
  <c r="L266" i="4" s="1"/>
  <c r="H357" i="4" l="1"/>
  <c r="H73" i="14"/>
  <c r="I73" i="14"/>
  <c r="J73" i="14"/>
  <c r="E73" i="14"/>
  <c r="F73" i="14"/>
  <c r="D73" i="14"/>
  <c r="F354" i="4"/>
  <c r="G354" i="4"/>
  <c r="H246" i="4"/>
  <c r="O243" i="4"/>
  <c r="N243" i="4"/>
  <c r="M243" i="4"/>
  <c r="H243" i="4"/>
  <c r="D243" i="4"/>
  <c r="E75" i="14"/>
  <c r="F75" i="14"/>
  <c r="O257" i="4"/>
  <c r="O253" i="4" s="1"/>
  <c r="N257" i="4"/>
  <c r="M257" i="4"/>
  <c r="H257" i="4"/>
  <c r="D257" i="4"/>
  <c r="H252" i="4"/>
  <c r="D252" i="4"/>
  <c r="H238" i="4"/>
  <c r="O235" i="4"/>
  <c r="N235" i="4"/>
  <c r="M235" i="4"/>
  <c r="H235" i="4"/>
  <c r="D235" i="4"/>
  <c r="H234" i="4"/>
  <c r="O233" i="4"/>
  <c r="N233" i="4"/>
  <c r="M233" i="4"/>
  <c r="H233" i="4"/>
  <c r="D233" i="4"/>
  <c r="O159" i="4"/>
  <c r="N159" i="4"/>
  <c r="M159" i="4"/>
  <c r="H159" i="4"/>
  <c r="D159" i="4"/>
  <c r="O150" i="4"/>
  <c r="H150" i="4"/>
  <c r="D150" i="4"/>
  <c r="O146" i="4"/>
  <c r="N146" i="4"/>
  <c r="M146" i="4"/>
  <c r="H146" i="4"/>
  <c r="O141" i="4"/>
  <c r="N141" i="4"/>
  <c r="M141" i="4"/>
  <c r="H141" i="4"/>
  <c r="D141" i="4"/>
  <c r="D355" i="4"/>
  <c r="H355" i="4"/>
  <c r="H132" i="4"/>
  <c r="H124" i="4"/>
  <c r="H110" i="4"/>
  <c r="H119" i="4"/>
  <c r="D119" i="4"/>
  <c r="N105" i="4"/>
  <c r="M105" i="4"/>
  <c r="H247" i="4" l="1"/>
  <c r="L159" i="4"/>
  <c r="K258" i="4"/>
  <c r="L235" i="4"/>
  <c r="L150" i="4"/>
  <c r="L243" i="4"/>
  <c r="L257" i="4"/>
  <c r="H253" i="4"/>
  <c r="D354" i="4"/>
  <c r="L233" i="4"/>
  <c r="O354" i="4"/>
  <c r="N354" i="4"/>
  <c r="D247" i="4"/>
  <c r="E258" i="4"/>
  <c r="G258" i="4"/>
  <c r="M354" i="4"/>
  <c r="G73" i="14"/>
  <c r="F258" i="4"/>
  <c r="L141" i="4"/>
  <c r="L146" i="4"/>
  <c r="L110" i="4"/>
  <c r="L124" i="4"/>
  <c r="L105" i="4"/>
  <c r="D112" i="11"/>
  <c r="C112" i="11"/>
  <c r="E114" i="11"/>
  <c r="E112" i="11" s="1"/>
  <c r="L354" i="4" l="1"/>
  <c r="F20" i="3"/>
  <c r="H219" i="1" l="1"/>
  <c r="O219" i="1"/>
  <c r="N219" i="1"/>
  <c r="M219" i="1"/>
  <c r="L219" i="1" s="1"/>
  <c r="N137" i="15" l="1"/>
  <c r="D219" i="1" l="1"/>
  <c r="I218" i="1"/>
  <c r="I228" i="1" s="1"/>
  <c r="J218" i="1"/>
  <c r="J228" i="1" s="1"/>
  <c r="F220" i="1"/>
  <c r="F218" i="1" s="1"/>
  <c r="F228" i="1" s="1"/>
  <c r="G220" i="1"/>
  <c r="G218" i="1" s="1"/>
  <c r="G228" i="1" s="1"/>
  <c r="E218" i="1"/>
  <c r="E228" i="1" s="1"/>
  <c r="K218" i="1"/>
  <c r="K228" i="1" s="1"/>
  <c r="I359" i="4"/>
  <c r="J359" i="4"/>
  <c r="K359" i="4"/>
  <c r="J258" i="4"/>
  <c r="I258" i="4"/>
  <c r="D109" i="4"/>
  <c r="D107" i="4"/>
  <c r="O107" i="4"/>
  <c r="N107" i="4"/>
  <c r="M107" i="4"/>
  <c r="H107" i="4"/>
  <c r="D218" i="1" l="1"/>
  <c r="H356" i="4"/>
  <c r="H359" i="4"/>
  <c r="L107" i="4"/>
  <c r="H218" i="1"/>
  <c r="H220" i="1"/>
  <c r="D220" i="1"/>
  <c r="E38" i="14"/>
  <c r="F38" i="14"/>
  <c r="E39" i="14"/>
  <c r="F39" i="14"/>
  <c r="E41" i="14"/>
  <c r="F41" i="14"/>
  <c r="E42" i="14"/>
  <c r="F42" i="14"/>
  <c r="E43" i="14"/>
  <c r="F43" i="14"/>
  <c r="E44" i="14"/>
  <c r="F44" i="14"/>
  <c r="E45" i="14"/>
  <c r="F45" i="14"/>
  <c r="F46" i="14"/>
  <c r="E47" i="14"/>
  <c r="F47" i="14"/>
  <c r="E49" i="14"/>
  <c r="F49" i="14"/>
  <c r="E50" i="14"/>
  <c r="F50" i="14"/>
  <c r="E51" i="14"/>
  <c r="F51" i="14"/>
  <c r="E52" i="14"/>
  <c r="F52" i="14"/>
  <c r="E53" i="14"/>
  <c r="F53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4" i="14"/>
  <c r="F64" i="14"/>
  <c r="E65" i="14"/>
  <c r="F65" i="14"/>
  <c r="E66" i="14"/>
  <c r="F66" i="14"/>
  <c r="E67" i="14"/>
  <c r="F67" i="14"/>
  <c r="E68" i="14"/>
  <c r="F68" i="14"/>
  <c r="E69" i="14"/>
  <c r="F69" i="14"/>
  <c r="E72" i="14"/>
  <c r="F72" i="14"/>
  <c r="E85" i="14"/>
  <c r="F85" i="14"/>
  <c r="E86" i="14"/>
  <c r="F86" i="14"/>
  <c r="E88" i="14"/>
  <c r="F88" i="14"/>
  <c r="H39" i="14"/>
  <c r="I39" i="14"/>
  <c r="D39" i="14"/>
  <c r="Q152" i="15" l="1"/>
  <c r="Q61" i="8"/>
  <c r="Q60" i="8"/>
  <c r="Q59" i="8"/>
  <c r="Q134" i="7"/>
  <c r="Q133" i="7"/>
  <c r="Q131" i="7"/>
  <c r="Q164" i="2"/>
  <c r="Q163" i="2"/>
  <c r="Q161" i="2"/>
  <c r="Q160" i="2"/>
  <c r="H86" i="14"/>
  <c r="I86" i="14"/>
  <c r="J86" i="14"/>
  <c r="D86" i="14"/>
  <c r="H88" i="14"/>
  <c r="I88" i="14"/>
  <c r="J88" i="14"/>
  <c r="D88" i="14"/>
  <c r="H85" i="14"/>
  <c r="I85" i="14"/>
  <c r="J85" i="14"/>
  <c r="D85" i="14"/>
  <c r="G85" i="14" l="1"/>
  <c r="G86" i="14"/>
  <c r="G88" i="14"/>
  <c r="H72" i="14"/>
  <c r="I72" i="14"/>
  <c r="J72" i="14"/>
  <c r="D72" i="14"/>
  <c r="H60" i="14"/>
  <c r="I60" i="14"/>
  <c r="J60" i="14"/>
  <c r="D60" i="14"/>
  <c r="H69" i="14"/>
  <c r="I69" i="14"/>
  <c r="J69" i="14"/>
  <c r="D69" i="14"/>
  <c r="H68" i="14"/>
  <c r="I68" i="14"/>
  <c r="J68" i="14"/>
  <c r="D68" i="14"/>
  <c r="H65" i="14"/>
  <c r="I65" i="14"/>
  <c r="J65" i="14"/>
  <c r="D65" i="14"/>
  <c r="H66" i="14"/>
  <c r="I66" i="14"/>
  <c r="J66" i="14"/>
  <c r="D66" i="14"/>
  <c r="H64" i="14"/>
  <c r="I64" i="14"/>
  <c r="J64" i="14"/>
  <c r="D64" i="14"/>
  <c r="H67" i="14"/>
  <c r="I67" i="14"/>
  <c r="J67" i="14"/>
  <c r="D67" i="14"/>
  <c r="H63" i="14"/>
  <c r="I63" i="14"/>
  <c r="J63" i="14"/>
  <c r="D63" i="14"/>
  <c r="H62" i="14"/>
  <c r="I62" i="14"/>
  <c r="J62" i="14"/>
  <c r="D62" i="14"/>
  <c r="H56" i="14"/>
  <c r="I56" i="14"/>
  <c r="J56" i="14"/>
  <c r="D56" i="14"/>
  <c r="H59" i="14"/>
  <c r="I59" i="14"/>
  <c r="J59" i="14"/>
  <c r="D59" i="14"/>
  <c r="H51" i="14"/>
  <c r="I51" i="14"/>
  <c r="J51" i="14"/>
  <c r="D51" i="14"/>
  <c r="H61" i="14"/>
  <c r="I61" i="14"/>
  <c r="J61" i="14"/>
  <c r="D61" i="14"/>
  <c r="H55" i="14"/>
  <c r="I55" i="14"/>
  <c r="J55" i="14"/>
  <c r="D55" i="14"/>
  <c r="H52" i="14"/>
  <c r="I52" i="14"/>
  <c r="D52" i="14"/>
  <c r="H58" i="14"/>
  <c r="I58" i="14"/>
  <c r="J58" i="14"/>
  <c r="D58" i="14"/>
  <c r="H57" i="14"/>
  <c r="I57" i="14"/>
  <c r="J57" i="14"/>
  <c r="D57" i="14"/>
  <c r="D54" i="14"/>
  <c r="H44" i="14"/>
  <c r="I44" i="14"/>
  <c r="D44" i="14"/>
  <c r="H45" i="14"/>
  <c r="I45" i="14"/>
  <c r="J45" i="14"/>
  <c r="D45" i="14"/>
  <c r="H47" i="14"/>
  <c r="I47" i="14"/>
  <c r="J47" i="14"/>
  <c r="D47" i="14"/>
  <c r="H50" i="14"/>
  <c r="I50" i="14"/>
  <c r="D50" i="14"/>
  <c r="G54" i="14" l="1"/>
  <c r="G56" i="14"/>
  <c r="G74" i="14"/>
  <c r="G72" i="14"/>
  <c r="G58" i="14"/>
  <c r="G66" i="14"/>
  <c r="G45" i="14"/>
  <c r="G55" i="14"/>
  <c r="G63" i="14"/>
  <c r="G60" i="14"/>
  <c r="G65" i="14"/>
  <c r="G69" i="14"/>
  <c r="G47" i="14"/>
  <c r="G57" i="14"/>
  <c r="G59" i="14"/>
  <c r="G67" i="14"/>
  <c r="G68" i="14"/>
  <c r="G53" i="14"/>
  <c r="G62" i="14"/>
  <c r="G51" i="14"/>
  <c r="G61" i="14"/>
  <c r="G64" i="14"/>
  <c r="H43" i="14"/>
  <c r="I43" i="14"/>
  <c r="D43" i="14"/>
  <c r="H49" i="14"/>
  <c r="I49" i="14"/>
  <c r="D49" i="14"/>
  <c r="H41" i="14"/>
  <c r="I41" i="14"/>
  <c r="D41" i="14"/>
  <c r="H42" i="14"/>
  <c r="I42" i="14"/>
  <c r="J42" i="14"/>
  <c r="D42" i="14"/>
  <c r="H38" i="14"/>
  <c r="I38" i="14"/>
  <c r="J38" i="14"/>
  <c r="D38" i="14"/>
  <c r="R63" i="7"/>
  <c r="R67" i="7"/>
  <c r="R104" i="7"/>
  <c r="R121" i="7"/>
  <c r="R50" i="7"/>
  <c r="G38" i="14" l="1"/>
  <c r="G42" i="14"/>
  <c r="I153" i="2"/>
  <c r="J153" i="2"/>
  <c r="K153" i="2"/>
  <c r="F153" i="2"/>
  <c r="G153" i="2"/>
  <c r="E153" i="2"/>
  <c r="H153" i="2" l="1"/>
  <c r="D356" i="4"/>
  <c r="I231" i="1" l="1"/>
  <c r="J231" i="1"/>
  <c r="K231" i="1"/>
  <c r="F231" i="1"/>
  <c r="G231" i="1"/>
  <c r="E231" i="1"/>
  <c r="F30" i="1"/>
  <c r="G30" i="1"/>
  <c r="E30" i="1"/>
  <c r="E29" i="1" s="1"/>
  <c r="D28" i="1"/>
  <c r="D32" i="1"/>
  <c r="K143" i="15"/>
  <c r="J143" i="15"/>
  <c r="I143" i="15"/>
  <c r="G143" i="15"/>
  <c r="F143" i="15"/>
  <c r="E143" i="15"/>
  <c r="O142" i="15"/>
  <c r="N142" i="15"/>
  <c r="M142" i="15"/>
  <c r="H142" i="15"/>
  <c r="D142" i="15"/>
  <c r="O141" i="15"/>
  <c r="N141" i="15"/>
  <c r="M141" i="15"/>
  <c r="H141" i="15"/>
  <c r="D141" i="15"/>
  <c r="K139" i="15"/>
  <c r="K150" i="15" s="1"/>
  <c r="J139" i="15"/>
  <c r="J150" i="15" s="1"/>
  <c r="I139" i="15"/>
  <c r="G139" i="15"/>
  <c r="G150" i="15" s="1"/>
  <c r="F139" i="15"/>
  <c r="E139" i="15"/>
  <c r="E150" i="15" s="1"/>
  <c r="O138" i="15"/>
  <c r="N138" i="15"/>
  <c r="M138" i="15"/>
  <c r="H138" i="15"/>
  <c r="D138" i="15"/>
  <c r="O137" i="15"/>
  <c r="M137" i="15"/>
  <c r="H137" i="15"/>
  <c r="D137" i="15"/>
  <c r="K134" i="15"/>
  <c r="K149" i="15" s="1"/>
  <c r="J134" i="15"/>
  <c r="J149" i="15" s="1"/>
  <c r="I134" i="15"/>
  <c r="I149" i="15" s="1"/>
  <c r="G134" i="15"/>
  <c r="G149" i="15" s="1"/>
  <c r="F134" i="15"/>
  <c r="F149" i="15" s="1"/>
  <c r="E134" i="15"/>
  <c r="E149" i="15" s="1"/>
  <c r="O133" i="15"/>
  <c r="N133" i="15"/>
  <c r="M133" i="15"/>
  <c r="H133" i="15"/>
  <c r="D133" i="15"/>
  <c r="O132" i="15"/>
  <c r="N132" i="15"/>
  <c r="M132" i="15"/>
  <c r="H132" i="15"/>
  <c r="D132" i="15"/>
  <c r="K129" i="15"/>
  <c r="K148" i="15" s="1"/>
  <c r="J129" i="15"/>
  <c r="J148" i="15" s="1"/>
  <c r="I129" i="15"/>
  <c r="I148" i="15" s="1"/>
  <c r="G129" i="15"/>
  <c r="G148" i="15" s="1"/>
  <c r="F129" i="15"/>
  <c r="F148" i="15" s="1"/>
  <c r="E129" i="15"/>
  <c r="E148" i="15" s="1"/>
  <c r="O128" i="15"/>
  <c r="N128" i="15"/>
  <c r="M128" i="15"/>
  <c r="H128" i="15"/>
  <c r="D128" i="15"/>
  <c r="O127" i="15"/>
  <c r="N127" i="15"/>
  <c r="M127" i="15"/>
  <c r="H127" i="15"/>
  <c r="D127" i="15"/>
  <c r="O111" i="15"/>
  <c r="N111" i="15"/>
  <c r="M111" i="15"/>
  <c r="H111" i="15"/>
  <c r="D111" i="15"/>
  <c r="I124" i="15"/>
  <c r="J124" i="15"/>
  <c r="K124" i="15"/>
  <c r="I119" i="15"/>
  <c r="J119" i="15"/>
  <c r="K119" i="15"/>
  <c r="I116" i="15"/>
  <c r="J116" i="15"/>
  <c r="K116" i="15"/>
  <c r="I94" i="15"/>
  <c r="J94" i="15"/>
  <c r="K94" i="15"/>
  <c r="F94" i="15"/>
  <c r="G94" i="15"/>
  <c r="E94" i="15"/>
  <c r="E91" i="15"/>
  <c r="F91" i="15"/>
  <c r="G91" i="15"/>
  <c r="I91" i="15"/>
  <c r="J91" i="15"/>
  <c r="K91" i="15"/>
  <c r="O90" i="15"/>
  <c r="N90" i="15"/>
  <c r="M90" i="15"/>
  <c r="H90" i="15"/>
  <c r="D90" i="15"/>
  <c r="O89" i="15"/>
  <c r="N89" i="15"/>
  <c r="M89" i="15"/>
  <c r="H89" i="15"/>
  <c r="D89" i="15"/>
  <c r="O88" i="15"/>
  <c r="N88" i="15"/>
  <c r="M88" i="15"/>
  <c r="H88" i="15"/>
  <c r="D88" i="15"/>
  <c r="G124" i="15"/>
  <c r="F124" i="15"/>
  <c r="E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G119" i="15"/>
  <c r="F119" i="15"/>
  <c r="E119" i="15"/>
  <c r="O118" i="15"/>
  <c r="O119" i="15" s="1"/>
  <c r="N118" i="15"/>
  <c r="N119" i="15" s="1"/>
  <c r="M118" i="15"/>
  <c r="M119" i="15" s="1"/>
  <c r="H118" i="15"/>
  <c r="D118" i="15"/>
  <c r="G116" i="15"/>
  <c r="F116" i="15"/>
  <c r="E116" i="15"/>
  <c r="O115" i="15"/>
  <c r="N115" i="15"/>
  <c r="M115" i="15"/>
  <c r="H115" i="15"/>
  <c r="D115" i="15"/>
  <c r="O114" i="15"/>
  <c r="N114" i="15"/>
  <c r="M114" i="15"/>
  <c r="H114" i="15"/>
  <c r="D114" i="15"/>
  <c r="O113" i="15"/>
  <c r="N113" i="15"/>
  <c r="M113" i="15"/>
  <c r="H113" i="15"/>
  <c r="D113" i="15"/>
  <c r="O112" i="15"/>
  <c r="N112" i="15"/>
  <c r="M112" i="15"/>
  <c r="H112" i="15"/>
  <c r="D112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3" i="15"/>
  <c r="O94" i="15" s="1"/>
  <c r="N93" i="15"/>
  <c r="N94" i="15" s="1"/>
  <c r="M93" i="15"/>
  <c r="M94" i="15" s="1"/>
  <c r="H93" i="15"/>
  <c r="D93" i="15"/>
  <c r="E63" i="15"/>
  <c r="H231" i="1" l="1"/>
  <c r="F150" i="15"/>
  <c r="H119" i="15"/>
  <c r="L133" i="15"/>
  <c r="L142" i="15"/>
  <c r="D124" i="15"/>
  <c r="O134" i="15"/>
  <c r="O149" i="15" s="1"/>
  <c r="O139" i="15"/>
  <c r="O143" i="15"/>
  <c r="H91" i="15"/>
  <c r="H148" i="15"/>
  <c r="H149" i="15"/>
  <c r="H143" i="15"/>
  <c r="D119" i="15"/>
  <c r="L89" i="15"/>
  <c r="M129" i="15"/>
  <c r="M148" i="15" s="1"/>
  <c r="D148" i="15"/>
  <c r="D149" i="15"/>
  <c r="D150" i="15"/>
  <c r="N139" i="15"/>
  <c r="H94" i="15"/>
  <c r="H134" i="15"/>
  <c r="H139" i="15"/>
  <c r="I150" i="15"/>
  <c r="H150" i="15" s="1"/>
  <c r="M134" i="15"/>
  <c r="M149" i="15" s="1"/>
  <c r="L138" i="15"/>
  <c r="N143" i="15"/>
  <c r="D143" i="15"/>
  <c r="D134" i="15"/>
  <c r="M139" i="15"/>
  <c r="M143" i="15"/>
  <c r="D139" i="15"/>
  <c r="L141" i="15"/>
  <c r="L137" i="15"/>
  <c r="D91" i="15"/>
  <c r="H124" i="15"/>
  <c r="D129" i="15"/>
  <c r="N134" i="15"/>
  <c r="N149" i="15" s="1"/>
  <c r="M91" i="15"/>
  <c r="O116" i="15"/>
  <c r="L105" i="15"/>
  <c r="M124" i="15"/>
  <c r="L132" i="15"/>
  <c r="N129" i="15"/>
  <c r="N148" i="15" s="1"/>
  <c r="L128" i="15"/>
  <c r="O91" i="15"/>
  <c r="H116" i="15"/>
  <c r="O129" i="15"/>
  <c r="H129" i="15"/>
  <c r="N91" i="15"/>
  <c r="L111" i="15"/>
  <c r="O124" i="15"/>
  <c r="N124" i="15"/>
  <c r="L127" i="15"/>
  <c r="L119" i="15"/>
  <c r="M116" i="15"/>
  <c r="N116" i="15"/>
  <c r="D116" i="15"/>
  <c r="L94" i="15"/>
  <c r="D94" i="15"/>
  <c r="L90" i="15"/>
  <c r="L112" i="15"/>
  <c r="L107" i="15"/>
  <c r="L110" i="15"/>
  <c r="L109" i="15"/>
  <c r="L96" i="15"/>
  <c r="L100" i="15"/>
  <c r="L102" i="15"/>
  <c r="L99" i="15"/>
  <c r="L101" i="15"/>
  <c r="L122" i="15"/>
  <c r="L103" i="15"/>
  <c r="L115" i="15"/>
  <c r="L106" i="15"/>
  <c r="L114" i="15"/>
  <c r="L118" i="15"/>
  <c r="L97" i="15"/>
  <c r="L98" i="15"/>
  <c r="L113" i="15"/>
  <c r="L123" i="15"/>
  <c r="L104" i="15"/>
  <c r="L108" i="15"/>
  <c r="L88" i="15"/>
  <c r="L121" i="15"/>
  <c r="L93" i="15"/>
  <c r="I86" i="15"/>
  <c r="I147" i="15" s="1"/>
  <c r="J86" i="15"/>
  <c r="J147" i="15" s="1"/>
  <c r="K86" i="15"/>
  <c r="K147" i="15" s="1"/>
  <c r="F86" i="15"/>
  <c r="F147" i="15" s="1"/>
  <c r="G86" i="15"/>
  <c r="G147" i="15" s="1"/>
  <c r="E86" i="15"/>
  <c r="E147" i="15" s="1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I80" i="15"/>
  <c r="J80" i="15"/>
  <c r="K80" i="15"/>
  <c r="F80" i="15"/>
  <c r="G80" i="15"/>
  <c r="E80" i="15"/>
  <c r="O76" i="15"/>
  <c r="N76" i="15"/>
  <c r="M76" i="15"/>
  <c r="H76" i="15"/>
  <c r="D76" i="15"/>
  <c r="I74" i="15"/>
  <c r="J74" i="15"/>
  <c r="K74" i="15"/>
  <c r="F74" i="15"/>
  <c r="G74" i="15"/>
  <c r="E74" i="15"/>
  <c r="O79" i="15"/>
  <c r="N79" i="15"/>
  <c r="M79" i="15"/>
  <c r="H79" i="15"/>
  <c r="D79" i="15"/>
  <c r="O78" i="15"/>
  <c r="N78" i="15"/>
  <c r="M78" i="15"/>
  <c r="H78" i="15"/>
  <c r="D78" i="15"/>
  <c r="O77" i="15"/>
  <c r="N77" i="15"/>
  <c r="M77" i="15"/>
  <c r="H77" i="15"/>
  <c r="D77" i="15"/>
  <c r="O73" i="15"/>
  <c r="N73" i="15"/>
  <c r="M73" i="15"/>
  <c r="H73" i="15"/>
  <c r="D73" i="15"/>
  <c r="O72" i="15"/>
  <c r="N72" i="15"/>
  <c r="M72" i="15"/>
  <c r="H72" i="15"/>
  <c r="D72" i="15"/>
  <c r="O71" i="15"/>
  <c r="N71" i="15"/>
  <c r="M71" i="15"/>
  <c r="H71" i="15"/>
  <c r="D71" i="15"/>
  <c r="O70" i="15"/>
  <c r="N70" i="15"/>
  <c r="M70" i="15"/>
  <c r="H70" i="15"/>
  <c r="D70" i="15"/>
  <c r="O69" i="15"/>
  <c r="N69" i="15"/>
  <c r="M69" i="15"/>
  <c r="H69" i="15"/>
  <c r="D69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I63" i="15"/>
  <c r="J63" i="15"/>
  <c r="K63" i="15"/>
  <c r="F63" i="15"/>
  <c r="G63" i="15"/>
  <c r="D63" i="15" s="1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O59" i="15"/>
  <c r="N59" i="15"/>
  <c r="M59" i="15"/>
  <c r="H59" i="15"/>
  <c r="D59" i="15"/>
  <c r="O58" i="15"/>
  <c r="N58" i="15"/>
  <c r="M58" i="15"/>
  <c r="H58" i="15"/>
  <c r="D58" i="15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E19" i="15"/>
  <c r="E23" i="15" s="1"/>
  <c r="O29" i="15"/>
  <c r="N29" i="15"/>
  <c r="M29" i="15"/>
  <c r="H29" i="15"/>
  <c r="D29" i="15"/>
  <c r="O27" i="15"/>
  <c r="N27" i="15"/>
  <c r="M27" i="15"/>
  <c r="D27" i="15"/>
  <c r="O26" i="15"/>
  <c r="N26" i="15"/>
  <c r="M26" i="15"/>
  <c r="H26" i="15"/>
  <c r="D26" i="15"/>
  <c r="K30" i="15"/>
  <c r="J25" i="15"/>
  <c r="J30" i="15" s="1"/>
  <c r="I25" i="15"/>
  <c r="G30" i="15"/>
  <c r="F30" i="15"/>
  <c r="E30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3" i="15"/>
  <c r="J19" i="15"/>
  <c r="J23" i="15" s="1"/>
  <c r="I19" i="15"/>
  <c r="I23" i="15" s="1"/>
  <c r="G19" i="15"/>
  <c r="G23" i="15" s="1"/>
  <c r="F19" i="15"/>
  <c r="F23" i="15" s="1"/>
  <c r="I30" i="15" l="1"/>
  <c r="H25" i="15"/>
  <c r="L124" i="15"/>
  <c r="L149" i="15"/>
  <c r="L143" i="15"/>
  <c r="O150" i="15"/>
  <c r="Q157" i="15"/>
  <c r="L139" i="15"/>
  <c r="M150" i="15"/>
  <c r="F146" i="15"/>
  <c r="F144" i="15" s="1"/>
  <c r="K146" i="15"/>
  <c r="K144" i="15" s="1"/>
  <c r="Q154" i="15"/>
  <c r="L91" i="15"/>
  <c r="G146" i="15"/>
  <c r="G144" i="15" s="1"/>
  <c r="L134" i="15"/>
  <c r="I146" i="15"/>
  <c r="J146" i="15"/>
  <c r="J144" i="15" s="1"/>
  <c r="D147" i="15"/>
  <c r="H147" i="15"/>
  <c r="N150" i="15"/>
  <c r="E146" i="15"/>
  <c r="L129" i="15"/>
  <c r="O148" i="15"/>
  <c r="L148" i="15" s="1"/>
  <c r="L116" i="15"/>
  <c r="D30" i="15"/>
  <c r="M86" i="15"/>
  <c r="M147" i="15" s="1"/>
  <c r="L84" i="15"/>
  <c r="L85" i="15"/>
  <c r="N86" i="15"/>
  <c r="N147" i="15" s="1"/>
  <c r="H74" i="15"/>
  <c r="H80" i="15"/>
  <c r="H86" i="15"/>
  <c r="O86" i="15"/>
  <c r="O147" i="15" s="1"/>
  <c r="D74" i="15"/>
  <c r="D80" i="15"/>
  <c r="L83" i="15"/>
  <c r="D86" i="15"/>
  <c r="O80" i="15"/>
  <c r="N80" i="15"/>
  <c r="M80" i="15"/>
  <c r="O74" i="15"/>
  <c r="N74" i="15"/>
  <c r="M74" i="15"/>
  <c r="L79" i="15"/>
  <c r="L76" i="15"/>
  <c r="L35" i="15"/>
  <c r="L43" i="15"/>
  <c r="L47" i="15"/>
  <c r="L51" i="15"/>
  <c r="L77" i="15"/>
  <c r="L65" i="15"/>
  <c r="L69" i="15"/>
  <c r="L72" i="15"/>
  <c r="L78" i="15"/>
  <c r="L54" i="15"/>
  <c r="L58" i="15"/>
  <c r="H63" i="15"/>
  <c r="L55" i="15"/>
  <c r="L68" i="15"/>
  <c r="L71" i="15"/>
  <c r="N63" i="15"/>
  <c r="M63" i="15"/>
  <c r="L67" i="15"/>
  <c r="O63" i="15"/>
  <c r="L66" i="15"/>
  <c r="L70" i="15"/>
  <c r="L73" i="15"/>
  <c r="L59" i="15"/>
  <c r="L36" i="15"/>
  <c r="L40" i="15"/>
  <c r="L44" i="15"/>
  <c r="L48" i="15"/>
  <c r="L52" i="15"/>
  <c r="L33" i="15"/>
  <c r="L37" i="15"/>
  <c r="L41" i="15"/>
  <c r="L45" i="15"/>
  <c r="L49" i="15"/>
  <c r="L32" i="15"/>
  <c r="L56" i="15"/>
  <c r="L60" i="15"/>
  <c r="L61" i="15"/>
  <c r="L34" i="15"/>
  <c r="L38" i="15"/>
  <c r="L42" i="15"/>
  <c r="L46" i="15"/>
  <c r="L50" i="15"/>
  <c r="L53" i="15"/>
  <c r="L57" i="15"/>
  <c r="L62" i="15"/>
  <c r="L39" i="15"/>
  <c r="H30" i="15"/>
  <c r="H23" i="15"/>
  <c r="M19" i="15"/>
  <c r="M23" i="15" s="1"/>
  <c r="M25" i="15"/>
  <c r="M30" i="15" s="1"/>
  <c r="L26" i="15"/>
  <c r="H19" i="15"/>
  <c r="L22" i="15"/>
  <c r="N25" i="15"/>
  <c r="N30" i="15" s="1"/>
  <c r="L27" i="15"/>
  <c r="L29" i="15"/>
  <c r="D23" i="15"/>
  <c r="N19" i="15"/>
  <c r="N23" i="15" s="1"/>
  <c r="D19" i="15"/>
  <c r="O19" i="15"/>
  <c r="O23" i="15" s="1"/>
  <c r="D25" i="15"/>
  <c r="O25" i="15"/>
  <c r="O30" i="15" s="1"/>
  <c r="H146" i="15" l="1"/>
  <c r="H144" i="15" s="1"/>
  <c r="Q156" i="15"/>
  <c r="L150" i="15"/>
  <c r="I144" i="15"/>
  <c r="Q155" i="15"/>
  <c r="Q158" i="15"/>
  <c r="Q153" i="15"/>
  <c r="Q159" i="15"/>
  <c r="Q160" i="15"/>
  <c r="Q151" i="15"/>
  <c r="N146" i="15"/>
  <c r="N144" i="15" s="1"/>
  <c r="L147" i="15"/>
  <c r="O146" i="15"/>
  <c r="O144" i="15" s="1"/>
  <c r="M146" i="15"/>
  <c r="E144" i="15"/>
  <c r="D146" i="15"/>
  <c r="D144" i="15" s="1"/>
  <c r="L86" i="15"/>
  <c r="L80" i="15"/>
  <c r="L74" i="15"/>
  <c r="L63" i="15"/>
  <c r="L30" i="15"/>
  <c r="L23" i="15"/>
  <c r="L19" i="15"/>
  <c r="L25" i="15"/>
  <c r="Q161" i="15" l="1"/>
  <c r="L146" i="15"/>
  <c r="L144" i="15" s="1"/>
  <c r="M144" i="15"/>
  <c r="Q162" i="15" l="1"/>
  <c r="E65" i="11"/>
  <c r="D153" i="2"/>
  <c r="I149" i="2"/>
  <c r="J149" i="2"/>
  <c r="K149" i="2"/>
  <c r="F149" i="2"/>
  <c r="G149" i="2"/>
  <c r="E149" i="2"/>
  <c r="E122" i="2"/>
  <c r="E131" i="2" s="1"/>
  <c r="I154" i="2"/>
  <c r="H154" i="2" s="1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49" i="2" l="1"/>
  <c r="L124" i="2"/>
  <c r="M154" i="2"/>
  <c r="L154" i="2" s="1"/>
  <c r="L125" i="2"/>
  <c r="N122" i="7"/>
  <c r="M38" i="7" l="1"/>
  <c r="F35" i="8"/>
  <c r="G35" i="8"/>
  <c r="I35" i="8"/>
  <c r="J35" i="8"/>
  <c r="K35" i="8"/>
  <c r="E35" i="8"/>
  <c r="D35" i="8" s="1"/>
  <c r="O37" i="8"/>
  <c r="N37" i="8"/>
  <c r="M37" i="8"/>
  <c r="H37" i="8"/>
  <c r="D37" i="8"/>
  <c r="O36" i="8"/>
  <c r="N36" i="8"/>
  <c r="M36" i="8"/>
  <c r="H36" i="8"/>
  <c r="D36" i="8"/>
  <c r="L36" i="8" l="1"/>
  <c r="L37" i="8"/>
  <c r="Q63" i="8" s="1"/>
  <c r="O47" i="7"/>
  <c r="N47" i="7"/>
  <c r="M47" i="7"/>
  <c r="H47" i="7"/>
  <c r="D47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K26" i="1"/>
  <c r="E25" i="14"/>
  <c r="G26" i="1"/>
  <c r="F25" i="14" s="1"/>
  <c r="O28" i="1"/>
  <c r="N28" i="1"/>
  <c r="M28" i="1"/>
  <c r="H28" i="1"/>
  <c r="O27" i="1"/>
  <c r="O26" i="1" s="1"/>
  <c r="N27" i="1"/>
  <c r="M27" i="1"/>
  <c r="H27" i="1"/>
  <c r="D27" i="1"/>
  <c r="H33" i="1"/>
  <c r="D33" i="1"/>
  <c r="O32" i="1"/>
  <c r="N32" i="1"/>
  <c r="M32" i="1"/>
  <c r="H32" i="1"/>
  <c r="N31" i="1"/>
  <c r="H31" i="1"/>
  <c r="D31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D251" i="4"/>
  <c r="L47" i="7" l="1"/>
  <c r="L32" i="1"/>
  <c r="L27" i="1"/>
  <c r="L33" i="8"/>
  <c r="H26" i="1"/>
  <c r="L31" i="1"/>
  <c r="L28" i="1"/>
  <c r="N26" i="1"/>
  <c r="M26" i="1"/>
  <c r="L32" i="8"/>
  <c r="L25" i="12"/>
  <c r="L31" i="12"/>
  <c r="H33" i="8"/>
  <c r="O39" i="3"/>
  <c r="E105" i="1"/>
  <c r="D56" i="11" l="1"/>
  <c r="C56" i="11"/>
  <c r="E77" i="11"/>
  <c r="E25" i="11" l="1"/>
  <c r="O67" i="2" l="1"/>
  <c r="N67" i="2"/>
  <c r="M67" i="2"/>
  <c r="E359" i="4"/>
  <c r="F359" i="4"/>
  <c r="G359" i="4"/>
  <c r="I347" i="4"/>
  <c r="F328" i="4"/>
  <c r="G328" i="4"/>
  <c r="G364" i="4" s="1"/>
  <c r="E328" i="4"/>
  <c r="H109" i="4"/>
  <c r="D365" i="4"/>
  <c r="I87" i="14"/>
  <c r="J87" i="14"/>
  <c r="H87" i="14"/>
  <c r="E87" i="14"/>
  <c r="F87" i="14"/>
  <c r="D87" i="14"/>
  <c r="H337" i="4"/>
  <c r="H334" i="4" s="1"/>
  <c r="H336" i="4"/>
  <c r="D337" i="4"/>
  <c r="O337" i="4"/>
  <c r="N337" i="4"/>
  <c r="M337" i="4"/>
  <c r="O336" i="4"/>
  <c r="O334" i="4" s="1"/>
  <c r="N336" i="4"/>
  <c r="M336" i="4"/>
  <c r="K96" i="4"/>
  <c r="G96" i="4"/>
  <c r="O99" i="4"/>
  <c r="N99" i="4"/>
  <c r="M99" i="4"/>
  <c r="H99" i="4"/>
  <c r="O98" i="4"/>
  <c r="N98" i="4"/>
  <c r="M98" i="4"/>
  <c r="H98" i="4"/>
  <c r="D98" i="4"/>
  <c r="O263" i="4"/>
  <c r="N263" i="4"/>
  <c r="M263" i="4"/>
  <c r="O262" i="4"/>
  <c r="N262" i="4"/>
  <c r="M262" i="4"/>
  <c r="H263" i="4"/>
  <c r="H262" i="4"/>
  <c r="J260" i="4"/>
  <c r="K260" i="4"/>
  <c r="I260" i="4"/>
  <c r="F260" i="4"/>
  <c r="G260" i="4"/>
  <c r="E260" i="4"/>
  <c r="D260" i="4" s="1"/>
  <c r="H95" i="4"/>
  <c r="M95" i="4"/>
  <c r="N95" i="4"/>
  <c r="O95" i="4"/>
  <c r="O365" i="4" s="1"/>
  <c r="M109" i="4"/>
  <c r="N109" i="4"/>
  <c r="O109" i="4"/>
  <c r="O94" i="4"/>
  <c r="N94" i="4"/>
  <c r="M94" i="4"/>
  <c r="H94" i="4"/>
  <c r="M334" i="4" l="1"/>
  <c r="F347" i="4"/>
  <c r="F364" i="4"/>
  <c r="N334" i="4"/>
  <c r="E347" i="4"/>
  <c r="E364" i="4"/>
  <c r="D364" i="4" s="1"/>
  <c r="N365" i="4"/>
  <c r="M365" i="4"/>
  <c r="L365" i="4" s="1"/>
  <c r="O91" i="4"/>
  <c r="O102" i="4"/>
  <c r="O360" i="4"/>
  <c r="M91" i="4"/>
  <c r="N91" i="4"/>
  <c r="N100" i="4" s="1"/>
  <c r="N102" i="4"/>
  <c r="N360" i="4"/>
  <c r="M102" i="4"/>
  <c r="M360" i="4"/>
  <c r="G347" i="4"/>
  <c r="O96" i="4"/>
  <c r="L96" i="4" s="1"/>
  <c r="G87" i="14"/>
  <c r="D359" i="4"/>
  <c r="D360" i="4"/>
  <c r="F100" i="4"/>
  <c r="L336" i="4"/>
  <c r="L99" i="4"/>
  <c r="L337" i="4"/>
  <c r="L95" i="4"/>
  <c r="L263" i="4"/>
  <c r="E100" i="4"/>
  <c r="G100" i="4"/>
  <c r="J100" i="4"/>
  <c r="I100" i="4"/>
  <c r="L262" i="4"/>
  <c r="L109" i="4"/>
  <c r="L98" i="4"/>
  <c r="H96" i="4"/>
  <c r="D96" i="4"/>
  <c r="L94" i="4"/>
  <c r="E109" i="11"/>
  <c r="E110" i="11"/>
  <c r="C107" i="11"/>
  <c r="E108" i="11"/>
  <c r="L360" i="4" l="1"/>
  <c r="L91" i="4"/>
  <c r="S372" i="4"/>
  <c r="L334" i="4"/>
  <c r="L102" i="4"/>
  <c r="O100" i="4"/>
  <c r="K100" i="4"/>
  <c r="M100" i="4"/>
  <c r="O59" i="2"/>
  <c r="N59" i="2"/>
  <c r="M59" i="2"/>
  <c r="L100" i="4" l="1"/>
  <c r="L59" i="2"/>
  <c r="H21" i="12"/>
  <c r="H22" i="12"/>
  <c r="H23" i="12"/>
  <c r="H18" i="6" l="1"/>
  <c r="E125" i="1" l="1"/>
  <c r="J36" i="1" l="1"/>
  <c r="I105" i="1"/>
  <c r="J105" i="1"/>
  <c r="I72" i="2" l="1"/>
  <c r="J72" i="2"/>
  <c r="H60" i="1" l="1"/>
  <c r="H61" i="1"/>
  <c r="H62" i="1"/>
  <c r="H59" i="1"/>
  <c r="C56" i="14" l="1"/>
  <c r="M83" i="7"/>
  <c r="N83" i="7"/>
  <c r="O83" i="7"/>
  <c r="H83" i="7"/>
  <c r="D83" i="7"/>
  <c r="M66" i="12"/>
  <c r="N66" i="12"/>
  <c r="O66" i="12"/>
  <c r="H65" i="12"/>
  <c r="H66" i="12"/>
  <c r="H67" i="12"/>
  <c r="D66" i="12"/>
  <c r="L83" i="7" l="1"/>
  <c r="L66" i="12"/>
  <c r="D79" i="7"/>
  <c r="D78" i="7"/>
  <c r="D69" i="7"/>
  <c r="R83" i="7" l="1"/>
  <c r="D62" i="12"/>
  <c r="D61" i="12"/>
  <c r="D52" i="12"/>
  <c r="I53" i="1" l="1"/>
  <c r="I53" i="8" l="1"/>
  <c r="J53" i="8"/>
  <c r="K53" i="8"/>
  <c r="E53" i="8"/>
  <c r="F53" i="8"/>
  <c r="G53" i="8"/>
  <c r="M78" i="7"/>
  <c r="N78" i="7"/>
  <c r="O78" i="7"/>
  <c r="M79" i="7"/>
  <c r="N79" i="7"/>
  <c r="O79" i="7"/>
  <c r="H78" i="7"/>
  <c r="H79" i="7"/>
  <c r="H69" i="7"/>
  <c r="M69" i="7"/>
  <c r="N69" i="7"/>
  <c r="O69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I46" i="14"/>
  <c r="J46" i="14"/>
  <c r="H46" i="14"/>
  <c r="E46" i="14"/>
  <c r="D46" i="14"/>
  <c r="I48" i="14"/>
  <c r="J48" i="14"/>
  <c r="H48" i="14"/>
  <c r="E48" i="14"/>
  <c r="D48" i="14"/>
  <c r="G46" i="14" l="1"/>
  <c r="G48" i="14"/>
  <c r="L78" i="7"/>
  <c r="L79" i="7"/>
  <c r="L69" i="7"/>
  <c r="L61" i="12"/>
  <c r="L52" i="12"/>
  <c r="L62" i="12"/>
  <c r="R78" i="7" l="1"/>
  <c r="R69" i="7"/>
  <c r="R79" i="7"/>
  <c r="E100" i="1"/>
  <c r="D334" i="4" l="1"/>
  <c r="D322" i="4"/>
  <c r="D318" i="4"/>
  <c r="D314" i="4"/>
  <c r="D310" i="4"/>
  <c r="D306" i="4"/>
  <c r="D302" i="4"/>
  <c r="D298" i="4"/>
  <c r="D294" i="4"/>
  <c r="D290" i="4"/>
  <c r="D280" i="4"/>
  <c r="D276" i="4"/>
  <c r="D239" i="4"/>
  <c r="D229" i="4"/>
  <c r="D225" i="4"/>
  <c r="D217" i="4"/>
  <c r="D213" i="4"/>
  <c r="D209" i="4"/>
  <c r="D205" i="4"/>
  <c r="D201" i="4"/>
  <c r="D196" i="4"/>
  <c r="D192" i="4"/>
  <c r="D188" i="4"/>
  <c r="D184" i="4"/>
  <c r="D180" i="4"/>
  <c r="D175" i="4"/>
  <c r="D171" i="4"/>
  <c r="D167" i="4"/>
  <c r="D163" i="4"/>
  <c r="D155" i="4"/>
  <c r="D128" i="4"/>
  <c r="D114" i="4"/>
  <c r="D105" i="4"/>
  <c r="D29" i="4"/>
  <c r="H29" i="4"/>
  <c r="O29" i="4"/>
  <c r="O26" i="4" s="1"/>
  <c r="N29" i="4"/>
  <c r="M29" i="4"/>
  <c r="M26" i="4" l="1"/>
  <c r="L26" i="4" s="1"/>
  <c r="N26" i="4"/>
  <c r="L29" i="4"/>
  <c r="J347" i="4"/>
  <c r="I73" i="1" l="1"/>
  <c r="J73" i="1"/>
  <c r="K73" i="1"/>
  <c r="O77" i="1"/>
  <c r="N77" i="1"/>
  <c r="M77" i="1"/>
  <c r="H77" i="1"/>
  <c r="D77" i="1"/>
  <c r="L77" i="1" l="1"/>
  <c r="H73" i="1"/>
  <c r="H100" i="1" l="1"/>
  <c r="D256" i="4" l="1"/>
  <c r="D65" i="7" l="1"/>
  <c r="D48" i="12"/>
  <c r="H48" i="12" l="1"/>
  <c r="D266" i="4" l="1"/>
  <c r="M65" i="7"/>
  <c r="N65" i="7"/>
  <c r="O65" i="7"/>
  <c r="H65" i="7"/>
  <c r="E66" i="7"/>
  <c r="F66" i="7"/>
  <c r="G66" i="7"/>
  <c r="I66" i="7"/>
  <c r="J66" i="7"/>
  <c r="K66" i="7"/>
  <c r="M48" i="12"/>
  <c r="N48" i="12"/>
  <c r="O48" i="12"/>
  <c r="E49" i="12"/>
  <c r="F49" i="12"/>
  <c r="G49" i="12"/>
  <c r="I49" i="12"/>
  <c r="J49" i="12"/>
  <c r="K49" i="12"/>
  <c r="L65" i="7" l="1"/>
  <c r="L48" i="12"/>
  <c r="N256" i="4"/>
  <c r="N253" i="4" s="1"/>
  <c r="M256" i="4"/>
  <c r="M253" i="4" s="1"/>
  <c r="H256" i="4"/>
  <c r="R65" i="7" l="1"/>
  <c r="L256" i="4"/>
  <c r="L253" i="4"/>
  <c r="D338" i="4"/>
  <c r="E96" i="11" l="1"/>
  <c r="E195" i="1" l="1"/>
  <c r="G195" i="1"/>
  <c r="I103" i="7" l="1"/>
  <c r="J103" i="7"/>
  <c r="K103" i="7"/>
  <c r="E103" i="7"/>
  <c r="F103" i="7"/>
  <c r="G103" i="7"/>
  <c r="D76" i="7"/>
  <c r="H76" i="7"/>
  <c r="M76" i="7"/>
  <c r="N76" i="7"/>
  <c r="O76" i="7"/>
  <c r="O68" i="7"/>
  <c r="N68" i="7"/>
  <c r="M68" i="7"/>
  <c r="H68" i="7"/>
  <c r="D68" i="7"/>
  <c r="I86" i="12"/>
  <c r="J86" i="12"/>
  <c r="K86" i="12"/>
  <c r="E86" i="12"/>
  <c r="F86" i="12"/>
  <c r="G86" i="12"/>
  <c r="O59" i="12"/>
  <c r="N59" i="12"/>
  <c r="M59" i="12"/>
  <c r="H59" i="12"/>
  <c r="D59" i="12"/>
  <c r="O51" i="12"/>
  <c r="N51" i="12"/>
  <c r="M51" i="12"/>
  <c r="H51" i="12"/>
  <c r="D51" i="12"/>
  <c r="L68" i="7" l="1"/>
  <c r="L59" i="12"/>
  <c r="L76" i="7"/>
  <c r="R76" i="7" s="1"/>
  <c r="L51" i="12"/>
  <c r="R68" i="7" l="1"/>
  <c r="N75" i="2"/>
  <c r="N112" i="2" l="1"/>
  <c r="I145" i="1"/>
  <c r="E92" i="11"/>
  <c r="E51" i="11" l="1"/>
  <c r="E50" i="11"/>
  <c r="M112" i="2"/>
  <c r="N86" i="2"/>
  <c r="M86" i="2"/>
  <c r="N102" i="2"/>
  <c r="M102" i="2"/>
  <c r="D116" i="1" l="1"/>
  <c r="D115" i="1"/>
  <c r="D114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M214" i="1"/>
  <c r="N214" i="1"/>
  <c r="O214" i="1"/>
  <c r="M215" i="1"/>
  <c r="N215" i="1"/>
  <c r="O215" i="1"/>
  <c r="H201" i="1"/>
  <c r="H202" i="1"/>
  <c r="H203" i="1"/>
  <c r="H204" i="1"/>
  <c r="H206" i="1"/>
  <c r="H207" i="1"/>
  <c r="H208" i="1"/>
  <c r="H209" i="1"/>
  <c r="H210" i="1"/>
  <c r="H211" i="1"/>
  <c r="H212" i="1"/>
  <c r="H213" i="1"/>
  <c r="H214" i="1"/>
  <c r="H215" i="1"/>
  <c r="D201" i="1"/>
  <c r="D202" i="1"/>
  <c r="D203" i="1"/>
  <c r="D204" i="1"/>
  <c r="D206" i="1"/>
  <c r="D207" i="1"/>
  <c r="D208" i="1"/>
  <c r="D209" i="1"/>
  <c r="D210" i="1"/>
  <c r="D211" i="1"/>
  <c r="D212" i="1"/>
  <c r="D213" i="1"/>
  <c r="D214" i="1"/>
  <c r="D215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57" i="1"/>
  <c r="D151" i="1"/>
  <c r="O151" i="1"/>
  <c r="N151" i="1"/>
  <c r="M151" i="1"/>
  <c r="O88" i="1"/>
  <c r="N88" i="1"/>
  <c r="M88" i="1"/>
  <c r="O83" i="1"/>
  <c r="N83" i="1"/>
  <c r="M83" i="1"/>
  <c r="O78" i="1"/>
  <c r="N78" i="1"/>
  <c r="M78" i="1"/>
  <c r="O72" i="1"/>
  <c r="N72" i="1"/>
  <c r="M72" i="1"/>
  <c r="O67" i="1"/>
  <c r="N67" i="1"/>
  <c r="M67" i="1"/>
  <c r="O62" i="1"/>
  <c r="N62" i="1"/>
  <c r="M62" i="1"/>
  <c r="O57" i="1"/>
  <c r="N57" i="1"/>
  <c r="M57" i="1"/>
  <c r="O46" i="1"/>
  <c r="N46" i="1"/>
  <c r="M46" i="1"/>
  <c r="O41" i="1"/>
  <c r="N41" i="1"/>
  <c r="M41" i="1"/>
  <c r="O33" i="1"/>
  <c r="N33" i="1"/>
  <c r="M33" i="1"/>
  <c r="O30" i="1"/>
  <c r="N30" i="1"/>
  <c r="M30" i="1"/>
  <c r="H34" i="1"/>
  <c r="H35" i="1"/>
  <c r="H37" i="1"/>
  <c r="H38" i="1"/>
  <c r="H39" i="1"/>
  <c r="H40" i="1"/>
  <c r="H41" i="1"/>
  <c r="H43" i="1"/>
  <c r="H44" i="1"/>
  <c r="H45" i="1"/>
  <c r="H46" i="1"/>
  <c r="H48" i="1"/>
  <c r="H49" i="1"/>
  <c r="H50" i="1"/>
  <c r="H51" i="1"/>
  <c r="H52" i="1"/>
  <c r="H54" i="1"/>
  <c r="H55" i="1"/>
  <c r="H56" i="1"/>
  <c r="H57" i="1"/>
  <c r="H64" i="1"/>
  <c r="H65" i="1"/>
  <c r="H66" i="1"/>
  <c r="H67" i="1"/>
  <c r="H69" i="1"/>
  <c r="H70" i="1"/>
  <c r="H71" i="1"/>
  <c r="H72" i="1"/>
  <c r="H74" i="1"/>
  <c r="H75" i="1"/>
  <c r="H76" i="1"/>
  <c r="H78" i="1"/>
  <c r="H80" i="1"/>
  <c r="H81" i="1"/>
  <c r="H82" i="1"/>
  <c r="H83" i="1"/>
  <c r="H85" i="1"/>
  <c r="H86" i="1"/>
  <c r="H87" i="1"/>
  <c r="H88" i="1"/>
  <c r="H90" i="1"/>
  <c r="H91" i="1"/>
  <c r="H92" i="1"/>
  <c r="H93" i="1"/>
  <c r="H94" i="1"/>
  <c r="D30" i="1"/>
  <c r="D34" i="1"/>
  <c r="D35" i="1"/>
  <c r="D37" i="1"/>
  <c r="D38" i="1"/>
  <c r="D39" i="1"/>
  <c r="D40" i="1"/>
  <c r="D41" i="1"/>
  <c r="D43" i="1"/>
  <c r="D44" i="1"/>
  <c r="D45" i="1"/>
  <c r="D46" i="1"/>
  <c r="D48" i="1"/>
  <c r="D49" i="1"/>
  <c r="D50" i="1"/>
  <c r="D51" i="1"/>
  <c r="D52" i="1"/>
  <c r="D54" i="1"/>
  <c r="D55" i="1"/>
  <c r="D56" i="1"/>
  <c r="D57" i="1"/>
  <c r="D59" i="1"/>
  <c r="D60" i="1"/>
  <c r="D61" i="1"/>
  <c r="D62" i="1"/>
  <c r="D64" i="1"/>
  <c r="D65" i="1"/>
  <c r="D66" i="1"/>
  <c r="D67" i="1"/>
  <c r="D69" i="1"/>
  <c r="D70" i="1"/>
  <c r="D71" i="1"/>
  <c r="D72" i="1"/>
  <c r="D74" i="1"/>
  <c r="D75" i="1"/>
  <c r="D76" i="1"/>
  <c r="D78" i="1"/>
  <c r="D80" i="1"/>
  <c r="D81" i="1"/>
  <c r="D82" i="1"/>
  <c r="D83" i="1"/>
  <c r="D85" i="1"/>
  <c r="D86" i="1"/>
  <c r="D87" i="1"/>
  <c r="D88" i="1"/>
  <c r="D90" i="1"/>
  <c r="D91" i="1"/>
  <c r="D92" i="1"/>
  <c r="D93" i="1"/>
  <c r="D94" i="1"/>
  <c r="L176" i="1" l="1"/>
  <c r="L188" i="1"/>
  <c r="L184" i="1"/>
  <c r="L180" i="1"/>
  <c r="L173" i="1"/>
  <c r="L170" i="1"/>
  <c r="L192" i="1"/>
  <c r="L214" i="1"/>
  <c r="L206" i="1"/>
  <c r="L201" i="1"/>
  <c r="L160" i="1"/>
  <c r="D113" i="1"/>
  <c r="L213" i="1"/>
  <c r="L202" i="1"/>
  <c r="L210" i="1"/>
  <c r="L209" i="1"/>
  <c r="L167" i="1"/>
  <c r="L212" i="1"/>
  <c r="L208" i="1"/>
  <c r="L204" i="1"/>
  <c r="L215" i="1"/>
  <c r="L211" i="1"/>
  <c r="L207" i="1"/>
  <c r="L203" i="1"/>
  <c r="L189" i="1"/>
  <c r="L185" i="1"/>
  <c r="L181" i="1"/>
  <c r="L177" i="1"/>
  <c r="L174" i="1"/>
  <c r="L171" i="1"/>
  <c r="L164" i="1"/>
  <c r="L161" i="1"/>
  <c r="L157" i="1"/>
  <c r="L190" i="1"/>
  <c r="L186" i="1"/>
  <c r="L182" i="1"/>
  <c r="L178" i="1"/>
  <c r="L168" i="1"/>
  <c r="L165" i="1"/>
  <c r="L162" i="1"/>
  <c r="L158" i="1"/>
  <c r="L191" i="1"/>
  <c r="L187" i="1"/>
  <c r="L183" i="1"/>
  <c r="L179" i="1"/>
  <c r="L175" i="1"/>
  <c r="L172" i="1"/>
  <c r="L169" i="1"/>
  <c r="L166" i="1"/>
  <c r="L163" i="1"/>
  <c r="L159" i="1"/>
  <c r="L41" i="1"/>
  <c r="L151" i="1"/>
  <c r="L67" i="1"/>
  <c r="L78" i="1"/>
  <c r="L88" i="1"/>
  <c r="L33" i="1"/>
  <c r="L46" i="1"/>
  <c r="L72" i="1"/>
  <c r="L30" i="1"/>
  <c r="L57" i="1"/>
  <c r="L83" i="1"/>
  <c r="L62" i="1"/>
  <c r="E20" i="3"/>
  <c r="G20" i="3"/>
  <c r="I20" i="3"/>
  <c r="J20" i="3"/>
  <c r="K20" i="3"/>
  <c r="J25" i="14" l="1"/>
  <c r="I25" i="14"/>
  <c r="H25" i="14"/>
  <c r="G25" i="14" l="1"/>
  <c r="K56" i="8"/>
  <c r="J56" i="8"/>
  <c r="I56" i="8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2" i="7"/>
  <c r="N82" i="7"/>
  <c r="O82" i="7"/>
  <c r="H82" i="7"/>
  <c r="D82" i="7"/>
  <c r="M65" i="12"/>
  <c r="N65" i="12"/>
  <c r="O65" i="12"/>
  <c r="D65" i="12"/>
  <c r="L82" i="7" l="1"/>
  <c r="L65" i="12"/>
  <c r="H116" i="1"/>
  <c r="H70" i="14"/>
  <c r="I70" i="14"/>
  <c r="D26" i="4"/>
  <c r="E32" i="4"/>
  <c r="F32" i="4"/>
  <c r="G32" i="4"/>
  <c r="K32" i="4"/>
  <c r="D33" i="4"/>
  <c r="H33" i="4"/>
  <c r="D34" i="4"/>
  <c r="H34" i="4"/>
  <c r="D35" i="4"/>
  <c r="H35" i="4"/>
  <c r="E36" i="4"/>
  <c r="F36" i="4"/>
  <c r="G36" i="4"/>
  <c r="I36" i="4"/>
  <c r="J36" i="4"/>
  <c r="K36" i="4"/>
  <c r="D37" i="4"/>
  <c r="H37" i="4"/>
  <c r="D38" i="4"/>
  <c r="H38" i="4"/>
  <c r="D39" i="4"/>
  <c r="H39" i="4"/>
  <c r="G40" i="4"/>
  <c r="K40" i="4"/>
  <c r="D41" i="4"/>
  <c r="H41" i="4"/>
  <c r="D43" i="4"/>
  <c r="H43" i="4"/>
  <c r="D44" i="4"/>
  <c r="H44" i="4"/>
  <c r="E45" i="4"/>
  <c r="F45" i="4"/>
  <c r="G45" i="4"/>
  <c r="I45" i="4"/>
  <c r="J45" i="4"/>
  <c r="K45" i="4"/>
  <c r="D46" i="4"/>
  <c r="H46" i="4"/>
  <c r="D47" i="4"/>
  <c r="H47" i="4"/>
  <c r="D48" i="4"/>
  <c r="H48" i="4"/>
  <c r="E49" i="4"/>
  <c r="F49" i="4"/>
  <c r="G49" i="4"/>
  <c r="I49" i="4"/>
  <c r="J49" i="4"/>
  <c r="K49" i="4"/>
  <c r="D50" i="4"/>
  <c r="H50" i="4"/>
  <c r="D51" i="4"/>
  <c r="H51" i="4"/>
  <c r="D52" i="4"/>
  <c r="H52" i="4"/>
  <c r="E53" i="4"/>
  <c r="F53" i="4"/>
  <c r="G53" i="4"/>
  <c r="I53" i="4"/>
  <c r="J53" i="4"/>
  <c r="K53" i="4"/>
  <c r="D54" i="4"/>
  <c r="H54" i="4"/>
  <c r="D55" i="4"/>
  <c r="H55" i="4"/>
  <c r="D56" i="4"/>
  <c r="H56" i="4"/>
  <c r="E57" i="4"/>
  <c r="F57" i="4"/>
  <c r="G57" i="4"/>
  <c r="I57" i="4"/>
  <c r="J57" i="4"/>
  <c r="K57" i="4"/>
  <c r="D58" i="4"/>
  <c r="H58" i="4"/>
  <c r="D59" i="4"/>
  <c r="H59" i="4"/>
  <c r="D60" i="4"/>
  <c r="H60" i="4"/>
  <c r="E61" i="4"/>
  <c r="F61" i="4"/>
  <c r="G61" i="4"/>
  <c r="I61" i="4"/>
  <c r="J61" i="4"/>
  <c r="K61" i="4"/>
  <c r="D62" i="4"/>
  <c r="H62" i="4"/>
  <c r="D63" i="4"/>
  <c r="H63" i="4"/>
  <c r="D64" i="4"/>
  <c r="H64" i="4"/>
  <c r="E65" i="4"/>
  <c r="F65" i="4"/>
  <c r="G65" i="4"/>
  <c r="I65" i="4"/>
  <c r="J65" i="4"/>
  <c r="K65" i="4"/>
  <c r="D66" i="4"/>
  <c r="H66" i="4"/>
  <c r="D67" i="4"/>
  <c r="H67" i="4"/>
  <c r="D68" i="4"/>
  <c r="H68" i="4"/>
  <c r="E69" i="4"/>
  <c r="F69" i="4"/>
  <c r="G69" i="4"/>
  <c r="I69" i="4"/>
  <c r="J69" i="4"/>
  <c r="K69" i="4"/>
  <c r="D70" i="4"/>
  <c r="H70" i="4"/>
  <c r="D71" i="4"/>
  <c r="H71" i="4"/>
  <c r="D72" i="4"/>
  <c r="H72" i="4"/>
  <c r="E73" i="4"/>
  <c r="F73" i="4"/>
  <c r="G73" i="4"/>
  <c r="I73" i="4"/>
  <c r="J73" i="4"/>
  <c r="K73" i="4"/>
  <c r="D74" i="4"/>
  <c r="H74" i="4"/>
  <c r="D75" i="4"/>
  <c r="H75" i="4"/>
  <c r="D76" i="4"/>
  <c r="H76" i="4"/>
  <c r="F89" i="4"/>
  <c r="G89" i="4"/>
  <c r="I89" i="4"/>
  <c r="J89" i="4"/>
  <c r="K89" i="4"/>
  <c r="D81" i="4"/>
  <c r="H81" i="4"/>
  <c r="D82" i="4"/>
  <c r="H82" i="4"/>
  <c r="D83" i="4"/>
  <c r="D353" i="4" s="1"/>
  <c r="H83" i="4"/>
  <c r="D100" i="4"/>
  <c r="H100" i="4"/>
  <c r="D113" i="4"/>
  <c r="H114" i="4"/>
  <c r="H118" i="4"/>
  <c r="H123" i="4"/>
  <c r="H127" i="4"/>
  <c r="H128" i="4"/>
  <c r="H131" i="4"/>
  <c r="H136" i="4"/>
  <c r="H137" i="4"/>
  <c r="H140" i="4"/>
  <c r="F48" i="14"/>
  <c r="H145" i="4"/>
  <c r="J49" i="14"/>
  <c r="G49" i="14" s="1"/>
  <c r="H149" i="4"/>
  <c r="J50" i="14"/>
  <c r="G50" i="14" s="1"/>
  <c r="H154" i="4"/>
  <c r="H155" i="4"/>
  <c r="H158" i="4"/>
  <c r="J52" i="14"/>
  <c r="G52" i="14" s="1"/>
  <c r="H162" i="4"/>
  <c r="H163" i="4"/>
  <c r="H166" i="4"/>
  <c r="H167" i="4"/>
  <c r="H170" i="4"/>
  <c r="H171" i="4"/>
  <c r="H174" i="4"/>
  <c r="H175" i="4"/>
  <c r="H179" i="4"/>
  <c r="H180" i="4"/>
  <c r="H183" i="4"/>
  <c r="H184" i="4"/>
  <c r="H187" i="4"/>
  <c r="H188" i="4"/>
  <c r="H191" i="4"/>
  <c r="H192" i="4"/>
  <c r="H195" i="4"/>
  <c r="H196" i="4"/>
  <c r="H200" i="4"/>
  <c r="H201" i="4"/>
  <c r="H204" i="4"/>
  <c r="H205" i="4"/>
  <c r="H208" i="4"/>
  <c r="H209" i="4"/>
  <c r="H212" i="4"/>
  <c r="H213" i="4"/>
  <c r="H216" i="4"/>
  <c r="H217" i="4"/>
  <c r="H220" i="4"/>
  <c r="D221" i="4"/>
  <c r="H221" i="4"/>
  <c r="H224" i="4"/>
  <c r="H225" i="4"/>
  <c r="H228" i="4"/>
  <c r="H229" i="4"/>
  <c r="H232" i="4"/>
  <c r="D70" i="14"/>
  <c r="E70" i="14"/>
  <c r="F70" i="14"/>
  <c r="J70" i="14"/>
  <c r="D71" i="14"/>
  <c r="E71" i="14"/>
  <c r="F71" i="14"/>
  <c r="H71" i="14"/>
  <c r="I71" i="14"/>
  <c r="J71" i="14"/>
  <c r="H239" i="4"/>
  <c r="H242" i="4"/>
  <c r="H251" i="4"/>
  <c r="H260" i="4"/>
  <c r="H264" i="4" s="1"/>
  <c r="E264" i="4"/>
  <c r="F264" i="4"/>
  <c r="G264" i="4"/>
  <c r="I264" i="4"/>
  <c r="J264" i="4"/>
  <c r="K264" i="4"/>
  <c r="K270" i="4"/>
  <c r="D272" i="4"/>
  <c r="H272" i="4"/>
  <c r="D273" i="4"/>
  <c r="H273" i="4"/>
  <c r="G274" i="4"/>
  <c r="K274" i="4"/>
  <c r="H276" i="4"/>
  <c r="D277" i="4"/>
  <c r="H277" i="4"/>
  <c r="G278" i="4"/>
  <c r="K278" i="4"/>
  <c r="H280" i="4"/>
  <c r="D281" i="4"/>
  <c r="H281" i="4"/>
  <c r="D282" i="4"/>
  <c r="K282" i="4"/>
  <c r="D284" i="4"/>
  <c r="H284" i="4"/>
  <c r="D285" i="4"/>
  <c r="H285" i="4"/>
  <c r="D76" i="14"/>
  <c r="E76" i="14"/>
  <c r="G288" i="4"/>
  <c r="F76" i="14" s="1"/>
  <c r="H76" i="14"/>
  <c r="I76" i="14"/>
  <c r="K288" i="4"/>
  <c r="J76" i="14" s="1"/>
  <c r="H290" i="4"/>
  <c r="D291" i="4"/>
  <c r="H291" i="4"/>
  <c r="D77" i="14"/>
  <c r="E77" i="14"/>
  <c r="G292" i="4"/>
  <c r="F77" i="14" s="1"/>
  <c r="H77" i="14"/>
  <c r="I77" i="14"/>
  <c r="K292" i="4"/>
  <c r="J77" i="14" s="1"/>
  <c r="H294" i="4"/>
  <c r="D295" i="4"/>
  <c r="H295" i="4"/>
  <c r="D78" i="14"/>
  <c r="E78" i="14"/>
  <c r="G296" i="4"/>
  <c r="F78" i="14" s="1"/>
  <c r="H78" i="14"/>
  <c r="I78" i="14"/>
  <c r="K296" i="4"/>
  <c r="J78" i="14" s="1"/>
  <c r="H298" i="4"/>
  <c r="D299" i="4"/>
  <c r="H299" i="4"/>
  <c r="D79" i="14"/>
  <c r="E79" i="14"/>
  <c r="G300" i="4"/>
  <c r="F79" i="14" s="1"/>
  <c r="H79" i="14"/>
  <c r="I79" i="14"/>
  <c r="K300" i="4"/>
  <c r="J79" i="14" s="1"/>
  <c r="H302" i="4"/>
  <c r="D303" i="4"/>
  <c r="H303" i="4"/>
  <c r="D80" i="14"/>
  <c r="E80" i="14"/>
  <c r="G304" i="4"/>
  <c r="F80" i="14" s="1"/>
  <c r="H80" i="14"/>
  <c r="I80" i="14"/>
  <c r="K304" i="4"/>
  <c r="J80" i="14" s="1"/>
  <c r="H306" i="4"/>
  <c r="D307" i="4"/>
  <c r="H307" i="4"/>
  <c r="D81" i="14"/>
  <c r="E81" i="14"/>
  <c r="G308" i="4"/>
  <c r="F81" i="14" s="1"/>
  <c r="H81" i="14"/>
  <c r="I81" i="14"/>
  <c r="K308" i="4"/>
  <c r="J81" i="14" s="1"/>
  <c r="H310" i="4"/>
  <c r="D311" i="4"/>
  <c r="H311" i="4"/>
  <c r="E82" i="14"/>
  <c r="G312" i="4"/>
  <c r="F82" i="14" s="1"/>
  <c r="I82" i="14"/>
  <c r="K312" i="4"/>
  <c r="J82" i="14" s="1"/>
  <c r="H314" i="4"/>
  <c r="D315" i="4"/>
  <c r="H315" i="4"/>
  <c r="D83" i="14"/>
  <c r="E83" i="14"/>
  <c r="G316" i="4"/>
  <c r="F83" i="14" s="1"/>
  <c r="H83" i="14"/>
  <c r="I83" i="14"/>
  <c r="K316" i="4"/>
  <c r="J83" i="14" s="1"/>
  <c r="H318" i="4"/>
  <c r="D319" i="4"/>
  <c r="H319" i="4"/>
  <c r="D84" i="14"/>
  <c r="E84" i="14"/>
  <c r="G320" i="4"/>
  <c r="F84" i="14" s="1"/>
  <c r="H84" i="14"/>
  <c r="I84" i="14"/>
  <c r="K320" i="4"/>
  <c r="J84" i="14" s="1"/>
  <c r="H322" i="4"/>
  <c r="D323" i="4"/>
  <c r="H323" i="4"/>
  <c r="D324" i="4"/>
  <c r="H324" i="4"/>
  <c r="H325" i="4"/>
  <c r="K347" i="4"/>
  <c r="D331" i="4"/>
  <c r="H331" i="4"/>
  <c r="H332" i="4"/>
  <c r="H340" i="4"/>
  <c r="D341" i="4"/>
  <c r="H341" i="4"/>
  <c r="E352" i="4"/>
  <c r="F352" i="4"/>
  <c r="G352" i="4"/>
  <c r="I352" i="4"/>
  <c r="J352" i="4"/>
  <c r="K352" i="4"/>
  <c r="I358" i="4" l="1"/>
  <c r="F358" i="4"/>
  <c r="E358" i="4"/>
  <c r="K358" i="4"/>
  <c r="J358" i="4"/>
  <c r="J348" i="4" s="1"/>
  <c r="G358" i="4"/>
  <c r="G348" i="4" s="1"/>
  <c r="I348" i="4"/>
  <c r="F348" i="4"/>
  <c r="G326" i="4"/>
  <c r="E348" i="4"/>
  <c r="K348" i="4"/>
  <c r="K326" i="4"/>
  <c r="R82" i="7"/>
  <c r="H258" i="4"/>
  <c r="G78" i="14"/>
  <c r="G79" i="14"/>
  <c r="J44" i="14"/>
  <c r="G44" i="14" s="1"/>
  <c r="J43" i="14"/>
  <c r="G43" i="14" s="1"/>
  <c r="G83" i="14"/>
  <c r="J41" i="14"/>
  <c r="G41" i="14" s="1"/>
  <c r="G81" i="14"/>
  <c r="G77" i="14"/>
  <c r="G84" i="14"/>
  <c r="G80" i="14"/>
  <c r="G76" i="14"/>
  <c r="G70" i="14"/>
  <c r="G71" i="14"/>
  <c r="D45" i="4"/>
  <c r="D36" i="4"/>
  <c r="D73" i="4"/>
  <c r="D65" i="4"/>
  <c r="D69" i="4"/>
  <c r="D61" i="4"/>
  <c r="D40" i="4"/>
  <c r="D53" i="4"/>
  <c r="D264" i="4"/>
  <c r="D124" i="4"/>
  <c r="D49" i="4"/>
  <c r="D332" i="4"/>
  <c r="D146" i="4"/>
  <c r="D132" i="4"/>
  <c r="D32" i="4"/>
  <c r="D274" i="4"/>
  <c r="H282" i="4"/>
  <c r="H274" i="4"/>
  <c r="D328" i="4"/>
  <c r="D347" i="4" s="1"/>
  <c r="H45" i="4"/>
  <c r="G77" i="4"/>
  <c r="H352" i="4"/>
  <c r="H36" i="4"/>
  <c r="D57" i="4"/>
  <c r="D89" i="4"/>
  <c r="H338" i="4"/>
  <c r="H320" i="4"/>
  <c r="H312" i="4"/>
  <c r="H82" i="14"/>
  <c r="G82" i="14" s="1"/>
  <c r="H316" i="4"/>
  <c r="H292" i="4"/>
  <c r="D312" i="4"/>
  <c r="D82" i="14"/>
  <c r="H308" i="4"/>
  <c r="D308" i="4"/>
  <c r="D316" i="4"/>
  <c r="H300" i="4"/>
  <c r="D300" i="4"/>
  <c r="H296" i="4"/>
  <c r="D296" i="4"/>
  <c r="D288" i="4"/>
  <c r="H73" i="4"/>
  <c r="H57" i="4"/>
  <c r="H53" i="4"/>
  <c r="H49" i="4"/>
  <c r="H40" i="4"/>
  <c r="H32" i="4"/>
  <c r="K77" i="4"/>
  <c r="H69" i="4"/>
  <c r="H65" i="4"/>
  <c r="H61" i="4"/>
  <c r="H328" i="4"/>
  <c r="D292" i="4"/>
  <c r="D352" i="4"/>
  <c r="J77" i="4"/>
  <c r="I77" i="4"/>
  <c r="F77" i="4"/>
  <c r="E77" i="4"/>
  <c r="H270" i="4"/>
  <c r="D304" i="4"/>
  <c r="H288" i="4"/>
  <c r="D278" i="4"/>
  <c r="D110" i="4"/>
  <c r="E89" i="4"/>
  <c r="D320" i="4"/>
  <c r="H304" i="4"/>
  <c r="H278" i="4"/>
  <c r="D270" i="4"/>
  <c r="H89" i="4"/>
  <c r="M96" i="2"/>
  <c r="H358" i="4" l="1"/>
  <c r="D358" i="4"/>
  <c r="D326" i="4"/>
  <c r="H326" i="4"/>
  <c r="H348" i="4"/>
  <c r="H347" i="4"/>
  <c r="D357" i="4"/>
  <c r="H77" i="4"/>
  <c r="D77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O105" i="12"/>
  <c r="O106" i="12"/>
  <c r="O107" i="12"/>
  <c r="O108" i="12"/>
  <c r="D348" i="4" l="1"/>
  <c r="O110" i="12"/>
  <c r="N32" i="12"/>
  <c r="M32" i="12"/>
  <c r="N86" i="12"/>
  <c r="O86" i="12"/>
  <c r="M86" i="12"/>
  <c r="E53" i="11" l="1"/>
  <c r="E52" i="11"/>
  <c r="D49" i="11"/>
  <c r="D48" i="11" s="1"/>
  <c r="C49" i="11"/>
  <c r="C48" i="11" s="1"/>
  <c r="I44" i="2" l="1"/>
  <c r="J44" i="2"/>
  <c r="E44" i="11" l="1"/>
  <c r="N93" i="2" l="1"/>
  <c r="M93" i="2"/>
  <c r="O93" i="2"/>
  <c r="N92" i="2"/>
  <c r="M92" i="2"/>
  <c r="K195" i="1"/>
  <c r="K198" i="1" s="1"/>
  <c r="J195" i="1"/>
  <c r="J198" i="1" s="1"/>
  <c r="I195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13" i="1" l="1"/>
  <c r="H37" i="3" l="1"/>
  <c r="D108" i="1"/>
  <c r="H108" i="1"/>
  <c r="M108" i="1"/>
  <c r="N108" i="1"/>
  <c r="O108" i="1"/>
  <c r="F232" i="1"/>
  <c r="G232" i="1"/>
  <c r="I232" i="1"/>
  <c r="J232" i="1"/>
  <c r="K232" i="1"/>
  <c r="K68" i="1"/>
  <c r="J68" i="1"/>
  <c r="I68" i="1"/>
  <c r="J53" i="1"/>
  <c r="G53" i="1"/>
  <c r="F53" i="1"/>
  <c r="E53" i="1"/>
  <c r="D53" i="1" l="1"/>
  <c r="H68" i="1"/>
  <c r="H232" i="1"/>
  <c r="H151" i="1"/>
  <c r="L108" i="1"/>
  <c r="K53" i="1"/>
  <c r="N52" i="1"/>
  <c r="F29" i="1"/>
  <c r="G29" i="1"/>
  <c r="I29" i="1"/>
  <c r="J29" i="1"/>
  <c r="K29" i="1"/>
  <c r="H53" i="1" l="1"/>
  <c r="H29" i="1"/>
  <c r="D29" i="1"/>
  <c r="O52" i="1"/>
  <c r="M52" i="1"/>
  <c r="L52" i="1" l="1"/>
  <c r="D24" i="11"/>
  <c r="N83" i="4"/>
  <c r="N353" i="4" s="1"/>
  <c r="O83" i="4"/>
  <c r="O353" i="4" s="1"/>
  <c r="M83" i="4"/>
  <c r="M353" i="4" s="1"/>
  <c r="E93" i="11"/>
  <c r="O129" i="2"/>
  <c r="N129" i="2"/>
  <c r="M129" i="2"/>
  <c r="O128" i="2"/>
  <c r="N128" i="2"/>
  <c r="M128" i="2"/>
  <c r="O127" i="2"/>
  <c r="N127" i="2"/>
  <c r="M127" i="2"/>
  <c r="O126" i="2"/>
  <c r="N126" i="2"/>
  <c r="M126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E107" i="11"/>
  <c r="E105" i="11"/>
  <c r="E98" i="11"/>
  <c r="E95" i="11"/>
  <c r="E94" i="11"/>
  <c r="E89" i="11"/>
  <c r="E87" i="11"/>
  <c r="E86" i="11"/>
  <c r="E85" i="11"/>
  <c r="E84" i="11"/>
  <c r="E83" i="11"/>
  <c r="E79" i="11"/>
  <c r="E78" i="11"/>
  <c r="E76" i="11"/>
  <c r="E75" i="11"/>
  <c r="E74" i="11"/>
  <c r="E73" i="11"/>
  <c r="E72" i="11"/>
  <c r="E71" i="11"/>
  <c r="E70" i="11"/>
  <c r="E69" i="11"/>
  <c r="E68" i="11"/>
  <c r="E67" i="11"/>
  <c r="E66" i="11"/>
  <c r="E64" i="11"/>
  <c r="E63" i="11"/>
  <c r="E62" i="11"/>
  <c r="E61" i="11"/>
  <c r="E60" i="11"/>
  <c r="E59" i="11"/>
  <c r="E58" i="11"/>
  <c r="E57" i="11"/>
  <c r="E49" i="11"/>
  <c r="E48" i="11" s="1"/>
  <c r="E45" i="11"/>
  <c r="E43" i="11"/>
  <c r="E42" i="11"/>
  <c r="E41" i="11"/>
  <c r="E40" i="11"/>
  <c r="D39" i="11"/>
  <c r="C39" i="11"/>
  <c r="C34" i="11" s="1"/>
  <c r="E38" i="11"/>
  <c r="E37" i="11"/>
  <c r="E36" i="11"/>
  <c r="D35" i="11"/>
  <c r="C35" i="11"/>
  <c r="E33" i="11"/>
  <c r="E32" i="11"/>
  <c r="E31" i="11"/>
  <c r="D30" i="11"/>
  <c r="C30" i="11"/>
  <c r="E29" i="11"/>
  <c r="E28" i="11"/>
  <c r="E27" i="11"/>
  <c r="D26" i="11"/>
  <c r="C26" i="11"/>
  <c r="C24" i="11"/>
  <c r="M359" i="4"/>
  <c r="N359" i="4"/>
  <c r="M331" i="4"/>
  <c r="N331" i="4"/>
  <c r="O359" i="4"/>
  <c r="O331" i="4"/>
  <c r="E113" i="1"/>
  <c r="G113" i="1"/>
  <c r="K113" i="1"/>
  <c r="D64" i="12"/>
  <c r="Q235" i="1"/>
  <c r="I42" i="1"/>
  <c r="K42" i="1"/>
  <c r="O35" i="1"/>
  <c r="N35" i="1"/>
  <c r="M35" i="1"/>
  <c r="E145" i="1"/>
  <c r="F145" i="1"/>
  <c r="G145" i="1"/>
  <c r="K145" i="1"/>
  <c r="O146" i="1"/>
  <c r="N146" i="1"/>
  <c r="M146" i="1"/>
  <c r="H146" i="1"/>
  <c r="D146" i="1"/>
  <c r="I59" i="3"/>
  <c r="J59" i="3"/>
  <c r="H64" i="12"/>
  <c r="H68" i="12"/>
  <c r="H69" i="12"/>
  <c r="H70" i="12"/>
  <c r="H71" i="12"/>
  <c r="H72" i="12"/>
  <c r="M39" i="3"/>
  <c r="N39" i="3"/>
  <c r="O81" i="7"/>
  <c r="N81" i="7"/>
  <c r="M81" i="7"/>
  <c r="H81" i="7"/>
  <c r="D81" i="7"/>
  <c r="O86" i="7"/>
  <c r="N86" i="7"/>
  <c r="M86" i="7"/>
  <c r="H86" i="7"/>
  <c r="D86" i="7"/>
  <c r="O84" i="7"/>
  <c r="N84" i="7"/>
  <c r="M84" i="7"/>
  <c r="H84" i="7"/>
  <c r="D84" i="7"/>
  <c r="O188" i="4"/>
  <c r="N188" i="4"/>
  <c r="M188" i="4"/>
  <c r="O180" i="4"/>
  <c r="N180" i="4"/>
  <c r="M180" i="4"/>
  <c r="O41" i="3"/>
  <c r="N41" i="3"/>
  <c r="M41" i="3"/>
  <c r="H41" i="3"/>
  <c r="D41" i="3"/>
  <c r="H39" i="3"/>
  <c r="D39" i="3"/>
  <c r="D69" i="12"/>
  <c r="D67" i="12"/>
  <c r="M304" i="4"/>
  <c r="E97" i="1"/>
  <c r="M101" i="1"/>
  <c r="J97" i="1"/>
  <c r="I97" i="1"/>
  <c r="K97" i="1"/>
  <c r="H101" i="1"/>
  <c r="O341" i="4"/>
  <c r="N341" i="4"/>
  <c r="M341" i="4"/>
  <c r="N332" i="4"/>
  <c r="M332" i="4"/>
  <c r="O324" i="4"/>
  <c r="N324" i="4"/>
  <c r="M324" i="4"/>
  <c r="O323" i="4"/>
  <c r="N323" i="4"/>
  <c r="M323" i="4"/>
  <c r="O322" i="4"/>
  <c r="N322" i="4"/>
  <c r="M322" i="4"/>
  <c r="N320" i="4"/>
  <c r="O320" i="4"/>
  <c r="O319" i="4"/>
  <c r="N319" i="4"/>
  <c r="M319" i="4"/>
  <c r="O318" i="4"/>
  <c r="N318" i="4"/>
  <c r="M318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8" i="4"/>
  <c r="O307" i="4"/>
  <c r="N307" i="4"/>
  <c r="M307" i="4"/>
  <c r="O306" i="4"/>
  <c r="N306" i="4"/>
  <c r="M306" i="4"/>
  <c r="N304" i="4"/>
  <c r="O304" i="4"/>
  <c r="O303" i="4"/>
  <c r="N303" i="4"/>
  <c r="M303" i="4"/>
  <c r="O302" i="4"/>
  <c r="N302" i="4"/>
  <c r="M302" i="4"/>
  <c r="O299" i="4"/>
  <c r="N299" i="4"/>
  <c r="M299" i="4"/>
  <c r="O298" i="4"/>
  <c r="N298" i="4"/>
  <c r="M298" i="4"/>
  <c r="N296" i="4"/>
  <c r="O296" i="4"/>
  <c r="O295" i="4"/>
  <c r="N295" i="4"/>
  <c r="M295" i="4"/>
  <c r="O294" i="4"/>
  <c r="N294" i="4"/>
  <c r="M294" i="4"/>
  <c r="O291" i="4"/>
  <c r="N291" i="4"/>
  <c r="M291" i="4"/>
  <c r="O290" i="4"/>
  <c r="N290" i="4"/>
  <c r="M290" i="4"/>
  <c r="N288" i="4"/>
  <c r="O285" i="4"/>
  <c r="N285" i="4"/>
  <c r="M285" i="4"/>
  <c r="O284" i="4"/>
  <c r="N284" i="4"/>
  <c r="M284" i="4"/>
  <c r="O282" i="4"/>
  <c r="O281" i="4"/>
  <c r="N281" i="4"/>
  <c r="M281" i="4"/>
  <c r="O280" i="4"/>
  <c r="N280" i="4"/>
  <c r="M280" i="4"/>
  <c r="N278" i="4"/>
  <c r="O278" i="4"/>
  <c r="O277" i="4"/>
  <c r="N277" i="4"/>
  <c r="M277" i="4"/>
  <c r="O276" i="4"/>
  <c r="N276" i="4"/>
  <c r="M276" i="4"/>
  <c r="M272" i="4"/>
  <c r="N272" i="4"/>
  <c r="O272" i="4"/>
  <c r="M273" i="4"/>
  <c r="N273" i="4"/>
  <c r="O273" i="4"/>
  <c r="O260" i="4"/>
  <c r="O264" i="4" s="1"/>
  <c r="N260" i="4"/>
  <c r="N264" i="4" s="1"/>
  <c r="M260" i="4"/>
  <c r="O251" i="4"/>
  <c r="N251" i="4"/>
  <c r="M251" i="4"/>
  <c r="M247" i="4" s="1"/>
  <c r="O239" i="4"/>
  <c r="N239" i="4"/>
  <c r="M239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2" i="4"/>
  <c r="N192" i="4"/>
  <c r="M192" i="4"/>
  <c r="O184" i="4"/>
  <c r="N184" i="4"/>
  <c r="M184" i="4"/>
  <c r="O175" i="4"/>
  <c r="N175" i="4"/>
  <c r="M175" i="4"/>
  <c r="O171" i="4"/>
  <c r="N171" i="4"/>
  <c r="M171" i="4"/>
  <c r="O167" i="4"/>
  <c r="N167" i="4"/>
  <c r="M167" i="4"/>
  <c r="O163" i="4"/>
  <c r="N163" i="4"/>
  <c r="M163" i="4"/>
  <c r="O162" i="4"/>
  <c r="N162" i="4"/>
  <c r="M162" i="4"/>
  <c r="O155" i="4"/>
  <c r="N155" i="4"/>
  <c r="M155" i="4"/>
  <c r="O154" i="4"/>
  <c r="N154" i="4"/>
  <c r="M154" i="4"/>
  <c r="O149" i="4"/>
  <c r="N149" i="4"/>
  <c r="M149" i="4"/>
  <c r="O145" i="4"/>
  <c r="N145" i="4"/>
  <c r="M145" i="4"/>
  <c r="L355" i="4"/>
  <c r="O137" i="4"/>
  <c r="N137" i="4"/>
  <c r="M137" i="4"/>
  <c r="O136" i="4"/>
  <c r="O132" i="4" s="1"/>
  <c r="N136" i="4"/>
  <c r="N132" i="4" s="1"/>
  <c r="M136" i="4"/>
  <c r="M132" i="4" s="1"/>
  <c r="O123" i="4"/>
  <c r="O119" i="4" s="1"/>
  <c r="N123" i="4"/>
  <c r="N119" i="4" s="1"/>
  <c r="M123" i="4"/>
  <c r="M119" i="4" s="1"/>
  <c r="O33" i="4"/>
  <c r="N33" i="4"/>
  <c r="M33" i="4"/>
  <c r="O76" i="4"/>
  <c r="N76" i="4"/>
  <c r="M76" i="4"/>
  <c r="O75" i="4"/>
  <c r="N75" i="4"/>
  <c r="M75" i="4"/>
  <c r="O74" i="4"/>
  <c r="N74" i="4"/>
  <c r="M74" i="4"/>
  <c r="O72" i="4"/>
  <c r="N72" i="4"/>
  <c r="M72" i="4"/>
  <c r="O71" i="4"/>
  <c r="N71" i="4"/>
  <c r="M71" i="4"/>
  <c r="O70" i="4"/>
  <c r="N70" i="4"/>
  <c r="M70" i="4"/>
  <c r="O68" i="4"/>
  <c r="N68" i="4"/>
  <c r="M68" i="4"/>
  <c r="O67" i="4"/>
  <c r="N67" i="4"/>
  <c r="M67" i="4"/>
  <c r="O66" i="4"/>
  <c r="N66" i="4"/>
  <c r="M66" i="4"/>
  <c r="O64" i="4"/>
  <c r="N64" i="4"/>
  <c r="M64" i="4"/>
  <c r="O63" i="4"/>
  <c r="N63" i="4"/>
  <c r="M63" i="4"/>
  <c r="O62" i="4"/>
  <c r="N62" i="4"/>
  <c r="M62" i="4"/>
  <c r="O60" i="4"/>
  <c r="N60" i="4"/>
  <c r="M60" i="4"/>
  <c r="O59" i="4"/>
  <c r="N59" i="4"/>
  <c r="M59" i="4"/>
  <c r="O58" i="4"/>
  <c r="N58" i="4"/>
  <c r="M58" i="4"/>
  <c r="O56" i="4"/>
  <c r="N56" i="4"/>
  <c r="M56" i="4"/>
  <c r="O55" i="4"/>
  <c r="N55" i="4"/>
  <c r="M55" i="4"/>
  <c r="O54" i="4"/>
  <c r="N54" i="4"/>
  <c r="M54" i="4"/>
  <c r="O52" i="4"/>
  <c r="N52" i="4"/>
  <c r="M52" i="4"/>
  <c r="O51" i="4"/>
  <c r="N51" i="4"/>
  <c r="M51" i="4"/>
  <c r="O50" i="4"/>
  <c r="N50" i="4"/>
  <c r="M50" i="4"/>
  <c r="O48" i="4"/>
  <c r="N48" i="4"/>
  <c r="M48" i="4"/>
  <c r="O47" i="4"/>
  <c r="N47" i="4"/>
  <c r="M47" i="4"/>
  <c r="O46" i="4"/>
  <c r="N46" i="4"/>
  <c r="M46" i="4"/>
  <c r="M81" i="4"/>
  <c r="N81" i="4"/>
  <c r="O81" i="4"/>
  <c r="M82" i="4"/>
  <c r="N82" i="4"/>
  <c r="O82" i="4"/>
  <c r="O44" i="4"/>
  <c r="N44" i="4"/>
  <c r="M44" i="4"/>
  <c r="O43" i="4"/>
  <c r="N43" i="4"/>
  <c r="M43" i="4"/>
  <c r="O41" i="4"/>
  <c r="N41" i="4"/>
  <c r="M41" i="4"/>
  <c r="O39" i="4"/>
  <c r="N39" i="4"/>
  <c r="M39" i="4"/>
  <c r="O38" i="4"/>
  <c r="N38" i="4"/>
  <c r="M38" i="4"/>
  <c r="O37" i="4"/>
  <c r="N37" i="4"/>
  <c r="M37" i="4"/>
  <c r="M34" i="4"/>
  <c r="N34" i="4"/>
  <c r="O34" i="4"/>
  <c r="M35" i="4"/>
  <c r="N35" i="4"/>
  <c r="O35" i="4"/>
  <c r="H118" i="1"/>
  <c r="H114" i="1"/>
  <c r="H106" i="1"/>
  <c r="H104" i="1"/>
  <c r="H103" i="1"/>
  <c r="H102" i="1"/>
  <c r="H99" i="1"/>
  <c r="H98" i="1"/>
  <c r="H221" i="1"/>
  <c r="H222" i="1"/>
  <c r="H223" i="1"/>
  <c r="H224" i="1"/>
  <c r="H225" i="1"/>
  <c r="H228" i="1" s="1"/>
  <c r="H226" i="1"/>
  <c r="D99" i="1"/>
  <c r="M99" i="1"/>
  <c r="N99" i="1"/>
  <c r="O99" i="1"/>
  <c r="M34" i="1"/>
  <c r="M29" i="1" s="1"/>
  <c r="M221" i="1"/>
  <c r="N221" i="1"/>
  <c r="O221" i="1"/>
  <c r="Q25" i="6"/>
  <c r="Q24" i="6"/>
  <c r="Q23" i="6"/>
  <c r="Q21" i="6"/>
  <c r="G68" i="1"/>
  <c r="K155" i="1"/>
  <c r="K193" i="1" s="1"/>
  <c r="I155" i="1"/>
  <c r="I193" i="1" s="1"/>
  <c r="G89" i="1"/>
  <c r="I89" i="1"/>
  <c r="J89" i="1"/>
  <c r="K89" i="1"/>
  <c r="G84" i="1"/>
  <c r="I84" i="1"/>
  <c r="J84" i="1"/>
  <c r="K84" i="1"/>
  <c r="G79" i="1"/>
  <c r="I79" i="1"/>
  <c r="J79" i="1"/>
  <c r="K79" i="1"/>
  <c r="G73" i="1"/>
  <c r="G63" i="1"/>
  <c r="I63" i="1"/>
  <c r="J63" i="1"/>
  <c r="K63" i="1"/>
  <c r="I58" i="1"/>
  <c r="J58" i="1"/>
  <c r="K58" i="1"/>
  <c r="G47" i="1"/>
  <c r="I47" i="1"/>
  <c r="J47" i="1"/>
  <c r="K47" i="1"/>
  <c r="G42" i="1"/>
  <c r="J42" i="1"/>
  <c r="G36" i="1"/>
  <c r="I36" i="1"/>
  <c r="K36" i="1"/>
  <c r="H144" i="1"/>
  <c r="M144" i="1"/>
  <c r="N144" i="1"/>
  <c r="O144" i="1"/>
  <c r="I141" i="1"/>
  <c r="J141" i="1"/>
  <c r="K141" i="1"/>
  <c r="J137" i="1"/>
  <c r="K137" i="1"/>
  <c r="I133" i="1"/>
  <c r="H34" i="14" s="1"/>
  <c r="J133" i="1"/>
  <c r="I34" i="14" s="1"/>
  <c r="K133" i="1"/>
  <c r="F125" i="1"/>
  <c r="G125" i="1"/>
  <c r="I125" i="1"/>
  <c r="J125" i="1"/>
  <c r="K125" i="1"/>
  <c r="F121" i="1"/>
  <c r="G121" i="1"/>
  <c r="I121" i="1"/>
  <c r="J121" i="1"/>
  <c r="K121" i="1"/>
  <c r="F117" i="1"/>
  <c r="G117" i="1"/>
  <c r="I117" i="1"/>
  <c r="H30" i="14" s="1"/>
  <c r="J117" i="1"/>
  <c r="I30" i="14" s="1"/>
  <c r="K117" i="1"/>
  <c r="J30" i="14" s="1"/>
  <c r="F113" i="1"/>
  <c r="J113" i="1"/>
  <c r="F109" i="1"/>
  <c r="G109" i="1"/>
  <c r="I109" i="1"/>
  <c r="J109" i="1"/>
  <c r="K109" i="1"/>
  <c r="G105" i="1"/>
  <c r="K105" i="1"/>
  <c r="K129" i="1"/>
  <c r="J33" i="14" s="1"/>
  <c r="F129" i="1"/>
  <c r="G129" i="1"/>
  <c r="J129" i="1"/>
  <c r="I33" i="14" s="1"/>
  <c r="I43" i="8"/>
  <c r="J43" i="8"/>
  <c r="K43" i="8"/>
  <c r="I49" i="8"/>
  <c r="J49" i="8"/>
  <c r="K49" i="8"/>
  <c r="O51" i="8"/>
  <c r="O53" i="8" s="1"/>
  <c r="N51" i="8"/>
  <c r="N53" i="8" s="1"/>
  <c r="M51" i="8"/>
  <c r="M53" i="8" s="1"/>
  <c r="O48" i="8"/>
  <c r="O49" i="8" s="1"/>
  <c r="N48" i="8"/>
  <c r="N49" i="8" s="1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G62" i="7"/>
  <c r="I62" i="7"/>
  <c r="J62" i="7"/>
  <c r="K62" i="7"/>
  <c r="I120" i="7"/>
  <c r="H30" i="10" s="1"/>
  <c r="J120" i="7"/>
  <c r="I30" i="10" s="1"/>
  <c r="K120" i="7"/>
  <c r="J30" i="10" s="1"/>
  <c r="O64" i="7"/>
  <c r="O66" i="7" s="1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7" i="7"/>
  <c r="M77" i="7"/>
  <c r="N77" i="7"/>
  <c r="O77" i="7"/>
  <c r="H85" i="7"/>
  <c r="M85" i="7"/>
  <c r="N85" i="7"/>
  <c r="O85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O102" i="7"/>
  <c r="H105" i="7"/>
  <c r="M105" i="7"/>
  <c r="N105" i="7"/>
  <c r="O105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10" i="7"/>
  <c r="M110" i="7"/>
  <c r="N110" i="7"/>
  <c r="M76" i="14" s="1"/>
  <c r="O110" i="7"/>
  <c r="H111" i="7"/>
  <c r="M111" i="7"/>
  <c r="N111" i="7"/>
  <c r="O111" i="7"/>
  <c r="H112" i="7"/>
  <c r="M112" i="7"/>
  <c r="N112" i="7"/>
  <c r="O112" i="7"/>
  <c r="N78" i="14" s="1"/>
  <c r="H113" i="7"/>
  <c r="M113" i="7"/>
  <c r="N113" i="7"/>
  <c r="O113" i="7"/>
  <c r="H114" i="7"/>
  <c r="M114" i="7"/>
  <c r="N114" i="7"/>
  <c r="M80" i="14" s="1"/>
  <c r="O114" i="7"/>
  <c r="H115" i="7"/>
  <c r="M115" i="7"/>
  <c r="N115" i="7"/>
  <c r="O115" i="7"/>
  <c r="H116" i="7"/>
  <c r="M116" i="7"/>
  <c r="N116" i="7"/>
  <c r="O116" i="7"/>
  <c r="H117" i="7"/>
  <c r="M117" i="7"/>
  <c r="N117" i="7"/>
  <c r="O117" i="7"/>
  <c r="H118" i="7"/>
  <c r="M118" i="7"/>
  <c r="N118" i="7"/>
  <c r="O118" i="7"/>
  <c r="H119" i="7"/>
  <c r="M119" i="7"/>
  <c r="N119" i="7"/>
  <c r="O119" i="7"/>
  <c r="H122" i="7"/>
  <c r="M122" i="7"/>
  <c r="O122" i="7"/>
  <c r="H123" i="7"/>
  <c r="M123" i="7"/>
  <c r="N123" i="7"/>
  <c r="O123" i="7"/>
  <c r="H124" i="7"/>
  <c r="M124" i="7"/>
  <c r="N124" i="7"/>
  <c r="O124" i="7"/>
  <c r="H125" i="7"/>
  <c r="M125" i="7"/>
  <c r="N125" i="7"/>
  <c r="O125" i="7"/>
  <c r="O61" i="7"/>
  <c r="N61" i="7"/>
  <c r="M61" i="7"/>
  <c r="H61" i="7"/>
  <c r="O60" i="7"/>
  <c r="N60" i="7"/>
  <c r="M60" i="7"/>
  <c r="H60" i="7"/>
  <c r="O59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N62" i="7" s="1"/>
  <c r="M51" i="7"/>
  <c r="H51" i="7"/>
  <c r="I49" i="7"/>
  <c r="J49" i="7"/>
  <c r="K49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48" i="7"/>
  <c r="M48" i="7"/>
  <c r="N48" i="7"/>
  <c r="O48" i="7"/>
  <c r="O38" i="7"/>
  <c r="N38" i="7"/>
  <c r="H38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N58" i="3"/>
  <c r="O58" i="3"/>
  <c r="G59" i="3"/>
  <c r="K59" i="3"/>
  <c r="H21" i="3"/>
  <c r="M21" i="3"/>
  <c r="N21" i="3"/>
  <c r="O21" i="3"/>
  <c r="H22" i="3"/>
  <c r="M22" i="3"/>
  <c r="M20" i="3" s="1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H137" i="2" s="1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K145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J90" i="2"/>
  <c r="I40" i="14" s="1"/>
  <c r="K90" i="2"/>
  <c r="J40" i="14" s="1"/>
  <c r="H92" i="2"/>
  <c r="H93" i="2"/>
  <c r="O86" i="2"/>
  <c r="K86" i="2"/>
  <c r="J39" i="14" s="1"/>
  <c r="G39" i="14" s="1"/>
  <c r="N84" i="2"/>
  <c r="M84" i="2"/>
  <c r="H84" i="2"/>
  <c r="O84" i="2"/>
  <c r="K76" i="2"/>
  <c r="J35" i="14" s="1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5" i="2"/>
  <c r="M141" i="2" s="1"/>
  <c r="N35" i="2"/>
  <c r="N141" i="2" s="1"/>
  <c r="O35" i="2"/>
  <c r="O141" i="2" s="1"/>
  <c r="M36" i="2"/>
  <c r="M142" i="2" s="1"/>
  <c r="N36" i="2"/>
  <c r="N142" i="2" s="1"/>
  <c r="O36" i="2"/>
  <c r="O142" i="2" s="1"/>
  <c r="M37" i="2"/>
  <c r="N37" i="2"/>
  <c r="N143" i="2" s="1"/>
  <c r="O37" i="2"/>
  <c r="O143" i="2" s="1"/>
  <c r="M38" i="2"/>
  <c r="M144" i="2" s="1"/>
  <c r="N38" i="2"/>
  <c r="N144" i="2" s="1"/>
  <c r="O38" i="2"/>
  <c r="O144" i="2" s="1"/>
  <c r="M39" i="2"/>
  <c r="N39" i="2"/>
  <c r="O39" i="2"/>
  <c r="M40" i="2"/>
  <c r="M149" i="2" s="1"/>
  <c r="N40" i="2"/>
  <c r="N149" i="2" s="1"/>
  <c r="O40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N33" i="2"/>
  <c r="N139" i="2" s="1"/>
  <c r="O33" i="2"/>
  <c r="O139" i="2" s="1"/>
  <c r="M34" i="2"/>
  <c r="M140" i="2" s="1"/>
  <c r="N34" i="2"/>
  <c r="N140" i="2" s="1"/>
  <c r="O34" i="2"/>
  <c r="O140" i="2" s="1"/>
  <c r="M222" i="1"/>
  <c r="M231" i="1" s="1"/>
  <c r="N222" i="1"/>
  <c r="N231" i="1" s="1"/>
  <c r="O222" i="1"/>
  <c r="O231" i="1" s="1"/>
  <c r="M223" i="1"/>
  <c r="N223" i="1"/>
  <c r="O223" i="1"/>
  <c r="M224" i="1"/>
  <c r="N224" i="1"/>
  <c r="O224" i="1"/>
  <c r="M225" i="1"/>
  <c r="N225" i="1"/>
  <c r="O225" i="1"/>
  <c r="M226" i="1"/>
  <c r="N226" i="1"/>
  <c r="O226" i="1"/>
  <c r="N200" i="1"/>
  <c r="N216" i="1" s="1"/>
  <c r="M200" i="1"/>
  <c r="M216" i="1" s="1"/>
  <c r="I198" i="1"/>
  <c r="H29" i="10" s="1"/>
  <c r="H196" i="1"/>
  <c r="M196" i="1"/>
  <c r="N196" i="1"/>
  <c r="O196" i="1"/>
  <c r="H197" i="1"/>
  <c r="M197" i="1"/>
  <c r="N197" i="1"/>
  <c r="O197" i="1"/>
  <c r="H195" i="1"/>
  <c r="H198" i="1" s="1"/>
  <c r="H156" i="1"/>
  <c r="M156" i="1"/>
  <c r="N156" i="1"/>
  <c r="O156" i="1"/>
  <c r="I153" i="1"/>
  <c r="J153" i="1"/>
  <c r="K153" i="1"/>
  <c r="H152" i="1"/>
  <c r="M152" i="1"/>
  <c r="N152" i="1"/>
  <c r="O152" i="1"/>
  <c r="M98" i="1"/>
  <c r="N98" i="1"/>
  <c r="O98" i="1"/>
  <c r="N101" i="1"/>
  <c r="O101" i="1"/>
  <c r="M102" i="1"/>
  <c r="M232" i="1" s="1"/>
  <c r="N102" i="1"/>
  <c r="N232" i="1" s="1"/>
  <c r="O102" i="1"/>
  <c r="O232" i="1" s="1"/>
  <c r="M103" i="1"/>
  <c r="N103" i="1"/>
  <c r="O103" i="1"/>
  <c r="M104" i="1"/>
  <c r="N104" i="1"/>
  <c r="O104" i="1"/>
  <c r="M106" i="1"/>
  <c r="N106" i="1"/>
  <c r="O106" i="1"/>
  <c r="H107" i="1"/>
  <c r="M107" i="1"/>
  <c r="N107" i="1"/>
  <c r="O107" i="1"/>
  <c r="H110" i="1"/>
  <c r="M110" i="1"/>
  <c r="N110" i="1"/>
  <c r="O110" i="1"/>
  <c r="H111" i="1"/>
  <c r="M111" i="1"/>
  <c r="N111" i="1"/>
  <c r="O111" i="1"/>
  <c r="H112" i="1"/>
  <c r="M112" i="1"/>
  <c r="N112" i="1"/>
  <c r="O112" i="1"/>
  <c r="M114" i="1"/>
  <c r="N114" i="1"/>
  <c r="O114" i="1"/>
  <c r="H115" i="1"/>
  <c r="M115" i="1"/>
  <c r="N115" i="1"/>
  <c r="O115" i="1"/>
  <c r="M116" i="1"/>
  <c r="N116" i="1"/>
  <c r="O116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H128" i="1"/>
  <c r="M128" i="1"/>
  <c r="N128" i="1"/>
  <c r="O128" i="1"/>
  <c r="H130" i="1"/>
  <c r="M130" i="1"/>
  <c r="N130" i="1"/>
  <c r="O130" i="1"/>
  <c r="H131" i="1"/>
  <c r="M131" i="1"/>
  <c r="N131" i="1"/>
  <c r="O131" i="1"/>
  <c r="N132" i="1"/>
  <c r="O132" i="1"/>
  <c r="H134" i="1"/>
  <c r="M134" i="1"/>
  <c r="N134" i="1"/>
  <c r="O134" i="1"/>
  <c r="H135" i="1"/>
  <c r="M135" i="1"/>
  <c r="N135" i="1"/>
  <c r="O135" i="1"/>
  <c r="H136" i="1"/>
  <c r="M136" i="1"/>
  <c r="N136" i="1"/>
  <c r="N133" i="1" s="1"/>
  <c r="O136" i="1"/>
  <c r="H138" i="1"/>
  <c r="M138" i="1"/>
  <c r="N138" i="1"/>
  <c r="O138" i="1"/>
  <c r="H139" i="1"/>
  <c r="M139" i="1"/>
  <c r="N139" i="1"/>
  <c r="O139" i="1"/>
  <c r="M140" i="1"/>
  <c r="N140" i="1"/>
  <c r="O140" i="1"/>
  <c r="H142" i="1"/>
  <c r="M142" i="1"/>
  <c r="N142" i="1"/>
  <c r="O142" i="1"/>
  <c r="H143" i="1"/>
  <c r="M143" i="1"/>
  <c r="N143" i="1"/>
  <c r="O143" i="1"/>
  <c r="H147" i="1"/>
  <c r="M147" i="1"/>
  <c r="N147" i="1"/>
  <c r="O147" i="1"/>
  <c r="H148" i="1"/>
  <c r="M148" i="1"/>
  <c r="N148" i="1"/>
  <c r="O148" i="1"/>
  <c r="M70" i="1"/>
  <c r="N70" i="1"/>
  <c r="O70" i="1"/>
  <c r="M71" i="1"/>
  <c r="N71" i="1"/>
  <c r="O71" i="1"/>
  <c r="M74" i="1"/>
  <c r="N74" i="1"/>
  <c r="O74" i="1"/>
  <c r="M75" i="1"/>
  <c r="N75" i="1"/>
  <c r="O75" i="1"/>
  <c r="M76" i="1"/>
  <c r="N76" i="1"/>
  <c r="O76" i="1"/>
  <c r="M80" i="1"/>
  <c r="N80" i="1"/>
  <c r="O80" i="1"/>
  <c r="M81" i="1"/>
  <c r="N81" i="1"/>
  <c r="O81" i="1"/>
  <c r="M82" i="1"/>
  <c r="N82" i="1"/>
  <c r="O82" i="1"/>
  <c r="M85" i="1"/>
  <c r="N85" i="1"/>
  <c r="O85" i="1"/>
  <c r="M86" i="1"/>
  <c r="N86" i="1"/>
  <c r="O86" i="1"/>
  <c r="M87" i="1"/>
  <c r="N87" i="1"/>
  <c r="O87" i="1"/>
  <c r="M90" i="1"/>
  <c r="N90" i="1"/>
  <c r="O90" i="1"/>
  <c r="M91" i="1"/>
  <c r="N91" i="1"/>
  <c r="O91" i="1"/>
  <c r="M92" i="1"/>
  <c r="N92" i="1"/>
  <c r="O92" i="1"/>
  <c r="M94" i="1"/>
  <c r="L39" i="14" s="1"/>
  <c r="N94" i="1"/>
  <c r="O94" i="1"/>
  <c r="N39" i="14" s="1"/>
  <c r="M54" i="1"/>
  <c r="N54" i="1"/>
  <c r="O54" i="1"/>
  <c r="M55" i="1"/>
  <c r="N55" i="1"/>
  <c r="O55" i="1"/>
  <c r="M56" i="1"/>
  <c r="N56" i="1"/>
  <c r="O56" i="1"/>
  <c r="M59" i="1"/>
  <c r="N59" i="1"/>
  <c r="O59" i="1"/>
  <c r="M60" i="1"/>
  <c r="N60" i="1"/>
  <c r="O60" i="1"/>
  <c r="M61" i="1"/>
  <c r="N61" i="1"/>
  <c r="O61" i="1"/>
  <c r="M64" i="1"/>
  <c r="N64" i="1"/>
  <c r="O64" i="1"/>
  <c r="M65" i="1"/>
  <c r="N65" i="1"/>
  <c r="O65" i="1"/>
  <c r="M66" i="1"/>
  <c r="N66" i="1"/>
  <c r="O66" i="1"/>
  <c r="M69" i="1"/>
  <c r="N69" i="1"/>
  <c r="O69" i="1"/>
  <c r="M37" i="1"/>
  <c r="N37" i="1"/>
  <c r="O37" i="1"/>
  <c r="M38" i="1"/>
  <c r="N38" i="1"/>
  <c r="O38" i="1"/>
  <c r="M39" i="1"/>
  <c r="N39" i="1"/>
  <c r="O39" i="1"/>
  <c r="M40" i="1"/>
  <c r="N40" i="1"/>
  <c r="O40" i="1"/>
  <c r="M43" i="1"/>
  <c r="N43" i="1"/>
  <c r="O43" i="1"/>
  <c r="M44" i="1"/>
  <c r="N44" i="1"/>
  <c r="O44" i="1"/>
  <c r="M45" i="1"/>
  <c r="N45" i="1"/>
  <c r="O45" i="1"/>
  <c r="M48" i="1"/>
  <c r="N48" i="1"/>
  <c r="O48" i="1"/>
  <c r="M49" i="1"/>
  <c r="N49" i="1"/>
  <c r="O49" i="1"/>
  <c r="M50" i="1"/>
  <c r="N50" i="1"/>
  <c r="O50" i="1"/>
  <c r="M51" i="1"/>
  <c r="N51" i="1"/>
  <c r="O51" i="1"/>
  <c r="N34" i="1"/>
  <c r="O34" i="1"/>
  <c r="D26" i="1"/>
  <c r="N25" i="14"/>
  <c r="M25" i="14"/>
  <c r="L25" i="14"/>
  <c r="H106" i="12"/>
  <c r="M106" i="12"/>
  <c r="N106" i="12"/>
  <c r="H107" i="12"/>
  <c r="M107" i="12"/>
  <c r="N107" i="12"/>
  <c r="H108" i="12"/>
  <c r="M108" i="12"/>
  <c r="N108" i="12"/>
  <c r="N105" i="12"/>
  <c r="M105" i="12"/>
  <c r="H105" i="12"/>
  <c r="I103" i="12"/>
  <c r="J103" i="12"/>
  <c r="K103" i="12"/>
  <c r="H89" i="12"/>
  <c r="H90" i="12"/>
  <c r="H91" i="12"/>
  <c r="H93" i="12"/>
  <c r="H94" i="12"/>
  <c r="H95" i="12"/>
  <c r="H96" i="12"/>
  <c r="H97" i="12"/>
  <c r="H98" i="12"/>
  <c r="H99" i="12"/>
  <c r="H100" i="12"/>
  <c r="L100" i="12"/>
  <c r="H101" i="12"/>
  <c r="L101" i="12"/>
  <c r="H102" i="12"/>
  <c r="H88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79" i="12"/>
  <c r="H80" i="12"/>
  <c r="H81" i="12"/>
  <c r="H82" i="12"/>
  <c r="H83" i="12"/>
  <c r="H84" i="12"/>
  <c r="H85" i="12"/>
  <c r="L85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32" i="1"/>
  <c r="F59" i="3"/>
  <c r="D21" i="3"/>
  <c r="D22" i="3"/>
  <c r="G100" i="1"/>
  <c r="G97" i="1" s="1"/>
  <c r="D61" i="7"/>
  <c r="D25" i="14"/>
  <c r="F100" i="1"/>
  <c r="F97" i="1" s="1"/>
  <c r="D48" i="8"/>
  <c r="D49" i="8" s="1"/>
  <c r="D42" i="8"/>
  <c r="D43" i="8" s="1"/>
  <c r="E22" i="6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5" i="2"/>
  <c r="G145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51" i="8"/>
  <c r="D53" i="8" s="1"/>
  <c r="G49" i="8"/>
  <c r="F49" i="8"/>
  <c r="E49" i="8"/>
  <c r="G43" i="8"/>
  <c r="E43" i="8"/>
  <c r="F43" i="8"/>
  <c r="F57" i="8" s="1"/>
  <c r="D39" i="8"/>
  <c r="D38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68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9" i="12"/>
  <c r="D90" i="12"/>
  <c r="D91" i="12"/>
  <c r="D93" i="12"/>
  <c r="D94" i="12"/>
  <c r="D95" i="12"/>
  <c r="D96" i="12"/>
  <c r="D97" i="12"/>
  <c r="D98" i="12"/>
  <c r="D99" i="12"/>
  <c r="D100" i="12"/>
  <c r="D101" i="12"/>
  <c r="D102" i="12"/>
  <c r="D108" i="12"/>
  <c r="D107" i="12"/>
  <c r="D106" i="12"/>
  <c r="D105" i="12"/>
  <c r="D88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3" i="12"/>
  <c r="F103" i="12"/>
  <c r="E103" i="12"/>
  <c r="G45" i="12"/>
  <c r="F45" i="12"/>
  <c r="E45" i="12"/>
  <c r="D64" i="7"/>
  <c r="D66" i="7" s="1"/>
  <c r="E62" i="7"/>
  <c r="F62" i="7"/>
  <c r="E49" i="7"/>
  <c r="F49" i="7"/>
  <c r="G49" i="7"/>
  <c r="D55" i="7"/>
  <c r="D52" i="7"/>
  <c r="D53" i="7"/>
  <c r="D54" i="7"/>
  <c r="D56" i="7"/>
  <c r="D57" i="7"/>
  <c r="D58" i="7"/>
  <c r="D59" i="7"/>
  <c r="D60" i="7"/>
  <c r="D51" i="7"/>
  <c r="D39" i="7"/>
  <c r="D40" i="7"/>
  <c r="D41" i="7"/>
  <c r="D42" i="7"/>
  <c r="D43" i="7"/>
  <c r="D44" i="7"/>
  <c r="D45" i="7"/>
  <c r="D46" i="7"/>
  <c r="D48" i="7"/>
  <c r="D38" i="7"/>
  <c r="D125" i="7"/>
  <c r="D124" i="7"/>
  <c r="D123" i="7"/>
  <c r="D122" i="7"/>
  <c r="G120" i="7"/>
  <c r="F30" i="10" s="1"/>
  <c r="F120" i="7"/>
  <c r="E30" i="10" s="1"/>
  <c r="E120" i="7"/>
  <c r="D30" i="10" s="1"/>
  <c r="D119" i="7"/>
  <c r="D118" i="7"/>
  <c r="D117" i="7"/>
  <c r="D116" i="7"/>
  <c r="D115" i="7"/>
  <c r="D114" i="7"/>
  <c r="D113" i="7"/>
  <c r="D112" i="7"/>
  <c r="D111" i="7"/>
  <c r="D110" i="7"/>
  <c r="D108" i="7"/>
  <c r="D107" i="7"/>
  <c r="D106" i="7"/>
  <c r="D105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5" i="7"/>
  <c r="D77" i="7"/>
  <c r="D75" i="7"/>
  <c r="D74" i="7"/>
  <c r="D73" i="7"/>
  <c r="D72" i="7"/>
  <c r="D71" i="7"/>
  <c r="D70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231" i="1"/>
  <c r="D226" i="1"/>
  <c r="D225" i="1"/>
  <c r="D224" i="1"/>
  <c r="D223" i="1"/>
  <c r="D222" i="1"/>
  <c r="D221" i="1"/>
  <c r="D200" i="1"/>
  <c r="D216" i="1" s="1"/>
  <c r="D197" i="1"/>
  <c r="D196" i="1"/>
  <c r="D156" i="1"/>
  <c r="D152" i="1"/>
  <c r="D148" i="1"/>
  <c r="D147" i="1"/>
  <c r="D144" i="1"/>
  <c r="D143" i="1"/>
  <c r="D142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2" i="1"/>
  <c r="D111" i="1"/>
  <c r="D110" i="1"/>
  <c r="D107" i="1"/>
  <c r="D106" i="1"/>
  <c r="D104" i="1"/>
  <c r="D103" i="1"/>
  <c r="D102" i="1"/>
  <c r="D101" i="1"/>
  <c r="D98" i="1"/>
  <c r="F195" i="1"/>
  <c r="F198" i="1" s="1"/>
  <c r="E155" i="1"/>
  <c r="E193" i="1" s="1"/>
  <c r="F155" i="1"/>
  <c r="G155" i="1"/>
  <c r="E153" i="1"/>
  <c r="F153" i="1"/>
  <c r="G153" i="1"/>
  <c r="E141" i="1"/>
  <c r="F141" i="1"/>
  <c r="G141" i="1"/>
  <c r="E137" i="1"/>
  <c r="F137" i="1"/>
  <c r="G137" i="1"/>
  <c r="E133" i="1"/>
  <c r="F133" i="1"/>
  <c r="G133" i="1"/>
  <c r="E129" i="1"/>
  <c r="E121" i="1"/>
  <c r="E117" i="1"/>
  <c r="D30" i="14" s="1"/>
  <c r="E109" i="1"/>
  <c r="F105" i="1"/>
  <c r="E89" i="1"/>
  <c r="F89" i="1"/>
  <c r="E37" i="14" s="1"/>
  <c r="E84" i="1"/>
  <c r="D36" i="14" s="1"/>
  <c r="F84" i="1"/>
  <c r="E79" i="1"/>
  <c r="F79" i="1"/>
  <c r="E73" i="1"/>
  <c r="F73" i="1"/>
  <c r="E68" i="1"/>
  <c r="F68" i="1"/>
  <c r="E33" i="14" s="1"/>
  <c r="E63" i="1"/>
  <c r="F63" i="1"/>
  <c r="E58" i="1"/>
  <c r="F58" i="1"/>
  <c r="E31" i="14" s="1"/>
  <c r="G58" i="1"/>
  <c r="E47" i="1"/>
  <c r="F47" i="1"/>
  <c r="E29" i="14" s="1"/>
  <c r="E42" i="1"/>
  <c r="F42" i="1"/>
  <c r="E28" i="14" s="1"/>
  <c r="E36" i="1"/>
  <c r="F36" i="1"/>
  <c r="D28" i="2"/>
  <c r="D112" i="2"/>
  <c r="M148" i="2"/>
  <c r="N64" i="7"/>
  <c r="N66" i="7" s="1"/>
  <c r="N93" i="1"/>
  <c r="M38" i="14" s="1"/>
  <c r="O200" i="1"/>
  <c r="O216" i="1" s="1"/>
  <c r="H200" i="1"/>
  <c r="H216" i="1" s="1"/>
  <c r="O93" i="1"/>
  <c r="N38" i="14" s="1"/>
  <c r="M93" i="1"/>
  <c r="L38" i="14" s="1"/>
  <c r="M132" i="1"/>
  <c r="H132" i="1"/>
  <c r="I129" i="1"/>
  <c r="H33" i="14" s="1"/>
  <c r="M64" i="7"/>
  <c r="M66" i="7" s="1"/>
  <c r="L66" i="7" s="1"/>
  <c r="H64" i="7"/>
  <c r="H66" i="7" s="1"/>
  <c r="O80" i="2"/>
  <c r="H148" i="2"/>
  <c r="J155" i="1"/>
  <c r="J193" i="1" s="1"/>
  <c r="I28" i="10" s="1"/>
  <c r="L21" i="6"/>
  <c r="O146" i="2"/>
  <c r="L96" i="2"/>
  <c r="D84" i="2"/>
  <c r="M90" i="2"/>
  <c r="M71" i="2"/>
  <c r="N316" i="4"/>
  <c r="O316" i="4"/>
  <c r="M338" i="4"/>
  <c r="D34" i="11" l="1"/>
  <c r="H139" i="2"/>
  <c r="M79" i="4"/>
  <c r="N79" i="4"/>
  <c r="O79" i="4"/>
  <c r="D34" i="14"/>
  <c r="M39" i="14"/>
  <c r="O35" i="8"/>
  <c r="O40" i="8" s="1"/>
  <c r="O57" i="8" s="1"/>
  <c r="I29" i="10"/>
  <c r="E32" i="14"/>
  <c r="E36" i="14"/>
  <c r="E34" i="14"/>
  <c r="O32" i="12"/>
  <c r="M35" i="8"/>
  <c r="F30" i="14"/>
  <c r="J34" i="14"/>
  <c r="D32" i="12"/>
  <c r="G57" i="8"/>
  <c r="D68" i="2"/>
  <c r="N110" i="12"/>
  <c r="M40" i="14"/>
  <c r="H68" i="2"/>
  <c r="L73" i="14"/>
  <c r="F33" i="14"/>
  <c r="F29" i="14"/>
  <c r="F34" i="14"/>
  <c r="F35" i="14"/>
  <c r="F36" i="14"/>
  <c r="E27" i="14"/>
  <c r="D228" i="1"/>
  <c r="E35" i="14"/>
  <c r="N73" i="14"/>
  <c r="H35" i="8"/>
  <c r="N53" i="14"/>
  <c r="M73" i="14"/>
  <c r="D127" i="7"/>
  <c r="E30" i="14"/>
  <c r="L231" i="1"/>
  <c r="M53" i="14"/>
  <c r="L53" i="14"/>
  <c r="L53" i="8"/>
  <c r="O127" i="7"/>
  <c r="N127" i="7"/>
  <c r="M127" i="7"/>
  <c r="H127" i="7"/>
  <c r="D110" i="12"/>
  <c r="H110" i="12"/>
  <c r="M110" i="12"/>
  <c r="E57" i="8"/>
  <c r="H28" i="10"/>
  <c r="L216" i="1"/>
  <c r="E81" i="11"/>
  <c r="E80" i="11" s="1"/>
  <c r="I57" i="8"/>
  <c r="G33" i="14"/>
  <c r="O220" i="1"/>
  <c r="O218" i="1" s="1"/>
  <c r="O228" i="1" s="1"/>
  <c r="D26" i="14"/>
  <c r="N247" i="4"/>
  <c r="M74" i="14" s="1"/>
  <c r="O247" i="4"/>
  <c r="N74" i="14" s="1"/>
  <c r="L82" i="4"/>
  <c r="L119" i="4"/>
  <c r="O357" i="4"/>
  <c r="M357" i="4"/>
  <c r="N357" i="4"/>
  <c r="M40" i="4"/>
  <c r="N40" i="4"/>
  <c r="O40" i="4"/>
  <c r="N81" i="14"/>
  <c r="N80" i="14"/>
  <c r="M84" i="14"/>
  <c r="N220" i="1"/>
  <c r="N218" i="1" s="1"/>
  <c r="N228" i="1" s="1"/>
  <c r="M220" i="1"/>
  <c r="H135" i="2"/>
  <c r="F37" i="14"/>
  <c r="J31" i="14"/>
  <c r="J36" i="14"/>
  <c r="F28" i="14"/>
  <c r="G30" i="14"/>
  <c r="F27" i="14"/>
  <c r="I31" i="14"/>
  <c r="I35" i="14"/>
  <c r="I36" i="14"/>
  <c r="F31" i="14"/>
  <c r="H31" i="14"/>
  <c r="F32" i="14"/>
  <c r="H35" i="14"/>
  <c r="G35" i="14" s="1"/>
  <c r="H36" i="14"/>
  <c r="N258" i="4"/>
  <c r="N84" i="14"/>
  <c r="K39" i="14"/>
  <c r="L80" i="14"/>
  <c r="G30" i="10"/>
  <c r="M78" i="14"/>
  <c r="L359" i="4"/>
  <c r="N41" i="14"/>
  <c r="N55" i="14"/>
  <c r="D33" i="14"/>
  <c r="J26" i="14"/>
  <c r="M86" i="14"/>
  <c r="L86" i="14"/>
  <c r="G193" i="1"/>
  <c r="F28" i="10" s="1"/>
  <c r="F26" i="14"/>
  <c r="F193" i="1"/>
  <c r="E28" i="10" s="1"/>
  <c r="E26" i="14"/>
  <c r="M85" i="14"/>
  <c r="M72" i="14"/>
  <c r="M69" i="14"/>
  <c r="M68" i="14"/>
  <c r="M67" i="14"/>
  <c r="M65" i="14"/>
  <c r="M66" i="14"/>
  <c r="M64" i="14"/>
  <c r="M63" i="14"/>
  <c r="M62" i="14"/>
  <c r="M60" i="14"/>
  <c r="M61" i="14"/>
  <c r="M58" i="14"/>
  <c r="N51" i="14"/>
  <c r="L85" i="14"/>
  <c r="L72" i="14"/>
  <c r="L71" i="14"/>
  <c r="L69" i="14"/>
  <c r="L68" i="14"/>
  <c r="L66" i="14"/>
  <c r="L65" i="14"/>
  <c r="L64" i="14"/>
  <c r="L62" i="14"/>
  <c r="L61" i="14"/>
  <c r="L60" i="14"/>
  <c r="N42" i="14"/>
  <c r="J28" i="10"/>
  <c r="N85" i="14"/>
  <c r="N72" i="14"/>
  <c r="N68" i="14"/>
  <c r="N67" i="14"/>
  <c r="N66" i="14"/>
  <c r="N64" i="14"/>
  <c r="N63" i="14"/>
  <c r="N62" i="14"/>
  <c r="N60" i="14"/>
  <c r="N58" i="14"/>
  <c r="N48" i="14"/>
  <c r="N47" i="14"/>
  <c r="N56" i="14"/>
  <c r="M56" i="14"/>
  <c r="L56" i="14"/>
  <c r="M55" i="14"/>
  <c r="L55" i="14"/>
  <c r="L52" i="14"/>
  <c r="M51" i="14"/>
  <c r="L51" i="14"/>
  <c r="M49" i="14"/>
  <c r="M47" i="14"/>
  <c r="L47" i="14"/>
  <c r="M45" i="14"/>
  <c r="L45" i="14"/>
  <c r="M42" i="14"/>
  <c r="L42" i="14"/>
  <c r="D31" i="14"/>
  <c r="D35" i="14"/>
  <c r="E31" i="10"/>
  <c r="K38" i="14"/>
  <c r="M83" i="14"/>
  <c r="L88" i="14"/>
  <c r="N83" i="14"/>
  <c r="L67" i="14"/>
  <c r="L63" i="14"/>
  <c r="L58" i="14"/>
  <c r="N71" i="14"/>
  <c r="N69" i="14"/>
  <c r="N65" i="14"/>
  <c r="N61" i="14"/>
  <c r="N45" i="14"/>
  <c r="M71" i="14"/>
  <c r="M70" i="14"/>
  <c r="M43" i="14"/>
  <c r="M57" i="14"/>
  <c r="L59" i="14"/>
  <c r="L46" i="14"/>
  <c r="L44" i="14"/>
  <c r="N57" i="14"/>
  <c r="M59" i="14"/>
  <c r="L54" i="14"/>
  <c r="N59" i="14"/>
  <c r="M54" i="14"/>
  <c r="N50" i="14"/>
  <c r="L57" i="14"/>
  <c r="N54" i="14"/>
  <c r="F31" i="10"/>
  <c r="L87" i="14"/>
  <c r="M87" i="14"/>
  <c r="D31" i="10"/>
  <c r="N87" i="14"/>
  <c r="K57" i="8"/>
  <c r="J57" i="8"/>
  <c r="I88" i="2"/>
  <c r="H26" i="14"/>
  <c r="N153" i="2"/>
  <c r="K147" i="2"/>
  <c r="H147" i="2" s="1"/>
  <c r="J88" i="2"/>
  <c r="I26" i="14"/>
  <c r="O147" i="2"/>
  <c r="J31" i="10"/>
  <c r="G31" i="10" s="1"/>
  <c r="E132" i="2"/>
  <c r="H152" i="2"/>
  <c r="N150" i="2"/>
  <c r="L149" i="2"/>
  <c r="H72" i="2"/>
  <c r="L78" i="2"/>
  <c r="H136" i="2"/>
  <c r="H32" i="12"/>
  <c r="H40" i="14"/>
  <c r="G40" i="14" s="1"/>
  <c r="O150" i="2"/>
  <c r="G94" i="2"/>
  <c r="F27" i="10" s="1"/>
  <c r="L40" i="14"/>
  <c r="L50" i="2"/>
  <c r="L63" i="2"/>
  <c r="O102" i="2"/>
  <c r="L102" i="2" s="1"/>
  <c r="E56" i="11"/>
  <c r="O56" i="2"/>
  <c r="F94" i="2"/>
  <c r="E27" i="10" s="1"/>
  <c r="E94" i="2"/>
  <c r="D27" i="10" s="1"/>
  <c r="J94" i="2"/>
  <c r="I27" i="10" s="1"/>
  <c r="D103" i="7"/>
  <c r="H86" i="2"/>
  <c r="O103" i="7"/>
  <c r="N103" i="7"/>
  <c r="E35" i="11"/>
  <c r="H103" i="7"/>
  <c r="M103" i="7"/>
  <c r="L103" i="7" s="1"/>
  <c r="H86" i="12"/>
  <c r="D86" i="12"/>
  <c r="L319" i="4"/>
  <c r="L280" i="4"/>
  <c r="L284" i="4"/>
  <c r="L290" i="4"/>
  <c r="L298" i="4"/>
  <c r="L41" i="7"/>
  <c r="L41" i="4"/>
  <c r="L50" i="4"/>
  <c r="L55" i="4"/>
  <c r="L60" i="4"/>
  <c r="L66" i="4"/>
  <c r="O65" i="4"/>
  <c r="L71" i="4"/>
  <c r="L76" i="4"/>
  <c r="L239" i="4"/>
  <c r="L180" i="4"/>
  <c r="L188" i="4"/>
  <c r="L35" i="4"/>
  <c r="L43" i="4"/>
  <c r="L51" i="4"/>
  <c r="L56" i="4"/>
  <c r="L67" i="4"/>
  <c r="L72" i="4"/>
  <c r="L33" i="4"/>
  <c r="L136" i="4"/>
  <c r="L251" i="4"/>
  <c r="D36" i="1"/>
  <c r="D47" i="1"/>
  <c r="H58" i="1"/>
  <c r="D68" i="1"/>
  <c r="H29" i="14"/>
  <c r="H47" i="1"/>
  <c r="D73" i="1"/>
  <c r="D84" i="1"/>
  <c r="D42" i="1"/>
  <c r="H36" i="1"/>
  <c r="H42" i="1"/>
  <c r="D63" i="1"/>
  <c r="D58" i="1"/>
  <c r="D79" i="1"/>
  <c r="D89" i="1"/>
  <c r="H63" i="1"/>
  <c r="H79" i="1"/>
  <c r="H84" i="1"/>
  <c r="H89" i="1"/>
  <c r="H32" i="14"/>
  <c r="J29" i="14"/>
  <c r="I37" i="14"/>
  <c r="D29" i="14"/>
  <c r="I29" i="14"/>
  <c r="H37" i="14"/>
  <c r="J28" i="14"/>
  <c r="J27" i="14"/>
  <c r="I28" i="14"/>
  <c r="D28" i="14"/>
  <c r="D32" i="14"/>
  <c r="H27" i="14"/>
  <c r="I32" i="14"/>
  <c r="H28" i="14"/>
  <c r="D27" i="14"/>
  <c r="K25" i="14"/>
  <c r="I27" i="14"/>
  <c r="J32" i="14"/>
  <c r="J37" i="14"/>
  <c r="L341" i="4"/>
  <c r="L303" i="4"/>
  <c r="L304" i="4"/>
  <c r="L276" i="4"/>
  <c r="L281" i="4"/>
  <c r="L285" i="4"/>
  <c r="L291" i="4"/>
  <c r="L294" i="4"/>
  <c r="L299" i="4"/>
  <c r="L302" i="4"/>
  <c r="L307" i="4"/>
  <c r="L311" i="4"/>
  <c r="L260" i="4"/>
  <c r="L155" i="4"/>
  <c r="L128" i="4"/>
  <c r="L149" i="4"/>
  <c r="L162" i="4"/>
  <c r="O53" i="4"/>
  <c r="N57" i="4"/>
  <c r="O69" i="4"/>
  <c r="N94" i="2"/>
  <c r="M94" i="2"/>
  <c r="L84" i="2"/>
  <c r="N72" i="2"/>
  <c r="D72" i="2"/>
  <c r="D44" i="2"/>
  <c r="N147" i="2"/>
  <c r="M147" i="2"/>
  <c r="L147" i="2" s="1"/>
  <c r="O20" i="3"/>
  <c r="D20" i="3"/>
  <c r="D59" i="3" s="1"/>
  <c r="H20" i="3"/>
  <c r="H59" i="3" s="1"/>
  <c r="L21" i="3"/>
  <c r="L33" i="3"/>
  <c r="L36" i="3"/>
  <c r="L39" i="3"/>
  <c r="M40" i="8"/>
  <c r="L123" i="7"/>
  <c r="O62" i="7"/>
  <c r="L54" i="7"/>
  <c r="L55" i="7"/>
  <c r="L57" i="7"/>
  <c r="R57" i="7" s="1"/>
  <c r="L60" i="7"/>
  <c r="L61" i="7"/>
  <c r="L112" i="7"/>
  <c r="L106" i="7"/>
  <c r="L53" i="7"/>
  <c r="L48" i="7"/>
  <c r="L44" i="7"/>
  <c r="R44" i="7" s="1"/>
  <c r="L108" i="12"/>
  <c r="L107" i="12"/>
  <c r="N100" i="1"/>
  <c r="N97" i="1" s="1"/>
  <c r="O100" i="1"/>
  <c r="O97" i="1" s="1"/>
  <c r="L51" i="8"/>
  <c r="Q66" i="8" s="1"/>
  <c r="L39" i="8"/>
  <c r="L117" i="7"/>
  <c r="R117" i="7" s="1"/>
  <c r="L115" i="7"/>
  <c r="L114" i="7"/>
  <c r="L113" i="7"/>
  <c r="L111" i="7"/>
  <c r="L107" i="7"/>
  <c r="O120" i="7"/>
  <c r="L99" i="7"/>
  <c r="L98" i="7"/>
  <c r="L94" i="7"/>
  <c r="L77" i="7"/>
  <c r="L81" i="7"/>
  <c r="L38" i="7"/>
  <c r="L125" i="7"/>
  <c r="L124" i="7"/>
  <c r="Q139" i="7" s="1"/>
  <c r="L119" i="7"/>
  <c r="L116" i="7"/>
  <c r="L90" i="7"/>
  <c r="L89" i="7"/>
  <c r="L88" i="7"/>
  <c r="L87" i="7"/>
  <c r="R87" i="7" s="1"/>
  <c r="L85" i="7"/>
  <c r="L75" i="7"/>
  <c r="L74" i="7"/>
  <c r="L73" i="7"/>
  <c r="R73" i="7" s="1"/>
  <c r="L71" i="7"/>
  <c r="R71" i="7" s="1"/>
  <c r="L70" i="7"/>
  <c r="L40" i="7"/>
  <c r="L18" i="6"/>
  <c r="L19" i="6" s="1"/>
  <c r="F23" i="6"/>
  <c r="L83" i="4"/>
  <c r="L353" i="4" s="1"/>
  <c r="O57" i="4"/>
  <c r="L39" i="4"/>
  <c r="L48" i="4"/>
  <c r="L54" i="4"/>
  <c r="L59" i="4"/>
  <c r="L64" i="4"/>
  <c r="L70" i="4"/>
  <c r="L75" i="4"/>
  <c r="L123" i="4"/>
  <c r="L154" i="4"/>
  <c r="L272" i="4"/>
  <c r="L306" i="4"/>
  <c r="L310" i="4"/>
  <c r="L315" i="4"/>
  <c r="L318" i="4"/>
  <c r="L323" i="4"/>
  <c r="L324" i="4"/>
  <c r="L340" i="4"/>
  <c r="M36" i="4"/>
  <c r="L37" i="4"/>
  <c r="M45" i="4"/>
  <c r="L46" i="4"/>
  <c r="M61" i="4"/>
  <c r="L62" i="4"/>
  <c r="N45" i="4"/>
  <c r="M57" i="4"/>
  <c r="L34" i="4"/>
  <c r="L38" i="4"/>
  <c r="L44" i="4"/>
  <c r="L81" i="4"/>
  <c r="S369" i="4" s="1"/>
  <c r="L47" i="4"/>
  <c r="L52" i="4"/>
  <c r="L58" i="4"/>
  <c r="L63" i="4"/>
  <c r="L68" i="4"/>
  <c r="L74" i="4"/>
  <c r="L114" i="4"/>
  <c r="L137" i="4"/>
  <c r="L145" i="4"/>
  <c r="L163" i="4"/>
  <c r="L167" i="4"/>
  <c r="L171" i="4"/>
  <c r="L175" i="4"/>
  <c r="L184" i="4"/>
  <c r="L192" i="4"/>
  <c r="L196" i="4"/>
  <c r="L201" i="4"/>
  <c r="L205" i="4"/>
  <c r="L209" i="4"/>
  <c r="L213" i="4"/>
  <c r="L217" i="4"/>
  <c r="L221" i="4"/>
  <c r="L225" i="4"/>
  <c r="L229" i="4"/>
  <c r="L273" i="4"/>
  <c r="L277" i="4"/>
  <c r="L295" i="4"/>
  <c r="L314" i="4"/>
  <c r="L322" i="4"/>
  <c r="L331" i="4"/>
  <c r="O36" i="4"/>
  <c r="O45" i="4"/>
  <c r="N49" i="4"/>
  <c r="M53" i="4"/>
  <c r="O61" i="4"/>
  <c r="M69" i="4"/>
  <c r="N36" i="4"/>
  <c r="O49" i="4"/>
  <c r="N53" i="4"/>
  <c r="N69" i="4"/>
  <c r="M288" i="4"/>
  <c r="L76" i="14" s="1"/>
  <c r="M50" i="14"/>
  <c r="N49" i="14"/>
  <c r="M292" i="4"/>
  <c r="L77" i="14" s="1"/>
  <c r="M308" i="4"/>
  <c r="L81" i="14" s="1"/>
  <c r="C76" i="14"/>
  <c r="L43" i="14"/>
  <c r="M48" i="14"/>
  <c r="N274" i="4"/>
  <c r="N292" i="4"/>
  <c r="M77" i="14" s="1"/>
  <c r="L58" i="3"/>
  <c r="L57" i="3"/>
  <c r="L54" i="3"/>
  <c r="L53" i="3"/>
  <c r="L52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9" i="2"/>
  <c r="M135" i="2"/>
  <c r="L135" i="2" s="1"/>
  <c r="D144" i="2"/>
  <c r="D134" i="2"/>
  <c r="D150" i="2"/>
  <c r="L144" i="2"/>
  <c r="L134" i="2"/>
  <c r="L86" i="2"/>
  <c r="Q158" i="2" s="1"/>
  <c r="M44" i="2"/>
  <c r="L38" i="2"/>
  <c r="L30" i="2"/>
  <c r="L40" i="2"/>
  <c r="L36" i="2"/>
  <c r="L141" i="2"/>
  <c r="L47" i="2"/>
  <c r="O52" i="2"/>
  <c r="L66" i="2"/>
  <c r="H144" i="2"/>
  <c r="H140" i="2"/>
  <c r="L142" i="2"/>
  <c r="O64" i="2"/>
  <c r="K120" i="2"/>
  <c r="J29" i="10" s="1"/>
  <c r="G29" i="10" s="1"/>
  <c r="L71" i="2"/>
  <c r="O108" i="2"/>
  <c r="L108" i="2" s="1"/>
  <c r="L146" i="2"/>
  <c r="L140" i="2"/>
  <c r="D76" i="2"/>
  <c r="G120" i="2"/>
  <c r="D139" i="2"/>
  <c r="L34" i="2"/>
  <c r="L35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40" i="2"/>
  <c r="D152" i="2"/>
  <c r="H48" i="2"/>
  <c r="N80" i="2"/>
  <c r="H90" i="2"/>
  <c r="H94" i="2" s="1"/>
  <c r="H142" i="2"/>
  <c r="O122" i="2"/>
  <c r="O131" i="2" s="1"/>
  <c r="L127" i="2"/>
  <c r="M100" i="1"/>
  <c r="M97" i="1" s="1"/>
  <c r="L95" i="12"/>
  <c r="N45" i="12"/>
  <c r="L99" i="12"/>
  <c r="L26" i="12"/>
  <c r="L83" i="12"/>
  <c r="L81" i="12"/>
  <c r="L102" i="12"/>
  <c r="L94" i="12"/>
  <c r="C23" i="11"/>
  <c r="N43" i="14"/>
  <c r="C44" i="14"/>
  <c r="N52" i="14"/>
  <c r="O312" i="4"/>
  <c r="N82" i="14" s="1"/>
  <c r="M300" i="4"/>
  <c r="L79" i="14" s="1"/>
  <c r="M316" i="4"/>
  <c r="L83" i="14" s="1"/>
  <c r="M264" i="4"/>
  <c r="M46" i="14"/>
  <c r="M52" i="14"/>
  <c r="O332" i="4"/>
  <c r="N86" i="14" s="1"/>
  <c r="N46" i="14"/>
  <c r="M270" i="4"/>
  <c r="N300" i="4"/>
  <c r="M79" i="14" s="1"/>
  <c r="O328" i="4"/>
  <c r="O364" i="4" s="1"/>
  <c r="C48" i="14"/>
  <c r="M44" i="14"/>
  <c r="N32" i="4"/>
  <c r="O292" i="4"/>
  <c r="N77" i="14" s="1"/>
  <c r="M312" i="4"/>
  <c r="L82" i="14" s="1"/>
  <c r="M352" i="4"/>
  <c r="O274" i="4"/>
  <c r="N308" i="4"/>
  <c r="M81" i="14" s="1"/>
  <c r="H40" i="8"/>
  <c r="H57" i="8" s="1"/>
  <c r="L46" i="2"/>
  <c r="H145" i="2"/>
  <c r="N312" i="4"/>
  <c r="M82" i="14" s="1"/>
  <c r="L70" i="14"/>
  <c r="N65" i="4"/>
  <c r="M65" i="4"/>
  <c r="N61" i="4"/>
  <c r="L45" i="7"/>
  <c r="R45" i="7" s="1"/>
  <c r="M62" i="7"/>
  <c r="L122" i="7"/>
  <c r="H120" i="7"/>
  <c r="L108" i="7"/>
  <c r="L118" i="7"/>
  <c r="R118" i="7" s="1"/>
  <c r="L110" i="7"/>
  <c r="L92" i="7"/>
  <c r="R92" i="7" s="1"/>
  <c r="L41" i="3"/>
  <c r="M64" i="2"/>
  <c r="N60" i="2"/>
  <c r="N48" i="2"/>
  <c r="H26" i="2"/>
  <c r="N338" i="4"/>
  <c r="C85" i="14"/>
  <c r="O270" i="4"/>
  <c r="N70" i="14"/>
  <c r="M138" i="2"/>
  <c r="L138" i="2" s="1"/>
  <c r="L32" i="2"/>
  <c r="O288" i="4"/>
  <c r="N76" i="14" s="1"/>
  <c r="M73" i="4"/>
  <c r="O116" i="2"/>
  <c r="D116" i="2"/>
  <c r="M151" i="2"/>
  <c r="C79" i="14"/>
  <c r="N148" i="2"/>
  <c r="L51" i="2"/>
  <c r="M60" i="2"/>
  <c r="L56" i="7"/>
  <c r="D60" i="2"/>
  <c r="E23" i="6"/>
  <c r="L41" i="12"/>
  <c r="L90" i="12"/>
  <c r="N64" i="2"/>
  <c r="H60" i="2"/>
  <c r="L56" i="3"/>
  <c r="L55" i="3"/>
  <c r="N23" i="6"/>
  <c r="K23" i="6"/>
  <c r="L51" i="7"/>
  <c r="L96" i="7"/>
  <c r="L93" i="7"/>
  <c r="R93" i="7" s="1"/>
  <c r="L91" i="7"/>
  <c r="M296" i="4"/>
  <c r="L78" i="14" s="1"/>
  <c r="K78" i="14" s="1"/>
  <c r="D135" i="2"/>
  <c r="D143" i="2"/>
  <c r="D148" i="2"/>
  <c r="L89" i="12"/>
  <c r="L105" i="12"/>
  <c r="L232" i="1"/>
  <c r="N152" i="2"/>
  <c r="L75" i="2"/>
  <c r="L67" i="2"/>
  <c r="L82" i="2"/>
  <c r="M120" i="2"/>
  <c r="H143" i="2"/>
  <c r="H141" i="2"/>
  <c r="H138" i="2"/>
  <c r="L23" i="3"/>
  <c r="L32" i="3"/>
  <c r="L42" i="7"/>
  <c r="N49" i="7"/>
  <c r="L59" i="7"/>
  <c r="N120" i="7"/>
  <c r="O73" i="4"/>
  <c r="L86" i="7"/>
  <c r="D98" i="2"/>
  <c r="L30" i="12"/>
  <c r="R47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E26" i="11"/>
  <c r="E39" i="11"/>
  <c r="E34" i="11" s="1"/>
  <c r="L27" i="3"/>
  <c r="L47" i="3"/>
  <c r="L22" i="3"/>
  <c r="L35" i="3"/>
  <c r="L29" i="3"/>
  <c r="M125" i="1"/>
  <c r="M113" i="1"/>
  <c r="O129" i="1"/>
  <c r="O53" i="1"/>
  <c r="L136" i="1"/>
  <c r="L123" i="1"/>
  <c r="N53" i="1"/>
  <c r="M53" i="1"/>
  <c r="L101" i="1"/>
  <c r="N137" i="1"/>
  <c r="M133" i="1"/>
  <c r="H155" i="1"/>
  <c r="H193" i="1" s="1"/>
  <c r="D155" i="1"/>
  <c r="D193" i="1" s="1"/>
  <c r="O84" i="1"/>
  <c r="L66" i="1"/>
  <c r="N195" i="1"/>
  <c r="N198" i="1" s="1"/>
  <c r="D232" i="1"/>
  <c r="L222" i="1"/>
  <c r="M155" i="1"/>
  <c r="M193" i="1" s="1"/>
  <c r="O29" i="1"/>
  <c r="D109" i="1"/>
  <c r="L49" i="1"/>
  <c r="L44" i="1"/>
  <c r="M89" i="1"/>
  <c r="H137" i="1"/>
  <c r="N125" i="1"/>
  <c r="N121" i="1"/>
  <c r="H105" i="1"/>
  <c r="L223" i="1"/>
  <c r="G95" i="1"/>
  <c r="L221" i="1"/>
  <c r="L48" i="1"/>
  <c r="L90" i="1"/>
  <c r="L148" i="1"/>
  <c r="L139" i="1"/>
  <c r="O137" i="1"/>
  <c r="O133" i="1"/>
  <c r="L132" i="1"/>
  <c r="L122" i="1"/>
  <c r="L226" i="1"/>
  <c r="L144" i="1"/>
  <c r="H153" i="1"/>
  <c r="N155" i="1"/>
  <c r="N193" i="1" s="1"/>
  <c r="J95" i="1"/>
  <c r="M129" i="1"/>
  <c r="M42" i="1"/>
  <c r="N36" i="1"/>
  <c r="L39" i="1"/>
  <c r="L37" i="1"/>
  <c r="L65" i="1"/>
  <c r="N63" i="1"/>
  <c r="L91" i="1"/>
  <c r="N89" i="1"/>
  <c r="N79" i="1"/>
  <c r="M68" i="1"/>
  <c r="N141" i="1"/>
  <c r="L114" i="1"/>
  <c r="N105" i="1"/>
  <c r="M121" i="1"/>
  <c r="N29" i="1"/>
  <c r="L43" i="1"/>
  <c r="L40" i="1"/>
  <c r="L64" i="1"/>
  <c r="L59" i="1"/>
  <c r="L56" i="1"/>
  <c r="L87" i="1"/>
  <c r="L76" i="1"/>
  <c r="L140" i="1"/>
  <c r="L138" i="1"/>
  <c r="L135" i="1"/>
  <c r="L134" i="1"/>
  <c r="L131" i="1"/>
  <c r="L130" i="1"/>
  <c r="L128" i="1"/>
  <c r="L127" i="1"/>
  <c r="O125" i="1"/>
  <c r="L124" i="1"/>
  <c r="L118" i="1"/>
  <c r="O113" i="1"/>
  <c r="D141" i="1"/>
  <c r="E95" i="1"/>
  <c r="L50" i="1"/>
  <c r="N47" i="1"/>
  <c r="O58" i="1"/>
  <c r="N58" i="1"/>
  <c r="M58" i="1"/>
  <c r="L55" i="1"/>
  <c r="L94" i="1"/>
  <c r="L75" i="1"/>
  <c r="H141" i="1"/>
  <c r="L116" i="1"/>
  <c r="N153" i="1"/>
  <c r="L152" i="1"/>
  <c r="Q240" i="1" s="1"/>
  <c r="L35" i="1"/>
  <c r="K95" i="1"/>
  <c r="N109" i="1"/>
  <c r="L102" i="1"/>
  <c r="D117" i="1"/>
  <c r="D145" i="1"/>
  <c r="L38" i="1"/>
  <c r="L92" i="1"/>
  <c r="L85" i="1"/>
  <c r="L82" i="1"/>
  <c r="L142" i="1"/>
  <c r="L119" i="1"/>
  <c r="L111" i="1"/>
  <c r="L103" i="1"/>
  <c r="L98" i="1"/>
  <c r="L146" i="1"/>
  <c r="O23" i="6"/>
  <c r="M19" i="6"/>
  <c r="M23" i="6" s="1"/>
  <c r="F120" i="2"/>
  <c r="E29" i="10" s="1"/>
  <c r="F146" i="2"/>
  <c r="F132" i="2" s="1"/>
  <c r="C58" i="14"/>
  <c r="C60" i="14"/>
  <c r="C62" i="14"/>
  <c r="M49" i="8"/>
  <c r="L49" i="8" s="1"/>
  <c r="L48" i="8"/>
  <c r="Q62" i="8" s="1"/>
  <c r="H121" i="1"/>
  <c r="L60" i="1"/>
  <c r="L28" i="2"/>
  <c r="D110" i="2"/>
  <c r="O110" i="2"/>
  <c r="L110" i="2" s="1"/>
  <c r="O104" i="2"/>
  <c r="L104" i="2" s="1"/>
  <c r="D104" i="2"/>
  <c r="H109" i="1"/>
  <c r="D103" i="12"/>
  <c r="D56" i="2"/>
  <c r="F88" i="2"/>
  <c r="G88" i="2"/>
  <c r="D137" i="2"/>
  <c r="D145" i="2"/>
  <c r="C73" i="14"/>
  <c r="O145" i="1"/>
  <c r="L62" i="2"/>
  <c r="L60" i="2" s="1"/>
  <c r="O60" i="2"/>
  <c r="D45" i="12"/>
  <c r="C63" i="14"/>
  <c r="D153" i="1"/>
  <c r="L88" i="12"/>
  <c r="N68" i="1"/>
  <c r="N73" i="1"/>
  <c r="L70" i="1"/>
  <c r="L115" i="1"/>
  <c r="L93" i="1"/>
  <c r="D195" i="1"/>
  <c r="D198" i="1" s="1"/>
  <c r="D62" i="7"/>
  <c r="M105" i="1"/>
  <c r="L156" i="1"/>
  <c r="L197" i="1"/>
  <c r="L196" i="1"/>
  <c r="L225" i="1"/>
  <c r="L137" i="2"/>
  <c r="D121" i="1"/>
  <c r="D125" i="1"/>
  <c r="D129" i="1"/>
  <c r="D137" i="1"/>
  <c r="D90" i="2"/>
  <c r="D94" i="2" s="1"/>
  <c r="D52" i="2"/>
  <c r="D151" i="2"/>
  <c r="D147" i="2"/>
  <c r="I111" i="12"/>
  <c r="L44" i="12"/>
  <c r="L60" i="12"/>
  <c r="L58" i="12"/>
  <c r="L57" i="12"/>
  <c r="L98" i="12"/>
  <c r="L97" i="12"/>
  <c r="L96" i="12"/>
  <c r="L61" i="1"/>
  <c r="L54" i="1"/>
  <c r="O79" i="1"/>
  <c r="L81" i="1"/>
  <c r="L71" i="1"/>
  <c r="N129" i="1"/>
  <c r="L104" i="1"/>
  <c r="L224" i="1"/>
  <c r="H52" i="2"/>
  <c r="N56" i="2"/>
  <c r="L74" i="2"/>
  <c r="N76" i="2"/>
  <c r="H151" i="2"/>
  <c r="L50" i="3"/>
  <c r="L49" i="3"/>
  <c r="L48" i="3"/>
  <c r="H23" i="6"/>
  <c r="K128" i="7"/>
  <c r="L102" i="7"/>
  <c r="R102" i="7" s="1"/>
  <c r="L101" i="7"/>
  <c r="L100" i="7"/>
  <c r="L97" i="7"/>
  <c r="O300" i="4"/>
  <c r="N79" i="14" s="1"/>
  <c r="D141" i="2"/>
  <c r="D142" i="2"/>
  <c r="D149" i="2"/>
  <c r="L39" i="12"/>
  <c r="L84" i="12"/>
  <c r="L82" i="12"/>
  <c r="L80" i="12"/>
  <c r="L79" i="12"/>
  <c r="L78" i="12"/>
  <c r="L74" i="12"/>
  <c r="L73" i="12"/>
  <c r="L71" i="12"/>
  <c r="L68" i="12"/>
  <c r="L106" i="12"/>
  <c r="M47" i="1"/>
  <c r="O47" i="1"/>
  <c r="O36" i="1"/>
  <c r="N84" i="1"/>
  <c r="O73" i="1"/>
  <c r="N117" i="1"/>
  <c r="O153" i="1"/>
  <c r="M48" i="2"/>
  <c r="I94" i="2"/>
  <c r="H27" i="10" s="1"/>
  <c r="I23" i="6"/>
  <c r="H49" i="7"/>
  <c r="N352" i="4"/>
  <c r="N89" i="4"/>
  <c r="N120" i="2"/>
  <c r="H150" i="2"/>
  <c r="H122" i="2"/>
  <c r="H131" i="2" s="1"/>
  <c r="L43" i="3"/>
  <c r="L42" i="3"/>
  <c r="L40" i="3"/>
  <c r="M282" i="4"/>
  <c r="L282" i="4" s="1"/>
  <c r="N40" i="8"/>
  <c r="N57" i="8" s="1"/>
  <c r="L49" i="14"/>
  <c r="N270" i="4"/>
  <c r="C82" i="14"/>
  <c r="M274" i="4"/>
  <c r="L64" i="12"/>
  <c r="E24" i="11"/>
  <c r="D23" i="11"/>
  <c r="E30" i="11"/>
  <c r="L126" i="2"/>
  <c r="M32" i="4"/>
  <c r="N73" i="4"/>
  <c r="D37" i="14"/>
  <c r="N145" i="1"/>
  <c r="I95" i="1"/>
  <c r="O352" i="4"/>
  <c r="O152" i="2"/>
  <c r="E128" i="7"/>
  <c r="D23" i="6"/>
  <c r="M328" i="4"/>
  <c r="C67" i="14"/>
  <c r="L45" i="3"/>
  <c r="N20" i="3"/>
  <c r="M152" i="2"/>
  <c r="D122" i="2"/>
  <c r="D131" i="2" s="1"/>
  <c r="L43" i="2"/>
  <c r="D26" i="2"/>
  <c r="I132" i="2"/>
  <c r="E88" i="2"/>
  <c r="M150" i="2"/>
  <c r="L150" i="2" s="1"/>
  <c r="L34" i="1"/>
  <c r="C72" i="14"/>
  <c r="C25" i="14"/>
  <c r="C39" i="14"/>
  <c r="C47" i="14"/>
  <c r="C59" i="14"/>
  <c r="C50" i="14"/>
  <c r="C45" i="14"/>
  <c r="C49" i="14"/>
  <c r="C87" i="14"/>
  <c r="C57" i="14"/>
  <c r="C38" i="14"/>
  <c r="H103" i="12"/>
  <c r="J111" i="12"/>
  <c r="L45" i="1"/>
  <c r="O42" i="1"/>
  <c r="O151" i="2"/>
  <c r="L42" i="2"/>
  <c r="M320" i="4"/>
  <c r="L84" i="14" s="1"/>
  <c r="O195" i="1"/>
  <c r="O198" i="1" s="1"/>
  <c r="G198" i="1"/>
  <c r="L26" i="1"/>
  <c r="L120" i="1"/>
  <c r="M117" i="1"/>
  <c r="N68" i="2"/>
  <c r="L72" i="7"/>
  <c r="I149" i="1"/>
  <c r="H26" i="10" s="1"/>
  <c r="H97" i="1"/>
  <c r="Q22" i="6"/>
  <c r="L22" i="6"/>
  <c r="D138" i="2"/>
  <c r="L22" i="12"/>
  <c r="L47" i="12"/>
  <c r="L49" i="12" s="1"/>
  <c r="L53" i="12"/>
  <c r="L69" i="1"/>
  <c r="O68" i="1"/>
  <c r="O63" i="1"/>
  <c r="L143" i="1"/>
  <c r="M141" i="1"/>
  <c r="M143" i="2"/>
  <c r="L143" i="2" s="1"/>
  <c r="L37" i="2"/>
  <c r="Q157" i="2" s="1"/>
  <c r="P37" i="10" s="1"/>
  <c r="L54" i="2"/>
  <c r="O145" i="2"/>
  <c r="K146" i="2"/>
  <c r="H96" i="2"/>
  <c r="H120" i="2" s="1"/>
  <c r="L28" i="3"/>
  <c r="M59" i="3"/>
  <c r="L42" i="8"/>
  <c r="Q65" i="8" s="1"/>
  <c r="M43" i="8"/>
  <c r="M278" i="4"/>
  <c r="L278" i="4" s="1"/>
  <c r="G146" i="2"/>
  <c r="E111" i="12"/>
  <c r="N103" i="12"/>
  <c r="M137" i="1"/>
  <c r="H129" i="1"/>
  <c r="E149" i="1"/>
  <c r="D26" i="10" s="1"/>
  <c r="O155" i="1"/>
  <c r="O193" i="1" s="1"/>
  <c r="L74" i="1"/>
  <c r="M120" i="7"/>
  <c r="L120" i="7" s="1"/>
  <c r="O114" i="2"/>
  <c r="L114" i="2" s="1"/>
  <c r="F149" i="1"/>
  <c r="E26" i="10" s="1"/>
  <c r="D100" i="1"/>
  <c r="D97" i="1" s="1"/>
  <c r="D49" i="7"/>
  <c r="G128" i="7"/>
  <c r="O45" i="12"/>
  <c r="L42" i="12"/>
  <c r="L43" i="12"/>
  <c r="K111" i="12"/>
  <c r="N145" i="2"/>
  <c r="J128" i="7"/>
  <c r="N282" i="4"/>
  <c r="L55" i="2"/>
  <c r="M52" i="2"/>
  <c r="G23" i="6"/>
  <c r="L112" i="1"/>
  <c r="M109" i="1"/>
  <c r="L106" i="1"/>
  <c r="O105" i="1"/>
  <c r="L99" i="1"/>
  <c r="N151" i="2"/>
  <c r="N122" i="2"/>
  <c r="N131" i="2" s="1"/>
  <c r="L64" i="7"/>
  <c r="M84" i="1"/>
  <c r="H56" i="2"/>
  <c r="E198" i="1"/>
  <c r="D29" i="10" s="1"/>
  <c r="M195" i="1"/>
  <c r="O100" i="2"/>
  <c r="L100" i="2" s="1"/>
  <c r="D100" i="2"/>
  <c r="L93" i="12"/>
  <c r="M103" i="12"/>
  <c r="M83" i="2"/>
  <c r="H80" i="2"/>
  <c r="L43" i="7"/>
  <c r="R43" i="7" s="1"/>
  <c r="M49" i="7"/>
  <c r="O49" i="7"/>
  <c r="L39" i="7"/>
  <c r="R39" i="7" s="1"/>
  <c r="M36" i="1"/>
  <c r="F128" i="7"/>
  <c r="N42" i="1"/>
  <c r="H125" i="1"/>
  <c r="C84" i="14"/>
  <c r="L51" i="1"/>
  <c r="O59" i="3"/>
  <c r="L84" i="7"/>
  <c r="O26" i="2"/>
  <c r="L38" i="8"/>
  <c r="D120" i="7"/>
  <c r="F111" i="12"/>
  <c r="D48" i="2"/>
  <c r="G149" i="1"/>
  <c r="F26" i="10" s="1"/>
  <c r="L36" i="12"/>
  <c r="M45" i="12"/>
  <c r="O103" i="12"/>
  <c r="M63" i="1"/>
  <c r="H133" i="1"/>
  <c r="O121" i="1"/>
  <c r="J132" i="2"/>
  <c r="J149" i="1"/>
  <c r="E59" i="3"/>
  <c r="D28" i="10" s="1"/>
  <c r="M79" i="1"/>
  <c r="L80" i="1"/>
  <c r="L33" i="2"/>
  <c r="M139" i="2"/>
  <c r="D105" i="1"/>
  <c r="G111" i="12"/>
  <c r="D40" i="8"/>
  <c r="D57" i="8" s="1"/>
  <c r="L20" i="12"/>
  <c r="H45" i="12"/>
  <c r="L91" i="12"/>
  <c r="L126" i="1"/>
  <c r="N26" i="2"/>
  <c r="H64" i="2"/>
  <c r="K88" i="2"/>
  <c r="L116" i="2"/>
  <c r="H62" i="7"/>
  <c r="K149" i="1"/>
  <c r="J26" i="10" s="1"/>
  <c r="O118" i="2"/>
  <c r="L118" i="2" s="1"/>
  <c r="D118" i="2"/>
  <c r="L147" i="1"/>
  <c r="M145" i="1"/>
  <c r="O109" i="1"/>
  <c r="L110" i="1"/>
  <c r="L58" i="2"/>
  <c r="M79" i="2"/>
  <c r="H76" i="2"/>
  <c r="F95" i="1"/>
  <c r="D154" i="2"/>
  <c r="D133" i="1"/>
  <c r="C69" i="14"/>
  <c r="L24" i="12"/>
  <c r="O89" i="1"/>
  <c r="M73" i="1"/>
  <c r="M145" i="2"/>
  <c r="O32" i="4"/>
  <c r="O362" i="4" s="1"/>
  <c r="L362" i="4" s="1"/>
  <c r="C55" i="11"/>
  <c r="C54" i="11" s="1"/>
  <c r="M122" i="2"/>
  <c r="M131" i="2" s="1"/>
  <c r="L131" i="2" s="1"/>
  <c r="C86" i="14"/>
  <c r="L86" i="1"/>
  <c r="O141" i="1"/>
  <c r="O117" i="1"/>
  <c r="N113" i="1"/>
  <c r="M153" i="1"/>
  <c r="M26" i="2"/>
  <c r="O72" i="2"/>
  <c r="L51" i="3"/>
  <c r="L44" i="3"/>
  <c r="L34" i="3"/>
  <c r="L46" i="7"/>
  <c r="R46" i="7" s="1"/>
  <c r="L58" i="7"/>
  <c r="R58" i="7" s="1"/>
  <c r="L95" i="7"/>
  <c r="H117" i="1"/>
  <c r="M49" i="4"/>
  <c r="C41" i="14"/>
  <c r="L69" i="12"/>
  <c r="H145" i="1"/>
  <c r="N328" i="4"/>
  <c r="N364" i="4" s="1"/>
  <c r="L129" i="2"/>
  <c r="L107" i="1"/>
  <c r="L200" i="1"/>
  <c r="O68" i="2"/>
  <c r="O76" i="2"/>
  <c r="L46" i="3"/>
  <c r="L30" i="3"/>
  <c r="L52" i="7"/>
  <c r="L105" i="7"/>
  <c r="I128" i="7"/>
  <c r="H113" i="1"/>
  <c r="C52" i="14"/>
  <c r="L67" i="12"/>
  <c r="C51" i="14"/>
  <c r="C53" i="14"/>
  <c r="C54" i="14"/>
  <c r="C70" i="14"/>
  <c r="C66" i="14"/>
  <c r="C42" i="14"/>
  <c r="C68" i="14"/>
  <c r="C55" i="14"/>
  <c r="M358" i="4" l="1"/>
  <c r="L358" i="4" s="1"/>
  <c r="N358" i="4"/>
  <c r="N348" i="4" s="1"/>
  <c r="M347" i="4"/>
  <c r="M364" i="4"/>
  <c r="L364" i="4" s="1"/>
  <c r="L79" i="4"/>
  <c r="L34" i="14"/>
  <c r="M153" i="2"/>
  <c r="R72" i="7"/>
  <c r="L40" i="8"/>
  <c r="K73" i="14"/>
  <c r="M326" i="4"/>
  <c r="N326" i="4"/>
  <c r="O326" i="4"/>
  <c r="O348" i="4"/>
  <c r="L153" i="1"/>
  <c r="R52" i="7"/>
  <c r="L59" i="3"/>
  <c r="N34" i="14"/>
  <c r="N347" i="4"/>
  <c r="L44" i="2"/>
  <c r="L127" i="7"/>
  <c r="M34" i="14"/>
  <c r="L31" i="14"/>
  <c r="L48" i="2"/>
  <c r="L62" i="7"/>
  <c r="O258" i="4"/>
  <c r="N28" i="10" s="1"/>
  <c r="L49" i="7"/>
  <c r="I229" i="1"/>
  <c r="S366" i="4"/>
  <c r="S371" i="4"/>
  <c r="R125" i="7"/>
  <c r="L110" i="12"/>
  <c r="E90" i="14"/>
  <c r="S370" i="4"/>
  <c r="G28" i="10"/>
  <c r="L193" i="1"/>
  <c r="F90" i="14"/>
  <c r="K229" i="1"/>
  <c r="E229" i="1"/>
  <c r="E25" i="10"/>
  <c r="F229" i="1"/>
  <c r="F25" i="10"/>
  <c r="G229" i="1"/>
  <c r="I25" i="10"/>
  <c r="J229" i="1"/>
  <c r="R124" i="7"/>
  <c r="L220" i="1"/>
  <c r="Q243" i="1" s="1"/>
  <c r="I26" i="10"/>
  <c r="J25" i="10"/>
  <c r="H25" i="10"/>
  <c r="L35" i="8"/>
  <c r="Q64" i="8"/>
  <c r="Q69" i="8" s="1"/>
  <c r="R95" i="7"/>
  <c r="R100" i="7"/>
  <c r="R84" i="7"/>
  <c r="R108" i="7"/>
  <c r="R116" i="7"/>
  <c r="Q38" i="7"/>
  <c r="R98" i="7"/>
  <c r="R111" i="7"/>
  <c r="R112" i="7"/>
  <c r="R55" i="7"/>
  <c r="R101" i="7"/>
  <c r="R59" i="7"/>
  <c r="R91" i="7"/>
  <c r="R40" i="7"/>
  <c r="R74" i="7"/>
  <c r="R88" i="7"/>
  <c r="R119" i="7"/>
  <c r="R81" i="7"/>
  <c r="R99" i="7"/>
  <c r="R113" i="7"/>
  <c r="R61" i="7"/>
  <c r="R54" i="7"/>
  <c r="R86" i="7"/>
  <c r="R110" i="7"/>
  <c r="R75" i="7"/>
  <c r="R89" i="7"/>
  <c r="R77" i="7"/>
  <c r="R114" i="7"/>
  <c r="R53" i="7"/>
  <c r="R60" i="7"/>
  <c r="R41" i="7"/>
  <c r="R97" i="7"/>
  <c r="R96" i="7"/>
  <c r="R56" i="7"/>
  <c r="R85" i="7"/>
  <c r="R90" i="7"/>
  <c r="R94" i="7"/>
  <c r="R107" i="7"/>
  <c r="R115" i="7"/>
  <c r="R106" i="7"/>
  <c r="R123" i="7"/>
  <c r="K84" i="14"/>
  <c r="K86" i="14"/>
  <c r="L132" i="4"/>
  <c r="L247" i="4"/>
  <c r="L74" i="14"/>
  <c r="K74" i="14" s="1"/>
  <c r="D25" i="10"/>
  <c r="K80" i="14"/>
  <c r="M258" i="4"/>
  <c r="L28" i="10" s="1"/>
  <c r="K81" i="14"/>
  <c r="L357" i="4"/>
  <c r="L40" i="4"/>
  <c r="K52" i="14"/>
  <c r="M218" i="1"/>
  <c r="M228" i="1" s="1"/>
  <c r="L228" i="1" s="1"/>
  <c r="K83" i="14"/>
  <c r="K53" i="14"/>
  <c r="G31" i="14"/>
  <c r="G26" i="14"/>
  <c r="E55" i="11"/>
  <c r="E54" i="11" s="1"/>
  <c r="G36" i="14"/>
  <c r="K69" i="14"/>
  <c r="K42" i="14"/>
  <c r="N35" i="14"/>
  <c r="L65" i="4"/>
  <c r="M35" i="14"/>
  <c r="K55" i="14"/>
  <c r="M41" i="14"/>
  <c r="L41" i="14"/>
  <c r="K41" i="14" s="1"/>
  <c r="K67" i="14"/>
  <c r="K47" i="14"/>
  <c r="K64" i="14"/>
  <c r="K58" i="14"/>
  <c r="K72" i="14"/>
  <c r="K71" i="14"/>
  <c r="K65" i="14"/>
  <c r="K60" i="14"/>
  <c r="K61" i="14"/>
  <c r="K63" i="14"/>
  <c r="K62" i="14"/>
  <c r="K68" i="14"/>
  <c r="K56" i="14"/>
  <c r="K45" i="14"/>
  <c r="K51" i="14"/>
  <c r="K85" i="14"/>
  <c r="K66" i="14"/>
  <c r="K59" i="14"/>
  <c r="Q234" i="1"/>
  <c r="M31" i="14"/>
  <c r="M30" i="14"/>
  <c r="N36" i="14"/>
  <c r="M36" i="14"/>
  <c r="N30" i="14"/>
  <c r="N33" i="14"/>
  <c r="N31" i="14"/>
  <c r="K79" i="14"/>
  <c r="K76" i="14"/>
  <c r="K77" i="14"/>
  <c r="M26" i="14"/>
  <c r="M33" i="14"/>
  <c r="K57" i="14"/>
  <c r="M88" i="14"/>
  <c r="L33" i="14"/>
  <c r="K49" i="14"/>
  <c r="N26" i="14"/>
  <c r="K70" i="14"/>
  <c r="K54" i="14"/>
  <c r="K43" i="14"/>
  <c r="N44" i="14"/>
  <c r="K44" i="14" s="1"/>
  <c r="K46" i="14"/>
  <c r="L48" i="14"/>
  <c r="K48" i="14" s="1"/>
  <c r="L50" i="14"/>
  <c r="K50" i="14" s="1"/>
  <c r="R70" i="7"/>
  <c r="Q138" i="7"/>
  <c r="K87" i="14"/>
  <c r="R122" i="7"/>
  <c r="Q137" i="7"/>
  <c r="R105" i="7"/>
  <c r="Q136" i="7"/>
  <c r="R64" i="7"/>
  <c r="Q135" i="7"/>
  <c r="R51" i="7"/>
  <c r="Q132" i="7"/>
  <c r="R48" i="7"/>
  <c r="Q130" i="7"/>
  <c r="R42" i="7"/>
  <c r="Q156" i="2"/>
  <c r="O153" i="2"/>
  <c r="L153" i="2" s="1"/>
  <c r="Q165" i="2"/>
  <c r="F29" i="10"/>
  <c r="C29" i="10" s="1"/>
  <c r="C111" i="11"/>
  <c r="C116" i="11" s="1"/>
  <c r="M27" i="10"/>
  <c r="Q237" i="1"/>
  <c r="G26" i="10"/>
  <c r="L27" i="10"/>
  <c r="G27" i="10"/>
  <c r="R38" i="7"/>
  <c r="M57" i="8"/>
  <c r="L32" i="12"/>
  <c r="C61" i="14"/>
  <c r="L264" i="4"/>
  <c r="M31" i="10"/>
  <c r="L151" i="2"/>
  <c r="R66" i="7"/>
  <c r="L23" i="6"/>
  <c r="L86" i="12"/>
  <c r="Q20" i="6"/>
  <c r="Q26" i="6" s="1"/>
  <c r="L20" i="3"/>
  <c r="Q28" i="3"/>
  <c r="Q27" i="3"/>
  <c r="L352" i="4"/>
  <c r="C26" i="14"/>
  <c r="K82" i="14"/>
  <c r="L69" i="4"/>
  <c r="L53" i="4"/>
  <c r="L73" i="4"/>
  <c r="G29" i="14"/>
  <c r="G37" i="14"/>
  <c r="G32" i="14"/>
  <c r="G28" i="14"/>
  <c r="G27" i="14"/>
  <c r="G34" i="14"/>
  <c r="N29" i="14"/>
  <c r="M29" i="10"/>
  <c r="L29" i="14"/>
  <c r="M37" i="14"/>
  <c r="N37" i="14"/>
  <c r="M32" i="14"/>
  <c r="L32" i="14"/>
  <c r="N32" i="14"/>
  <c r="L332" i="4"/>
  <c r="L28" i="14"/>
  <c r="L296" i="4"/>
  <c r="L316" i="4"/>
  <c r="L308" i="4"/>
  <c r="N28" i="14"/>
  <c r="L320" i="4"/>
  <c r="N27" i="14"/>
  <c r="L300" i="4"/>
  <c r="L57" i="4"/>
  <c r="L49" i="4"/>
  <c r="M28" i="14"/>
  <c r="M27" i="14"/>
  <c r="L45" i="4"/>
  <c r="L32" i="4"/>
  <c r="L27" i="14"/>
  <c r="M29" i="14"/>
  <c r="L37" i="14"/>
  <c r="N59" i="3"/>
  <c r="M89" i="4"/>
  <c r="L292" i="4"/>
  <c r="L328" i="4"/>
  <c r="L288" i="4"/>
  <c r="L274" i="4"/>
  <c r="L312" i="4"/>
  <c r="L270" i="4"/>
  <c r="L61" i="4"/>
  <c r="L36" i="4"/>
  <c r="L64" i="2"/>
  <c r="C40" i="14"/>
  <c r="L72" i="2"/>
  <c r="L122" i="2"/>
  <c r="C43" i="14"/>
  <c r="L100" i="1"/>
  <c r="Q238" i="1" s="1"/>
  <c r="C80" i="14"/>
  <c r="C71" i="14"/>
  <c r="N77" i="4"/>
  <c r="C77" i="14"/>
  <c r="L145" i="2"/>
  <c r="C32" i="14"/>
  <c r="C78" i="14"/>
  <c r="O128" i="7"/>
  <c r="M111" i="12"/>
  <c r="N30" i="10"/>
  <c r="L56" i="2"/>
  <c r="D95" i="1"/>
  <c r="L155" i="1"/>
  <c r="L125" i="1"/>
  <c r="L133" i="1"/>
  <c r="L121" i="1"/>
  <c r="L129" i="1"/>
  <c r="L137" i="1"/>
  <c r="L53" i="1"/>
  <c r="C37" i="14"/>
  <c r="L113" i="1"/>
  <c r="L145" i="1"/>
  <c r="C35" i="14"/>
  <c r="L58" i="1"/>
  <c r="C31" i="14"/>
  <c r="L47" i="1"/>
  <c r="C27" i="14"/>
  <c r="L89" i="1"/>
  <c r="L36" i="1"/>
  <c r="H95" i="1"/>
  <c r="L29" i="1"/>
  <c r="L117" i="1"/>
  <c r="L63" i="1"/>
  <c r="N95" i="1"/>
  <c r="L73" i="1"/>
  <c r="L42" i="1"/>
  <c r="M149" i="1"/>
  <c r="L141" i="1"/>
  <c r="C81" i="14"/>
  <c r="Q236" i="1"/>
  <c r="C46" i="14"/>
  <c r="C33" i="14"/>
  <c r="C64" i="14"/>
  <c r="M95" i="1"/>
  <c r="L79" i="1"/>
  <c r="L103" i="12"/>
  <c r="R120" i="7" s="1"/>
  <c r="M30" i="10"/>
  <c r="O111" i="12"/>
  <c r="O95" i="1"/>
  <c r="L152" i="2"/>
  <c r="E23" i="11"/>
  <c r="Q242" i="1"/>
  <c r="L45" i="12"/>
  <c r="C36" i="14"/>
  <c r="O149" i="1"/>
  <c r="L109" i="1"/>
  <c r="N88" i="2"/>
  <c r="D120" i="2"/>
  <c r="N128" i="7"/>
  <c r="L68" i="1"/>
  <c r="H128" i="7"/>
  <c r="M128" i="7"/>
  <c r="D88" i="2"/>
  <c r="L26" i="2"/>
  <c r="C29" i="14"/>
  <c r="C83" i="14"/>
  <c r="D111" i="12"/>
  <c r="H111" i="12"/>
  <c r="M77" i="4"/>
  <c r="L43" i="8"/>
  <c r="H146" i="2"/>
  <c r="H132" i="2" s="1"/>
  <c r="K132" i="2"/>
  <c r="O77" i="4"/>
  <c r="L139" i="2"/>
  <c r="L83" i="2"/>
  <c r="L80" i="2" s="1"/>
  <c r="M80" i="2"/>
  <c r="L36" i="14" s="1"/>
  <c r="D146" i="2"/>
  <c r="D132" i="2" s="1"/>
  <c r="G132" i="2"/>
  <c r="D128" i="7"/>
  <c r="N111" i="12"/>
  <c r="C74" i="14"/>
  <c r="C34" i="14"/>
  <c r="C28" i="14"/>
  <c r="M56" i="2"/>
  <c r="L30" i="14" s="1"/>
  <c r="O88" i="2"/>
  <c r="N149" i="1"/>
  <c r="Q239" i="1"/>
  <c r="O89" i="4"/>
  <c r="C30" i="14"/>
  <c r="L195" i="1"/>
  <c r="M198" i="1"/>
  <c r="L52" i="2"/>
  <c r="L79" i="2"/>
  <c r="L76" i="2" s="1"/>
  <c r="M76" i="2"/>
  <c r="L35" i="14" s="1"/>
  <c r="O120" i="2"/>
  <c r="N29" i="10" s="1"/>
  <c r="L105" i="1"/>
  <c r="D149" i="1"/>
  <c r="L84" i="1"/>
  <c r="H88" i="2"/>
  <c r="N132" i="2"/>
  <c r="Q241" i="1"/>
  <c r="C65" i="14"/>
  <c r="H149" i="1"/>
  <c r="M348" i="4" l="1"/>
  <c r="S373" i="4"/>
  <c r="P43" i="10" s="1"/>
  <c r="L120" i="2"/>
  <c r="L326" i="4"/>
  <c r="K31" i="14"/>
  <c r="R49" i="7"/>
  <c r="R62" i="7"/>
  <c r="H229" i="1"/>
  <c r="L29" i="10"/>
  <c r="K29" i="10" s="1"/>
  <c r="L198" i="1"/>
  <c r="O229" i="1"/>
  <c r="L89" i="4"/>
  <c r="L30" i="10"/>
  <c r="K30" i="10" s="1"/>
  <c r="S374" i="4"/>
  <c r="L128" i="7"/>
  <c r="L258" i="4"/>
  <c r="D229" i="1"/>
  <c r="L149" i="1"/>
  <c r="N229" i="1"/>
  <c r="G25" i="10"/>
  <c r="L95" i="1"/>
  <c r="M229" i="1"/>
  <c r="L26" i="14"/>
  <c r="K30" i="14"/>
  <c r="M26" i="10"/>
  <c r="N25" i="10"/>
  <c r="R127" i="7"/>
  <c r="R103" i="7"/>
  <c r="E111" i="11"/>
  <c r="E116" i="11" s="1"/>
  <c r="K35" i="14"/>
  <c r="M25" i="10"/>
  <c r="L218" i="1"/>
  <c r="L31" i="10"/>
  <c r="L57" i="8"/>
  <c r="Q70" i="8" s="1"/>
  <c r="K36" i="14"/>
  <c r="K33" i="14"/>
  <c r="M28" i="10"/>
  <c r="P38" i="10"/>
  <c r="P40" i="10"/>
  <c r="P41" i="10"/>
  <c r="Q140" i="7"/>
  <c r="P36" i="10"/>
  <c r="Q159" i="2"/>
  <c r="P39" i="10" s="1"/>
  <c r="L26" i="10"/>
  <c r="N26" i="10"/>
  <c r="K28" i="10"/>
  <c r="C27" i="10"/>
  <c r="K34" i="14"/>
  <c r="Q28" i="6"/>
  <c r="Q30" i="3"/>
  <c r="Q34" i="3" s="1"/>
  <c r="Q30" i="6"/>
  <c r="K29" i="14"/>
  <c r="K32" i="14"/>
  <c r="K37" i="14"/>
  <c r="K27" i="14"/>
  <c r="K28" i="14"/>
  <c r="L77" i="4"/>
  <c r="C30" i="10"/>
  <c r="L97" i="1"/>
  <c r="M88" i="2"/>
  <c r="L111" i="12"/>
  <c r="C26" i="10"/>
  <c r="C25" i="10"/>
  <c r="M132" i="2"/>
  <c r="Q244" i="1"/>
  <c r="L229" i="1" l="1"/>
  <c r="L25" i="10"/>
  <c r="K25" i="10" s="1"/>
  <c r="L88" i="2"/>
  <c r="K26" i="14"/>
  <c r="R128" i="7"/>
  <c r="Q141" i="7"/>
  <c r="K26" i="10"/>
  <c r="Q32" i="3"/>
  <c r="L93" i="2"/>
  <c r="O92" i="2"/>
  <c r="O148" i="2" s="1"/>
  <c r="Q246" i="1" l="1"/>
  <c r="O132" i="2"/>
  <c r="L148" i="2"/>
  <c r="L132" i="2" s="1"/>
  <c r="L92" i="2"/>
  <c r="Q162" i="2" s="1"/>
  <c r="O90" i="2"/>
  <c r="Q166" i="2" l="1"/>
  <c r="Q168" i="2" s="1"/>
  <c r="P42" i="10"/>
  <c r="O94" i="2"/>
  <c r="N40" i="14"/>
  <c r="L90" i="2"/>
  <c r="N27" i="10" l="1"/>
  <c r="K27" i="10" s="1"/>
  <c r="L94" i="2"/>
  <c r="K40" i="14"/>
  <c r="R40" i="2"/>
  <c r="D75" i="14" l="1"/>
  <c r="D90" i="14" s="1"/>
  <c r="D32" i="10" l="1"/>
  <c r="C75" i="14"/>
  <c r="D258" i="4"/>
  <c r="E32" i="10"/>
  <c r="C28" i="10" l="1"/>
  <c r="H75" i="14"/>
  <c r="H90" i="14" s="1"/>
  <c r="H32" i="10"/>
  <c r="I75" i="14"/>
  <c r="I90" i="14" s="1"/>
  <c r="I32" i="10"/>
  <c r="J32" i="10"/>
  <c r="J75" i="14"/>
  <c r="J90" i="14" s="1"/>
  <c r="L75" i="14"/>
  <c r="L90" i="14" s="1"/>
  <c r="L32" i="10"/>
  <c r="N75" i="14"/>
  <c r="M32" i="10"/>
  <c r="M75" i="14"/>
  <c r="M90" i="14" s="1"/>
  <c r="P44" i="10" l="1"/>
  <c r="G75" i="14"/>
  <c r="G90" i="14" s="1"/>
  <c r="K75" i="14"/>
  <c r="G32" i="10"/>
  <c r="O338" i="4"/>
  <c r="O347" i="4" s="1"/>
  <c r="L347" i="4" s="1"/>
  <c r="N88" i="14" l="1"/>
  <c r="N31" i="10"/>
  <c r="K31" i="10" s="1"/>
  <c r="F32" i="10"/>
  <c r="C31" i="10"/>
  <c r="C32" i="10" s="1"/>
  <c r="C88" i="14"/>
  <c r="C90" i="14" s="1"/>
  <c r="L338" i="4"/>
  <c r="S375" i="4" s="1"/>
  <c r="K88" i="14" l="1"/>
  <c r="K90" i="14" s="1"/>
  <c r="N90" i="14"/>
  <c r="P45" i="10"/>
  <c r="L356" i="4"/>
  <c r="L348" i="4" s="1"/>
  <c r="N32" i="10"/>
  <c r="K32" i="10" s="1"/>
  <c r="S377" i="4" l="1"/>
  <c r="S378" i="4" s="1"/>
  <c r="P46" i="10"/>
  <c r="P48" i="10" s="1"/>
  <c r="D55" i="11"/>
  <c r="D54" i="11" s="1"/>
  <c r="D111" i="11" s="1"/>
  <c r="D116" i="11" s="1"/>
</calcChain>
</file>

<file path=xl/sharedStrings.xml><?xml version="1.0" encoding="utf-8"?>
<sst xmlns="http://schemas.openxmlformats.org/spreadsheetml/2006/main" count="3061" uniqueCount="585">
  <si>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</si>
  <si>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</si>
  <si>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</si>
  <si>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</si>
  <si>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</si>
  <si>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</si>
  <si>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</si>
  <si>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</si>
  <si>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</si>
  <si>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</si>
  <si>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</si>
  <si>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</si>
  <si>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</si>
  <si>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</si>
  <si>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</si>
  <si>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</si>
  <si>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</si>
  <si>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</si>
  <si>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</si>
  <si>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</si>
  <si>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</si>
  <si>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</si>
  <si>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</si>
  <si>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</si>
  <si>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</si>
  <si>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</si>
  <si>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</si>
  <si>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</si>
  <si>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</si>
  <si>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</si>
  <si>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</si>
  <si>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</si>
  <si>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</si>
  <si>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</si>
  <si>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</si>
  <si>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</si>
  <si>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</si>
  <si>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</si>
  <si>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</si>
  <si>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</si>
  <si>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</si>
  <si>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</si>
  <si>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</si>
  <si>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</si>
  <si>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</si>
  <si>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</si>
  <si>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</si>
  <si>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</si>
  <si>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</si>
  <si>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</si>
  <si>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</si>
  <si>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</si>
  <si>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</si>
  <si>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</si>
  <si>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</si>
  <si>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</si>
  <si>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</si>
  <si>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</si>
  <si>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</si>
  <si>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</si>
  <si>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</si>
  <si>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</si>
  <si>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</si>
  <si>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</si>
  <si>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</si>
  <si>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</si>
  <si>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</si>
  <si>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</si>
  <si>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</si>
  <si>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</si>
  <si>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</si>
  <si>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</si>
  <si>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</si>
  <si>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</si>
  <si>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</si>
  <si>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</si>
  <si>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</si>
  <si>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</si>
  <si>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</si>
  <si>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</si>
  <si>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</si>
  <si>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</si>
  <si>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</si>
  <si>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</si>
  <si>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</si>
  <si>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</si>
  <si>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</si>
  <si>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</si>
  <si>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</si>
  <si>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</si>
  <si>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</si>
  <si>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</si>
  <si>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</si>
  <si>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</si>
  <si>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</si>
  <si>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</si>
  <si>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</si>
  <si>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</si>
  <si>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</si>
  <si>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</si>
  <si>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</si>
  <si>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</si>
  <si>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</si>
  <si>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</si>
  <si>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</si>
  <si>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</si>
  <si>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</si>
  <si>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</si>
  <si>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</si>
  <si>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</si>
  <si>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</si>
  <si>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</si>
  <si>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</si>
  <si>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</si>
  <si>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</si>
  <si>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</si>
  <si>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</si>
  <si>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</si>
  <si>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</si>
  <si>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</si>
  <si>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</si>
  <si>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</si>
  <si>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</si>
  <si>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</si>
  <si>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</si>
  <si>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</si>
  <si>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</si>
  <si>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</si>
  <si>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</si>
  <si>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</si>
  <si>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</si>
  <si>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</si>
  <si>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</si>
  <si>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</si>
  <si>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</si>
  <si>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</si>
  <si>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</si>
  <si>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</si>
  <si>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</si>
  <si>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</si>
  <si>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</si>
  <si>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</si>
  <si>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</si>
  <si>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</si>
  <si>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</si>
  <si>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</si>
  <si>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</si>
  <si>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</si>
  <si>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</si>
  <si>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</si>
  <si>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</si>
  <si>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</si>
  <si>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</si>
  <si>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</si>
  <si>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</si>
  <si>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</si>
  <si>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</si>
  <si>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</si>
  <si>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</si>
  <si>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</si>
  <si>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</si>
  <si>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</si>
  <si>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</si>
  <si>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</si>
  <si>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</si>
  <si>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</si>
  <si>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</si>
  <si>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</si>
  <si>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</si>
  <si>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</si>
  <si>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</si>
  <si>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</si>
  <si>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</si>
  <si>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</si>
  <si>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</si>
  <si>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</si>
  <si>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</si>
  <si>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</si>
  <si>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</si>
  <si>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</si>
  <si>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</si>
  <si>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</si>
  <si>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</si>
  <si>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</si>
  <si>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</si>
  <si>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</si>
  <si>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</si>
  <si>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</si>
  <si>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</si>
  <si>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</si>
  <si>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</si>
  <si>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</si>
  <si>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</si>
  <si>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</si>
  <si>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</si>
  <si>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</si>
  <si>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</si>
  <si>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</si>
  <si>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</si>
  <si>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</si>
  <si>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</si>
  <si>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</si>
  <si>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</si>
  <si>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</si>
  <si>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</si>
  <si>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</si>
  <si>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</si>
  <si>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</si>
  <si>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</si>
  <si>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</si>
  <si>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</si>
  <si>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</si>
  <si>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</si>
  <si>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</si>
  <si>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</si>
  <si>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</si>
  <si>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</si>
  <si>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</si>
  <si>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</si>
  <si>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</si>
  <si>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</si>
  <si>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</si>
  <si>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</si>
  <si>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</si>
  <si>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</si>
  <si>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</si>
  <si>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</si>
  <si>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</si>
  <si>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</si>
  <si>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</si>
  <si>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</si>
  <si>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</si>
  <si>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</si>
  <si>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</si>
  <si>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</si>
  <si>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</si>
  <si>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</si>
  <si>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</si>
  <si>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</si>
  <si>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</si>
  <si>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</si>
  <si>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</si>
  <si>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</si>
  <si>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</si>
  <si>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</si>
  <si>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</si>
  <si>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</si>
  <si>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</si>
  <si>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</si>
  <si>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</si>
  <si>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</si>
  <si>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</si>
  <si>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</si>
  <si>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</si>
  <si>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</si>
  <si>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</si>
  <si>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</si>
  <si>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</si>
  <si>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</si>
  <si>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</si>
  <si>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</si>
  <si>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</si>
  <si>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</si>
  <si>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</si>
  <si>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</si>
  <si>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</si>
  <si>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</si>
  <si>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</si>
  <si>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</si>
  <si>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</si>
  <si>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</si>
  <si>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</si>
  <si>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</si>
  <si>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</si>
  <si>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</si>
  <si>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</si>
  <si>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</si>
  <si>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</si>
  <si>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</si>
  <si>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</si>
  <si>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</si>
  <si>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</si>
  <si>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</si>
  <si>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</si>
  <si>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</si>
  <si>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</si>
  <si>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</si>
  <si>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</si>
  <si>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</si>
  <si>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</si>
  <si>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</si>
  <si>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</si>
  <si>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</si>
  <si>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</si>
  <si>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</si>
  <si>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</si>
  <si>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</si>
  <si>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</si>
  <si>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</si>
  <si>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</si>
  <si>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</si>
  <si>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</si>
  <si>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</si>
  <si>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</si>
  <si>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</si>
  <si>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</si>
  <si>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</si>
  <si>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</si>
  <si>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</si>
  <si>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</si>
  <si>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</si>
  <si>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</si>
  <si>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</si>
  <si>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</si>
  <si>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</si>
  <si>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</si>
  <si>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</si>
  <si>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</si>
  <si>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</si>
  <si>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</si>
  <si>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</si>
  <si>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</si>
  <si>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</si>
  <si>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</si>
  <si>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</si>
  <si>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</si>
  <si>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</si>
  <si>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</si>
  <si>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</si>
  <si>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</si>
  <si>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</si>
  <si>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</si>
  <si>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</si>
  <si>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</si>
  <si>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</si>
  <si>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</si>
  <si>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</si>
  <si>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</si>
  <si>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</si>
  <si>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</si>
  <si>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</si>
  <si>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</si>
  <si>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</si>
  <si>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</si>
  <si>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</si>
  <si>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</si>
  <si>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</si>
  <si>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</si>
  <si>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</si>
  <si>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</si>
  <si>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</si>
  <si>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</si>
  <si>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</si>
  <si>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</si>
  <si>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</si>
  <si>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</si>
  <si>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</si>
  <si>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</si>
  <si>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</si>
  <si>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</si>
  <si>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</si>
  <si>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</si>
  <si>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</si>
  <si>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</si>
  <si>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</si>
  <si>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</si>
  <si>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</si>
  <si>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</si>
  <si>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</si>
  <si>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</si>
  <si>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</si>
  <si>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</si>
  <si>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</si>
  <si>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</si>
  <si>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</si>
  <si>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</si>
  <si>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</si>
  <si>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</si>
  <si>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</si>
  <si>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</si>
  <si>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</si>
  <si>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</si>
  <si>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</si>
  <si>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</si>
  <si>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</si>
  <si>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</si>
  <si>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</si>
  <si>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</si>
  <si>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</si>
  <si>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</si>
  <si>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</si>
  <si>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</si>
  <si>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</si>
  <si>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</si>
  <si>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</si>
  <si>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</si>
  <si>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</si>
  <si>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</si>
  <si>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</si>
  <si>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</si>
  <si>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</si>
  <si>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</si>
  <si>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</si>
  <si>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</si>
  <si>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</si>
  <si>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</si>
  <si>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</si>
  <si>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</si>
  <si>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</si>
  <si>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</si>
  <si>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</si>
  <si>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</si>
  <si>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</si>
  <si>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</si>
  <si>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</si>
  <si>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</si>
  <si>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</si>
  <si>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</si>
  <si>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</si>
  <si>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</si>
  <si>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</si>
  <si>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</si>
  <si>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</si>
  <si>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</si>
  <si>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</si>
  <si>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</si>
  <si>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</si>
  <si>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</si>
  <si>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</si>
  <si>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</si>
  <si>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</si>
  <si>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</si>
  <si>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</si>
  <si>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</si>
  <si>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</si>
  <si>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</si>
  <si>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</si>
  <si>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</si>
  <si>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</si>
  <si>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</si>
  <si>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</si>
  <si>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</si>
  <si>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</si>
  <si>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</si>
  <si>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</si>
  <si>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</si>
  <si>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</si>
  <si>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</si>
  <si>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</si>
  <si>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</si>
  <si>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</si>
  <si>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</si>
  <si>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</si>
  <si>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</si>
  <si>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</si>
  <si>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</si>
  <si>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</si>
  <si>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</si>
  <si>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</si>
  <si>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</si>
  <si>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</si>
  <si>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</si>
  <si>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</si>
  <si>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</si>
  <si>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</si>
  <si>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</si>
  <si>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</si>
  <si>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</si>
  <si>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</si>
  <si>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</si>
  <si>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</si>
  <si>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</si>
  <si>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</si>
  <si>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</si>
  <si>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</si>
  <si>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</si>
  <si>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</si>
  <si>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</si>
  <si>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</si>
  <si>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</si>
  <si>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</si>
  <si>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</si>
  <si>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</si>
  <si>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</si>
  <si>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</si>
  <si>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</si>
  <si>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</si>
  <si>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</si>
  <si>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</si>
  <si>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</si>
  <si>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</si>
  <si>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</si>
  <si>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</si>
  <si>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</si>
  <si>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</si>
  <si>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</si>
  <si>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</si>
  <si>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</si>
  <si>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</si>
  <si>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</si>
  <si>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</si>
  <si>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</si>
  <si>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</si>
  <si>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</si>
  <si>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</si>
  <si>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</si>
  <si>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4.1.3.4.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</si>
  <si>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</si>
  <si>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</si>
  <si>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sprendimo Nr. T1-62 redakcija)</t>
  </si>
  <si>
    <t>sprendimo Nr. T1-62 redakcija)</t>
  </si>
  <si>
    <t xml:space="preserve"> (Telšių rajono savivaldybės tarybos 2017 m. 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</si>
  <si>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</si>
  <si>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</si>
  <si>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</si>
  <si>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</si>
  <si>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</si>
  <si>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</si>
  <si>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</si>
  <si>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</si>
  <si>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</si>
  <si>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</si>
  <si>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>sprendimo Nr. T1-136 redakcija)</t>
  </si>
  <si>
    <t xml:space="preserve"> (Telšių rajono savivaldybės tarybos 2017 m. birželio  29 d.</t>
  </si>
  <si>
    <t xml:space="preserve"> (Telšių rajono savivaldybės tarybos 2017 m. birželio 29 d.</t>
  </si>
  <si>
    <t>4.1.3.6.4.</t>
  </si>
  <si>
    <t>4.1.3.1.6.</t>
  </si>
  <si>
    <t>Telšių r. Varnių Motiejaus Valančiaus gimnazija, Dariaus ir Girėno g. 56, Varniai, Telšių r.</t>
  </si>
  <si>
    <t>sprendimo Nr. T1-180  redakcija)</t>
  </si>
  <si>
    <t xml:space="preserve">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</si>
  <si>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</si>
  <si>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</si>
  <si>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</si>
  <si>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</si>
  <si>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</si>
  <si>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</si>
  <si>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>sprendimo Nr. T1-240 redakcija)</t>
  </si>
  <si>
    <t xml:space="preserve"> (Telšių rajono savivaldybės tarybos 2017 m.  lapkričio 23 d.</t>
  </si>
  <si>
    <t xml:space="preserve"> (Telšių rajono savivaldybės tarybos 2017 m. lapkričio 23 d.</t>
  </si>
  <si>
    <t xml:space="preserve">    (Telšių rajono savivaldybės tarybos 2017 m. lapkričio 23 d.</t>
  </si>
  <si>
    <t xml:space="preserve"> (Telšių rajono savivaldybės tarybos 2017 m.  gruodžio 7 d.</t>
  </si>
  <si>
    <t xml:space="preserve"> (Telšių rajono savivaldybės tarybos 2017 m. gruodžio 7 d.</t>
  </si>
  <si>
    <t xml:space="preserve">    (Telšių rajono savivaldybės tarybos 2017 m. gruodžio 7 d.</t>
  </si>
  <si>
    <t>4.1.3.6.5.</t>
  </si>
  <si>
    <t>sprendimo Nr. T1- 293 redakcija)</t>
  </si>
  <si>
    <t>sprendimo Nr. T1- 180 redakcija)</t>
  </si>
  <si>
    <t>sprendimo Nr. T1-293 redakcija)</t>
  </si>
  <si>
    <t xml:space="preserve">    sprendimo Nr. T1- 293 redakcija)</t>
  </si>
  <si>
    <t>psichologo paslaugų mokyklose prieinamumui užtikrinti</t>
  </si>
  <si>
    <t>sprendimo Nr. T1-317 redakcija)</t>
  </si>
  <si>
    <t xml:space="preserve"> 2017 METŲ ASIGNAVIMAI SAVARANKIŠKOSIOMS FUNKCIJOMS VYKDYTI PAGAL ASIGNAVIMŲ VALDYTOJUS</t>
  </si>
  <si>
    <t>sprendimo Nr. T1-317   redakcija)</t>
  </si>
  <si>
    <t xml:space="preserve">    sprendimo Nr. T1-317 redakcija)</t>
  </si>
  <si>
    <t xml:space="preserve"> (Telšių rajono savivaldybės tarybos 2017 m.  gruodžio 27 d.</t>
  </si>
  <si>
    <t xml:space="preserve"> (Telšių rajono savivaldybės tarybos 2017 m. gruodžio 27 d.</t>
  </si>
  <si>
    <t>2.5.</t>
  </si>
  <si>
    <t>Palūkanos už paskolas</t>
  </si>
  <si>
    <t>padangų atliekų transportavimo iki atliekų naudotojo paslaugoms įsigyti</t>
  </si>
  <si>
    <t>4.3.3.</t>
  </si>
  <si>
    <t>(Telšių rajono savivaldybės tarybos 2017 m. kovo 30 d.</t>
  </si>
  <si>
    <t>(Telšių rajono savivaldybės tarybos 2017 m. gegužės 25 d.</t>
  </si>
  <si>
    <t>(Telšių rajono savivaldybės tarybos 2017 m. birželio 29 d.</t>
  </si>
  <si>
    <t>sprendimo Nr. T1-180 redakcija)</t>
  </si>
  <si>
    <t>(Telšių rajono savivaldybės tarybos 2017 m. rugsėjo 28 d.</t>
  </si>
  <si>
    <t>sprendimo Nr. T1- 293redakcija)</t>
  </si>
  <si>
    <t>(Telšių rajono savivaldybės tarybos 2017 m. gruodžio 7 d.</t>
  </si>
  <si>
    <t>(Telšių rajono savivaldybės tarybos 2017 m. lapkričio 23 d.</t>
  </si>
  <si>
    <t>(Telšių rajono savivaldybės tarybos 2017 m. gruodžio 27 d.</t>
  </si>
  <si>
    <t>(Telšių rajono savivaldybės tarybos 2017 m.gegužės 25 d.</t>
  </si>
  <si>
    <t>(Telšių rajono savivaldybės tarybos 2017 m. birželio  29 d.</t>
  </si>
  <si>
    <t>(Telšių rajono savivaldybės tarybos 2017 m. gruodžio 7d.</t>
  </si>
  <si>
    <t>sprendimo Nr. T1-317  redakcija)</t>
  </si>
  <si>
    <t>(Telšių rajono savivaldybės tarybos 2017 m. gruodžio 27d.</t>
  </si>
  <si>
    <t xml:space="preserve">                                                            sprendimo Nr. T1-240 redakcija)</t>
  </si>
  <si>
    <t>sprendimo Nr. T1-293  redakcija)</t>
  </si>
  <si>
    <t>Telšių rajono savivaldybės tarybos 2017 m. kovo 30 d.</t>
  </si>
  <si>
    <t>sprendimo Nr. T1-240  redakcija)</t>
  </si>
  <si>
    <t>sprendimo Nr. T1- 240  redakcija)</t>
  </si>
  <si>
    <t>Telšių rajono savivaldybės tarybos 2017 m. lapkričio 23 d.</t>
  </si>
  <si>
    <t xml:space="preserve"> (Telšių rajono savivaldybės tarybos 2017 m.gruodžio 27 d.</t>
  </si>
  <si>
    <t>sprendimo Nr. T1-327   redakcija)</t>
  </si>
  <si>
    <t>sprendimo Nr. T1-327    redakcija)</t>
  </si>
  <si>
    <t>sprendimo Nr. T1-327 redakcija)</t>
  </si>
  <si>
    <t>sprendimo Nr. T1-327     redakcija)</t>
  </si>
  <si>
    <t>sprendimo Nr. T1-327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</si>
</sst>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2" fontId="7" fillId="0" borderId="6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7" fillId="0" borderId="3" xfId="0" applyNumberFormat="1" applyFont="1" applyBorder="1" applyAlignment="1">
      <alignment horizontal="center" vertical="top"/>
    </xf>
    <xf numFmtId="164" fontId="7" fillId="0" borderId="8" xfId="0" applyNumberFormat="1" applyFont="1" applyBorder="1" applyAlignment="1">
      <alignment vertical="top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6" borderId="12" xfId="0" applyNumberFormat="1" applyFont="1" applyFill="1" applyBorder="1" applyAlignment="1"/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" fillId="8" borderId="1" xfId="0" applyNumberFormat="1" applyFont="1" applyFill="1" applyBorder="1" applyAlignment="1">
      <alignment vertical="distributed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4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vertical="top" indent="26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8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5" fillId="0" borderId="6" xfId="0" applyNumberFormat="1" applyFont="1" applyFill="1" applyBorder="1" applyAlignment="1">
      <alignment horizontal="left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vertical="top" indent="26"/>
    </xf>
    <xf numFmtId="164" fontId="15" fillId="0" borderId="0" xfId="0" applyNumberFormat="1" applyFont="1" applyAlignment="1">
      <alignment horizontal="left" indent="26"/>
    </xf>
    <xf numFmtId="0" fontId="15" fillId="0" borderId="0" xfId="0" applyFont="1" applyAlignment="1">
      <alignment horizontal="left" vertical="top" wrapText="1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6"/>
  <sheetViews>
    <sheetView zoomScale="115" zoomScaleNormal="115" workbookViewId="0">
      <selection activeCell="B13" sqref="B13:E13"/>
    </sheetView>
  </sheetViews>
  <sheetFormatPr defaultColWidth="9.42578125" defaultRowHeight="15" x14ac:dyDescent="0.25"/>
  <cols>
    <col min="1" max="1" width="9.7109375" style="283" customWidth="1"/>
    <col min="2" max="2" width="70.28515625" style="285" customWidth="1"/>
    <col min="3" max="3" width="10.42578125" style="286" hidden="1" customWidth="1"/>
    <col min="4" max="4" width="11.7109375" style="283" hidden="1" customWidth="1"/>
    <col min="5" max="5" width="10.42578125" style="283" customWidth="1"/>
    <col min="6" max="16384" width="9.42578125" style="283"/>
  </cols>
  <sheetData>
    <row r="1" spans="2:5" x14ac:dyDescent="0.25">
      <c r="B1" s="564" t="s">
        <v>328</v>
      </c>
      <c r="C1" s="564"/>
      <c r="D1" s="564"/>
      <c r="E1" s="564"/>
    </row>
    <row r="2" spans="2:5" x14ac:dyDescent="0.25">
      <c r="B2" s="564" t="s">
        <v>447</v>
      </c>
      <c r="C2" s="564"/>
      <c r="D2" s="564"/>
      <c r="E2" s="564"/>
    </row>
    <row r="3" spans="2:5" x14ac:dyDescent="0.25">
      <c r="B3" s="564" t="s">
        <v>504</v>
      </c>
      <c r="C3" s="564"/>
      <c r="D3" s="564"/>
      <c r="E3" s="564"/>
    </row>
    <row r="4" spans="2:5" x14ac:dyDescent="0.25">
      <c r="B4" s="564" t="s">
        <v>329</v>
      </c>
      <c r="C4" s="564"/>
      <c r="D4" s="564"/>
      <c r="E4" s="564"/>
    </row>
    <row r="5" spans="2:5" ht="15" customHeight="1" x14ac:dyDescent="0.25">
      <c r="B5" s="566" t="s">
        <v>505</v>
      </c>
      <c r="C5" s="566"/>
      <c r="D5" s="566"/>
      <c r="E5" s="566"/>
    </row>
    <row r="6" spans="2:5" x14ac:dyDescent="0.25">
      <c r="B6" s="566" t="s">
        <v>510</v>
      </c>
      <c r="C6" s="566"/>
      <c r="D6" s="566"/>
      <c r="E6" s="566"/>
    </row>
    <row r="7" spans="2:5" x14ac:dyDescent="0.25">
      <c r="B7" s="566" t="s">
        <v>511</v>
      </c>
      <c r="C7" s="566"/>
      <c r="D7" s="566"/>
      <c r="E7" s="566"/>
    </row>
    <row r="8" spans="2:5" x14ac:dyDescent="0.25">
      <c r="B8" s="566" t="s">
        <v>522</v>
      </c>
      <c r="C8" s="566"/>
      <c r="D8" s="566"/>
      <c r="E8" s="566"/>
    </row>
    <row r="9" spans="2:5" x14ac:dyDescent="0.25">
      <c r="B9" s="566" t="s">
        <v>523</v>
      </c>
      <c r="C9" s="566"/>
      <c r="D9" s="566"/>
      <c r="E9" s="566"/>
    </row>
    <row r="10" spans="2:5" x14ac:dyDescent="0.25">
      <c r="B10" s="566" t="s">
        <v>528</v>
      </c>
      <c r="C10" s="566"/>
      <c r="D10" s="566"/>
      <c r="E10" s="566"/>
    </row>
    <row r="11" spans="2:5" x14ac:dyDescent="0.25">
      <c r="B11" s="566" t="s">
        <v>529</v>
      </c>
      <c r="C11" s="566"/>
      <c r="D11" s="566"/>
      <c r="E11" s="566"/>
    </row>
    <row r="12" spans="2:5" x14ac:dyDescent="0.25">
      <c r="B12" s="566" t="s">
        <v>536</v>
      </c>
      <c r="C12" s="566"/>
      <c r="D12" s="566"/>
      <c r="E12" s="566"/>
    </row>
    <row r="13" spans="2:5" x14ac:dyDescent="0.25">
      <c r="B13" s="566" t="s">
        <v>537</v>
      </c>
      <c r="C13" s="566"/>
      <c r="D13" s="566"/>
      <c r="E13" s="566"/>
    </row>
    <row r="14" spans="2:5" x14ac:dyDescent="0.25">
      <c r="B14" s="566" t="s">
        <v>544</v>
      </c>
      <c r="C14" s="566"/>
      <c r="D14" s="566"/>
      <c r="E14" s="566"/>
    </row>
    <row r="15" spans="2:5" x14ac:dyDescent="0.25">
      <c r="B15" s="566" t="s">
        <v>540</v>
      </c>
      <c r="C15" s="566"/>
      <c r="D15" s="566"/>
      <c r="E15" s="566"/>
    </row>
    <row r="16" spans="2:5" x14ac:dyDescent="0.25">
      <c r="B16" s="566" t="s">
        <v>549</v>
      </c>
      <c r="C16" s="566"/>
      <c r="D16" s="566"/>
      <c r="E16" s="566"/>
    </row>
    <row r="17" spans="1:5" x14ac:dyDescent="0.25">
      <c r="B17" s="566" t="s">
        <v>553</v>
      </c>
      <c r="C17" s="566"/>
      <c r="D17" s="566"/>
      <c r="E17" s="566"/>
    </row>
    <row r="18" spans="1:5" x14ac:dyDescent="0.25">
      <c r="B18" s="566" t="s">
        <v>580</v>
      </c>
      <c r="C18" s="566"/>
      <c r="D18" s="566"/>
      <c r="E18" s="566"/>
    </row>
    <row r="19" spans="1:5" ht="12" customHeight="1" x14ac:dyDescent="0.25">
      <c r="B19" s="284"/>
      <c r="C19" s="284"/>
      <c r="D19" s="284"/>
      <c r="E19" s="284"/>
    </row>
    <row r="20" spans="1:5" x14ac:dyDescent="0.25">
      <c r="A20" s="565" t="s">
        <v>448</v>
      </c>
      <c r="B20" s="565"/>
      <c r="C20" s="565"/>
    </row>
    <row r="21" spans="1:5" ht="21" customHeight="1" x14ac:dyDescent="0.25">
      <c r="E21" s="4" t="s">
        <v>406</v>
      </c>
    </row>
    <row r="22" spans="1:5" ht="30" x14ac:dyDescent="0.25">
      <c r="A22" s="287" t="s">
        <v>227</v>
      </c>
      <c r="B22" s="288" t="s">
        <v>228</v>
      </c>
      <c r="C22" s="289" t="s">
        <v>318</v>
      </c>
      <c r="D22" s="290" t="s">
        <v>315</v>
      </c>
      <c r="E22" s="288" t="s">
        <v>0</v>
      </c>
    </row>
    <row r="23" spans="1:5" x14ac:dyDescent="0.25">
      <c r="A23" s="291" t="s">
        <v>71</v>
      </c>
      <c r="B23" s="292" t="s">
        <v>229</v>
      </c>
      <c r="C23" s="341">
        <f>C24+C26+C30</f>
        <v>20215.5</v>
      </c>
      <c r="D23" s="342">
        <f>D24+D26+D30</f>
        <v>-129.79999999999998</v>
      </c>
      <c r="E23" s="343">
        <f>E24+E26+E30</f>
        <v>20085.699999999997</v>
      </c>
    </row>
    <row r="24" spans="1:5" x14ac:dyDescent="0.25">
      <c r="A24" s="291" t="s">
        <v>230</v>
      </c>
      <c r="B24" s="292" t="s">
        <v>231</v>
      </c>
      <c r="C24" s="341">
        <f>C25</f>
        <v>18265.099999999999</v>
      </c>
      <c r="D24" s="342">
        <f>D25</f>
        <v>-287</v>
      </c>
      <c r="E24" s="343">
        <f>E25</f>
        <v>17978.099999999999</v>
      </c>
    </row>
    <row r="25" spans="1:5" ht="15" customHeight="1" x14ac:dyDescent="0.25">
      <c r="A25" s="291" t="s">
        <v>232</v>
      </c>
      <c r="B25" s="293" t="s">
        <v>449</v>
      </c>
      <c r="C25" s="43">
        <v>18265.099999999999</v>
      </c>
      <c r="D25" s="344">
        <v>-287</v>
      </c>
      <c r="E25" s="347">
        <f>C25+D25</f>
        <v>17978.099999999999</v>
      </c>
    </row>
    <row r="26" spans="1:5" x14ac:dyDescent="0.25">
      <c r="A26" s="291" t="s">
        <v>233</v>
      </c>
      <c r="B26" s="292" t="s">
        <v>234</v>
      </c>
      <c r="C26" s="341">
        <f>C27+C28+C29</f>
        <v>557.4</v>
      </c>
      <c r="D26" s="342">
        <f>D27+D28+D29</f>
        <v>112.60000000000001</v>
      </c>
      <c r="E26" s="343">
        <f>E27+E28+E29</f>
        <v>670</v>
      </c>
    </row>
    <row r="27" spans="1:5" x14ac:dyDescent="0.25">
      <c r="A27" s="291" t="s">
        <v>235</v>
      </c>
      <c r="B27" s="293" t="s">
        <v>293</v>
      </c>
      <c r="C27" s="346">
        <v>250</v>
      </c>
      <c r="D27" s="344">
        <v>37</v>
      </c>
      <c r="E27" s="347">
        <f>C27+D27</f>
        <v>287</v>
      </c>
    </row>
    <row r="28" spans="1:5" x14ac:dyDescent="0.25">
      <c r="A28" s="291" t="s">
        <v>236</v>
      </c>
      <c r="B28" s="293" t="s">
        <v>294</v>
      </c>
      <c r="C28" s="346">
        <v>7</v>
      </c>
      <c r="D28" s="344">
        <v>0.7</v>
      </c>
      <c r="E28" s="347">
        <f>C28+D28</f>
        <v>7.7</v>
      </c>
    </row>
    <row r="29" spans="1:5" x14ac:dyDescent="0.25">
      <c r="A29" s="291" t="s">
        <v>237</v>
      </c>
      <c r="B29" s="293" t="s">
        <v>295</v>
      </c>
      <c r="C29" s="346">
        <v>300.39999999999998</v>
      </c>
      <c r="D29" s="344">
        <v>74.900000000000006</v>
      </c>
      <c r="E29" s="347">
        <f>C29+D29</f>
        <v>375.29999999999995</v>
      </c>
    </row>
    <row r="30" spans="1:5" x14ac:dyDescent="0.25">
      <c r="A30" s="291" t="s">
        <v>238</v>
      </c>
      <c r="B30" s="294" t="s">
        <v>239</v>
      </c>
      <c r="C30" s="341">
        <f>C31+C32+C33</f>
        <v>1393</v>
      </c>
      <c r="D30" s="342">
        <f>D31+D32+D33</f>
        <v>44.6</v>
      </c>
      <c r="E30" s="343">
        <f>E31+E32+E33</f>
        <v>1437.6</v>
      </c>
    </row>
    <row r="31" spans="1:5" x14ac:dyDescent="0.25">
      <c r="A31" s="291" t="s">
        <v>240</v>
      </c>
      <c r="B31" s="293" t="s">
        <v>296</v>
      </c>
      <c r="C31" s="346">
        <v>59.5</v>
      </c>
      <c r="D31" s="344"/>
      <c r="E31" s="347">
        <f>C31+D31</f>
        <v>59.5</v>
      </c>
    </row>
    <row r="32" spans="1:5" x14ac:dyDescent="0.25">
      <c r="A32" s="291" t="s">
        <v>241</v>
      </c>
      <c r="B32" s="293" t="s">
        <v>297</v>
      </c>
      <c r="C32" s="346">
        <v>48.5</v>
      </c>
      <c r="D32" s="344">
        <v>4.5999999999999996</v>
      </c>
      <c r="E32" s="347">
        <f>C32+D32</f>
        <v>53.1</v>
      </c>
    </row>
    <row r="33" spans="1:5" x14ac:dyDescent="0.25">
      <c r="A33" s="291" t="s">
        <v>242</v>
      </c>
      <c r="B33" s="293" t="s">
        <v>298</v>
      </c>
      <c r="C33" s="346">
        <v>1285</v>
      </c>
      <c r="D33" s="344">
        <v>40</v>
      </c>
      <c r="E33" s="347">
        <f>C33+D33</f>
        <v>1325</v>
      </c>
    </row>
    <row r="34" spans="1:5" x14ac:dyDescent="0.25">
      <c r="A34" s="291" t="s">
        <v>182</v>
      </c>
      <c r="B34" s="292" t="s">
        <v>243</v>
      </c>
      <c r="C34" s="341">
        <f>C35+C39+C43+C45+C47</f>
        <v>1454.1</v>
      </c>
      <c r="D34" s="342">
        <f t="shared" ref="D34:E34" si="0">D35+D39+D43+D45+D47</f>
        <v>32.4</v>
      </c>
      <c r="E34" s="343">
        <f t="shared" si="0"/>
        <v>1486.5</v>
      </c>
    </row>
    <row r="35" spans="1:5" x14ac:dyDescent="0.25">
      <c r="A35" s="291" t="s">
        <v>244</v>
      </c>
      <c r="B35" s="292" t="s">
        <v>245</v>
      </c>
      <c r="C35" s="341">
        <f>C36+C37+C38</f>
        <v>267.5</v>
      </c>
      <c r="D35" s="342">
        <f>D36+D37+D38</f>
        <v>37.5</v>
      </c>
      <c r="E35" s="343">
        <f>E36+E37+E38</f>
        <v>305</v>
      </c>
    </row>
    <row r="36" spans="1:5" ht="30" x14ac:dyDescent="0.25">
      <c r="A36" s="291" t="s">
        <v>246</v>
      </c>
      <c r="B36" s="293" t="s">
        <v>299</v>
      </c>
      <c r="C36" s="346">
        <v>156.19999999999999</v>
      </c>
      <c r="D36" s="344">
        <v>37.5</v>
      </c>
      <c r="E36" s="347">
        <f>C36+D36</f>
        <v>193.7</v>
      </c>
    </row>
    <row r="37" spans="1:5" x14ac:dyDescent="0.25">
      <c r="A37" s="291" t="s">
        <v>247</v>
      </c>
      <c r="B37" s="293" t="s">
        <v>300</v>
      </c>
      <c r="C37" s="346">
        <v>24.3</v>
      </c>
      <c r="D37" s="344"/>
      <c r="E37" s="347">
        <f>C37+D37</f>
        <v>24.3</v>
      </c>
    </row>
    <row r="38" spans="1:5" x14ac:dyDescent="0.25">
      <c r="A38" s="291" t="s">
        <v>248</v>
      </c>
      <c r="B38" s="293" t="s">
        <v>301</v>
      </c>
      <c r="C38" s="346">
        <v>87</v>
      </c>
      <c r="D38" s="344"/>
      <c r="E38" s="347">
        <f>C38+D38</f>
        <v>87</v>
      </c>
    </row>
    <row r="39" spans="1:5" x14ac:dyDescent="0.25">
      <c r="A39" s="291" t="s">
        <v>249</v>
      </c>
      <c r="B39" s="292" t="s">
        <v>250</v>
      </c>
      <c r="C39" s="341">
        <f>C40+C41+C42</f>
        <v>1146.3</v>
      </c>
      <c r="D39" s="342">
        <f>D40+D41+D42</f>
        <v>-20.8</v>
      </c>
      <c r="E39" s="343">
        <f>E40+E41+E42</f>
        <v>1125.5</v>
      </c>
    </row>
    <row r="40" spans="1:5" x14ac:dyDescent="0.25">
      <c r="A40" s="291" t="s">
        <v>251</v>
      </c>
      <c r="B40" s="293" t="s">
        <v>302</v>
      </c>
      <c r="C40" s="43">
        <v>187.4</v>
      </c>
      <c r="D40" s="103">
        <v>0.1</v>
      </c>
      <c r="E40" s="347">
        <f t="shared" ref="E40:E47" si="1">C40+D40</f>
        <v>187.5</v>
      </c>
    </row>
    <row r="41" spans="1:5" ht="15.75" customHeight="1" x14ac:dyDescent="0.25">
      <c r="A41" s="291" t="s">
        <v>252</v>
      </c>
      <c r="B41" s="293" t="s">
        <v>303</v>
      </c>
      <c r="C41" s="43">
        <v>118.8</v>
      </c>
      <c r="D41" s="103">
        <v>2.1</v>
      </c>
      <c r="E41" s="347">
        <f t="shared" si="1"/>
        <v>120.89999999999999</v>
      </c>
    </row>
    <row r="42" spans="1:5" x14ac:dyDescent="0.25">
      <c r="A42" s="291" t="s">
        <v>253</v>
      </c>
      <c r="B42" s="293" t="s">
        <v>330</v>
      </c>
      <c r="C42" s="346">
        <v>840.1</v>
      </c>
      <c r="D42" s="344">
        <v>-23</v>
      </c>
      <c r="E42" s="347">
        <f t="shared" si="1"/>
        <v>817.1</v>
      </c>
    </row>
    <row r="43" spans="1:5" x14ac:dyDescent="0.25">
      <c r="A43" s="291" t="s">
        <v>254</v>
      </c>
      <c r="B43" s="292" t="s">
        <v>255</v>
      </c>
      <c r="C43" s="341">
        <v>21.1</v>
      </c>
      <c r="D43" s="342">
        <v>12.3</v>
      </c>
      <c r="E43" s="348">
        <f t="shared" si="1"/>
        <v>33.400000000000006</v>
      </c>
    </row>
    <row r="44" spans="1:5" hidden="1" x14ac:dyDescent="0.25">
      <c r="A44" s="291"/>
      <c r="B44" s="295" t="s">
        <v>400</v>
      </c>
      <c r="C44" s="349">
        <v>0.1</v>
      </c>
      <c r="D44" s="350"/>
      <c r="E44" s="351">
        <f t="shared" ref="E44" si="2">C44+D44</f>
        <v>0.1</v>
      </c>
    </row>
    <row r="45" spans="1:5" x14ac:dyDescent="0.25">
      <c r="A45" s="291" t="s">
        <v>256</v>
      </c>
      <c r="B45" s="292" t="s">
        <v>257</v>
      </c>
      <c r="C45" s="352">
        <v>19.2</v>
      </c>
      <c r="D45" s="353">
        <v>1.6</v>
      </c>
      <c r="E45" s="348">
        <f t="shared" si="1"/>
        <v>20.8</v>
      </c>
    </row>
    <row r="46" spans="1:5" s="297" customFormat="1" hidden="1" x14ac:dyDescent="0.25">
      <c r="A46" s="296"/>
      <c r="B46" s="295" t="s">
        <v>398</v>
      </c>
      <c r="C46" s="349">
        <v>0.2</v>
      </c>
      <c r="D46" s="350"/>
      <c r="E46" s="348">
        <f t="shared" si="1"/>
        <v>0.2</v>
      </c>
    </row>
    <row r="47" spans="1:5" s="297" customFormat="1" x14ac:dyDescent="0.25">
      <c r="A47" s="291" t="s">
        <v>555</v>
      </c>
      <c r="B47" s="292" t="s">
        <v>556</v>
      </c>
      <c r="C47" s="352"/>
      <c r="D47" s="353">
        <v>1.8</v>
      </c>
      <c r="E47" s="348">
        <f t="shared" si="1"/>
        <v>1.8</v>
      </c>
    </row>
    <row r="48" spans="1:5" ht="28.5" x14ac:dyDescent="0.25">
      <c r="A48" s="291" t="s">
        <v>72</v>
      </c>
      <c r="B48" s="292" t="s">
        <v>258</v>
      </c>
      <c r="C48" s="352">
        <f>C49+C53</f>
        <v>93.4</v>
      </c>
      <c r="D48" s="353">
        <f t="shared" ref="D48:E48" si="3">D49+D53</f>
        <v>52.7</v>
      </c>
      <c r="E48" s="348">
        <f t="shared" si="3"/>
        <v>146.10000000000002</v>
      </c>
    </row>
    <row r="49" spans="1:5" x14ac:dyDescent="0.25">
      <c r="A49" s="291" t="s">
        <v>259</v>
      </c>
      <c r="B49" s="292" t="s">
        <v>260</v>
      </c>
      <c r="C49" s="352">
        <f>C50+C51+C52</f>
        <v>93.4</v>
      </c>
      <c r="D49" s="353">
        <f t="shared" ref="D49:E49" si="4">D50+D51+D52</f>
        <v>52.7</v>
      </c>
      <c r="E49" s="348">
        <f t="shared" si="4"/>
        <v>146.10000000000002</v>
      </c>
    </row>
    <row r="50" spans="1:5" x14ac:dyDescent="0.25">
      <c r="A50" s="202" t="s">
        <v>261</v>
      </c>
      <c r="B50" s="298" t="s">
        <v>304</v>
      </c>
      <c r="C50" s="43">
        <v>30</v>
      </c>
      <c r="D50" s="103">
        <v>6.7</v>
      </c>
      <c r="E50" s="347">
        <f t="shared" ref="E50:E51" si="5">C50+D50</f>
        <v>36.700000000000003</v>
      </c>
    </row>
    <row r="51" spans="1:5" x14ac:dyDescent="0.25">
      <c r="A51" s="291" t="s">
        <v>262</v>
      </c>
      <c r="B51" s="299" t="s">
        <v>402</v>
      </c>
      <c r="C51" s="43">
        <v>63.4</v>
      </c>
      <c r="D51" s="103">
        <v>45</v>
      </c>
      <c r="E51" s="347">
        <f t="shared" si="5"/>
        <v>108.4</v>
      </c>
    </row>
    <row r="52" spans="1:5" x14ac:dyDescent="0.25">
      <c r="A52" s="291" t="s">
        <v>401</v>
      </c>
      <c r="B52" s="299" t="s">
        <v>403</v>
      </c>
      <c r="C52" s="43"/>
      <c r="D52" s="103">
        <v>1</v>
      </c>
      <c r="E52" s="347">
        <f t="shared" ref="E52:E53" si="6">C52+D52</f>
        <v>1</v>
      </c>
    </row>
    <row r="53" spans="1:5" hidden="1" x14ac:dyDescent="0.25">
      <c r="A53" s="300" t="s">
        <v>404</v>
      </c>
      <c r="B53" s="301" t="s">
        <v>405</v>
      </c>
      <c r="C53" s="352"/>
      <c r="D53" s="353"/>
      <c r="E53" s="348">
        <f t="shared" si="6"/>
        <v>0</v>
      </c>
    </row>
    <row r="54" spans="1:5" x14ac:dyDescent="0.25">
      <c r="A54" s="291" t="s">
        <v>73</v>
      </c>
      <c r="B54" s="292" t="s">
        <v>263</v>
      </c>
      <c r="C54" s="341">
        <f>C55+C105+C107</f>
        <v>17675.7</v>
      </c>
      <c r="D54" s="342">
        <f>D55+D105+D107</f>
        <v>2062</v>
      </c>
      <c r="E54" s="354">
        <f>E55+E105+E107</f>
        <v>19737.699999999997</v>
      </c>
    </row>
    <row r="55" spans="1:5" x14ac:dyDescent="0.25">
      <c r="A55" s="291" t="s">
        <v>264</v>
      </c>
      <c r="B55" s="301" t="s">
        <v>265</v>
      </c>
      <c r="C55" s="341">
        <f>C56+C79+C80</f>
        <v>16868.400000000001</v>
      </c>
      <c r="D55" s="342">
        <f>D56+D79+D80</f>
        <v>167.5</v>
      </c>
      <c r="E55" s="354">
        <f>E56+E79+E80</f>
        <v>17035.899999999998</v>
      </c>
    </row>
    <row r="56" spans="1:5" s="2" customFormat="1" x14ac:dyDescent="0.25">
      <c r="A56" s="202" t="s">
        <v>266</v>
      </c>
      <c r="B56" s="299" t="s">
        <v>355</v>
      </c>
      <c r="C56" s="357">
        <f>C57+C58+C59+C60+C61+C62+C63+C65+C66+C68+C69+C70+C71+C72+C73+C74+C75+C76+C78+C64+C67+C77</f>
        <v>2562.0999999999995</v>
      </c>
      <c r="D56" s="358">
        <f>D57+D58+D59+D60+D61+D62+D63+D65+D66+D68+D69+D70+D71+D72+D73+D74+D75+D76+D78+D64+D67+D77</f>
        <v>-3.4</v>
      </c>
      <c r="E56" s="102">
        <f>E57+E58+E59+E60+E61+E62+E63+E65+E66+E68+E69+E70+E71+E72+E73+E74+E75+E76+E78+E64+E67+E77</f>
        <v>2558.6999999999994</v>
      </c>
    </row>
    <row r="57" spans="1:5" x14ac:dyDescent="0.25">
      <c r="A57" s="291" t="s">
        <v>267</v>
      </c>
      <c r="B57" s="293" t="s">
        <v>408</v>
      </c>
      <c r="C57" s="346">
        <v>0.6</v>
      </c>
      <c r="D57" s="344"/>
      <c r="E57" s="347">
        <f t="shared" ref="E57:E79" si="7">C57+D57</f>
        <v>0.6</v>
      </c>
    </row>
    <row r="58" spans="1:5" x14ac:dyDescent="0.25">
      <c r="A58" s="291" t="s">
        <v>268</v>
      </c>
      <c r="B58" s="293" t="s">
        <v>356</v>
      </c>
      <c r="C58" s="346">
        <v>7.6</v>
      </c>
      <c r="D58" s="344"/>
      <c r="E58" s="347">
        <f t="shared" si="7"/>
        <v>7.6</v>
      </c>
    </row>
    <row r="59" spans="1:5" x14ac:dyDescent="0.25">
      <c r="A59" s="291" t="s">
        <v>269</v>
      </c>
      <c r="B59" s="293" t="s">
        <v>357</v>
      </c>
      <c r="C59" s="346">
        <v>8</v>
      </c>
      <c r="D59" s="344"/>
      <c r="E59" s="347">
        <f t="shared" si="7"/>
        <v>8</v>
      </c>
    </row>
    <row r="60" spans="1:5" x14ac:dyDescent="0.25">
      <c r="A60" s="291" t="s">
        <v>270</v>
      </c>
      <c r="B60" s="293" t="s">
        <v>358</v>
      </c>
      <c r="C60" s="346">
        <v>209.8</v>
      </c>
      <c r="D60" s="344"/>
      <c r="E60" s="347">
        <f t="shared" si="7"/>
        <v>209.8</v>
      </c>
    </row>
    <row r="61" spans="1:5" x14ac:dyDescent="0.25">
      <c r="A61" s="291" t="s">
        <v>271</v>
      </c>
      <c r="B61" s="293" t="s">
        <v>359</v>
      </c>
      <c r="C61" s="346">
        <v>285.89999999999998</v>
      </c>
      <c r="D61" s="344"/>
      <c r="E61" s="347">
        <f t="shared" si="7"/>
        <v>285.89999999999998</v>
      </c>
    </row>
    <row r="62" spans="1:5" x14ac:dyDescent="0.25">
      <c r="A62" s="291" t="s">
        <v>272</v>
      </c>
      <c r="B62" s="293" t="s">
        <v>360</v>
      </c>
      <c r="C62" s="346">
        <v>658.1</v>
      </c>
      <c r="D62" s="344"/>
      <c r="E62" s="347">
        <f t="shared" si="7"/>
        <v>658.1</v>
      </c>
    </row>
    <row r="63" spans="1:5" x14ac:dyDescent="0.25">
      <c r="A63" s="291" t="s">
        <v>273</v>
      </c>
      <c r="B63" s="293" t="s">
        <v>361</v>
      </c>
      <c r="C63" s="346">
        <v>110</v>
      </c>
      <c r="D63" s="344"/>
      <c r="E63" s="347">
        <f t="shared" si="7"/>
        <v>110</v>
      </c>
    </row>
    <row r="64" spans="1:5" x14ac:dyDescent="0.25">
      <c r="A64" s="291" t="s">
        <v>274</v>
      </c>
      <c r="B64" s="293" t="s">
        <v>362</v>
      </c>
      <c r="C64" s="346">
        <v>13.8</v>
      </c>
      <c r="D64" s="344">
        <v>-3.4</v>
      </c>
      <c r="E64" s="347">
        <f t="shared" si="7"/>
        <v>10.4</v>
      </c>
    </row>
    <row r="65" spans="1:5" ht="30" x14ac:dyDescent="0.25">
      <c r="A65" s="291" t="s">
        <v>275</v>
      </c>
      <c r="B65" s="293" t="s">
        <v>363</v>
      </c>
      <c r="C65" s="346">
        <v>226.7</v>
      </c>
      <c r="D65" s="344"/>
      <c r="E65" s="347">
        <f t="shared" si="7"/>
        <v>226.7</v>
      </c>
    </row>
    <row r="66" spans="1:5" x14ac:dyDescent="0.25">
      <c r="A66" s="291" t="s">
        <v>276</v>
      </c>
      <c r="B66" s="293" t="s">
        <v>364</v>
      </c>
      <c r="C66" s="346">
        <v>96.5</v>
      </c>
      <c r="D66" s="344"/>
      <c r="E66" s="347">
        <f t="shared" si="7"/>
        <v>96.5</v>
      </c>
    </row>
    <row r="67" spans="1:5" x14ac:dyDescent="0.25">
      <c r="A67" s="291" t="s">
        <v>277</v>
      </c>
      <c r="B67" s="293" t="s">
        <v>365</v>
      </c>
      <c r="C67" s="346">
        <v>71.2</v>
      </c>
      <c r="D67" s="344"/>
      <c r="E67" s="347">
        <f t="shared" si="7"/>
        <v>71.2</v>
      </c>
    </row>
    <row r="68" spans="1:5" x14ac:dyDescent="0.25">
      <c r="A68" s="291" t="s">
        <v>278</v>
      </c>
      <c r="B68" s="293" t="s">
        <v>366</v>
      </c>
      <c r="C68" s="346">
        <v>30.8</v>
      </c>
      <c r="D68" s="344"/>
      <c r="E68" s="347">
        <f t="shared" si="7"/>
        <v>30.8</v>
      </c>
    </row>
    <row r="69" spans="1:5" x14ac:dyDescent="0.25">
      <c r="A69" s="291" t="s">
        <v>279</v>
      </c>
      <c r="B69" s="293" t="s">
        <v>367</v>
      </c>
      <c r="C69" s="346">
        <v>10</v>
      </c>
      <c r="D69" s="344"/>
      <c r="E69" s="347">
        <f t="shared" si="7"/>
        <v>10</v>
      </c>
    </row>
    <row r="70" spans="1:5" x14ac:dyDescent="0.25">
      <c r="A70" s="291" t="s">
        <v>280</v>
      </c>
      <c r="B70" s="293" t="s">
        <v>368</v>
      </c>
      <c r="C70" s="346">
        <v>0.8</v>
      </c>
      <c r="D70" s="344"/>
      <c r="E70" s="347">
        <f t="shared" si="7"/>
        <v>0.8</v>
      </c>
    </row>
    <row r="71" spans="1:5" x14ac:dyDescent="0.25">
      <c r="A71" s="291" t="s">
        <v>281</v>
      </c>
      <c r="B71" s="293" t="s">
        <v>369</v>
      </c>
      <c r="C71" s="346">
        <v>16.7</v>
      </c>
      <c r="D71" s="344"/>
      <c r="E71" s="347">
        <f t="shared" si="7"/>
        <v>16.7</v>
      </c>
    </row>
    <row r="72" spans="1:5" x14ac:dyDescent="0.25">
      <c r="A72" s="291" t="s">
        <v>282</v>
      </c>
      <c r="B72" s="293" t="s">
        <v>370</v>
      </c>
      <c r="C72" s="346">
        <v>380.1</v>
      </c>
      <c r="D72" s="344"/>
      <c r="E72" s="347">
        <f t="shared" si="7"/>
        <v>380.1</v>
      </c>
    </row>
    <row r="73" spans="1:5" ht="30" x14ac:dyDescent="0.25">
      <c r="A73" s="291" t="s">
        <v>283</v>
      </c>
      <c r="B73" s="293" t="s">
        <v>371</v>
      </c>
      <c r="C73" s="346">
        <v>12.1</v>
      </c>
      <c r="D73" s="344"/>
      <c r="E73" s="347">
        <f t="shared" si="7"/>
        <v>12.1</v>
      </c>
    </row>
    <row r="74" spans="1:5" x14ac:dyDescent="0.25">
      <c r="A74" s="291" t="s">
        <v>284</v>
      </c>
      <c r="B74" s="293" t="s">
        <v>372</v>
      </c>
      <c r="C74" s="346">
        <v>198.1</v>
      </c>
      <c r="D74" s="344"/>
      <c r="E74" s="347">
        <f t="shared" si="7"/>
        <v>198.1</v>
      </c>
    </row>
    <row r="75" spans="1:5" x14ac:dyDescent="0.25">
      <c r="A75" s="291" t="s">
        <v>285</v>
      </c>
      <c r="B75" s="293" t="s">
        <v>373</v>
      </c>
      <c r="C75" s="346">
        <v>198</v>
      </c>
      <c r="D75" s="344"/>
      <c r="E75" s="347">
        <f t="shared" si="7"/>
        <v>198</v>
      </c>
    </row>
    <row r="76" spans="1:5" ht="15.75" customHeight="1" x14ac:dyDescent="0.25">
      <c r="A76" s="291" t="s">
        <v>286</v>
      </c>
      <c r="B76" s="293" t="s">
        <v>374</v>
      </c>
      <c r="C76" s="346">
        <v>26.7</v>
      </c>
      <c r="D76" s="344"/>
      <c r="E76" s="347">
        <f t="shared" si="7"/>
        <v>26.7</v>
      </c>
    </row>
    <row r="77" spans="1:5" x14ac:dyDescent="0.25">
      <c r="A77" s="291" t="s">
        <v>287</v>
      </c>
      <c r="B77" s="293" t="s">
        <v>375</v>
      </c>
      <c r="C77" s="346">
        <v>0.2</v>
      </c>
      <c r="D77" s="344"/>
      <c r="E77" s="347">
        <f t="shared" ref="E77" si="8">C77+D77</f>
        <v>0.2</v>
      </c>
    </row>
    <row r="78" spans="1:5" x14ac:dyDescent="0.25">
      <c r="A78" s="291" t="s">
        <v>451</v>
      </c>
      <c r="B78" s="293" t="s">
        <v>452</v>
      </c>
      <c r="C78" s="346">
        <v>0.4</v>
      </c>
      <c r="D78" s="344"/>
      <c r="E78" s="347">
        <f t="shared" si="7"/>
        <v>0.4</v>
      </c>
    </row>
    <row r="79" spans="1:5" s="2" customFormat="1" ht="15" customHeight="1" x14ac:dyDescent="0.25">
      <c r="A79" s="202" t="s">
        <v>288</v>
      </c>
      <c r="B79" s="302" t="s">
        <v>480</v>
      </c>
      <c r="C79" s="43">
        <v>8945.4</v>
      </c>
      <c r="D79" s="103"/>
      <c r="E79" s="345">
        <f t="shared" si="7"/>
        <v>8945.4</v>
      </c>
    </row>
    <row r="80" spans="1:5" s="2" customFormat="1" ht="15" customHeight="1" x14ac:dyDescent="0.25">
      <c r="A80" s="202" t="s">
        <v>289</v>
      </c>
      <c r="B80" s="302" t="s">
        <v>376</v>
      </c>
      <c r="C80" s="43">
        <f>C81+C92+C93+C94+C95+C97+C96+C104</f>
        <v>5360.9</v>
      </c>
      <c r="D80" s="103">
        <f>D81+D92+D93+D94+D95+D97+D96+D104</f>
        <v>170.9</v>
      </c>
      <c r="E80" s="345">
        <f>E81+E92+E93+E94+E95+E97+E96+E104</f>
        <v>5531.7999999999993</v>
      </c>
    </row>
    <row r="81" spans="1:5" s="2" customFormat="1" x14ac:dyDescent="0.25">
      <c r="A81" s="202" t="s">
        <v>354</v>
      </c>
      <c r="B81" s="302" t="s">
        <v>377</v>
      </c>
      <c r="C81" s="43">
        <f>SUM(C82:C91)</f>
        <v>2320.6</v>
      </c>
      <c r="D81" s="103">
        <f>SUM(D82:D91)</f>
        <v>170</v>
      </c>
      <c r="E81" s="345">
        <f>SUM(E82:E91)</f>
        <v>2490.6</v>
      </c>
    </row>
    <row r="82" spans="1:5" s="304" customFormat="1" ht="49.5" customHeight="1" x14ac:dyDescent="0.25">
      <c r="A82" s="296" t="s">
        <v>382</v>
      </c>
      <c r="B82" s="303" t="s">
        <v>508</v>
      </c>
      <c r="C82" s="355">
        <v>945</v>
      </c>
      <c r="D82" s="350"/>
      <c r="E82" s="351">
        <f t="shared" ref="E82:E102" si="9">C82+D82</f>
        <v>945</v>
      </c>
    </row>
    <row r="83" spans="1:5" s="304" customFormat="1" ht="25.5" x14ac:dyDescent="0.25">
      <c r="A83" s="296" t="s">
        <v>383</v>
      </c>
      <c r="B83" s="303" t="s">
        <v>321</v>
      </c>
      <c r="C83" s="355">
        <v>169</v>
      </c>
      <c r="D83" s="350"/>
      <c r="E83" s="351">
        <f t="shared" si="9"/>
        <v>169</v>
      </c>
    </row>
    <row r="84" spans="1:5" s="304" customFormat="1" ht="16.5" hidden="1" customHeight="1" x14ac:dyDescent="0.25">
      <c r="A84" s="296" t="s">
        <v>384</v>
      </c>
      <c r="B84" s="303" t="s">
        <v>322</v>
      </c>
      <c r="C84" s="355"/>
      <c r="D84" s="350"/>
      <c r="E84" s="351">
        <f t="shared" si="9"/>
        <v>0</v>
      </c>
    </row>
    <row r="85" spans="1:5" s="304" customFormat="1" hidden="1" x14ac:dyDescent="0.25">
      <c r="A85" s="296" t="s">
        <v>385</v>
      </c>
      <c r="B85" s="303" t="s">
        <v>331</v>
      </c>
      <c r="C85" s="355"/>
      <c r="D85" s="350"/>
      <c r="E85" s="351">
        <f t="shared" si="9"/>
        <v>0</v>
      </c>
    </row>
    <row r="86" spans="1:5" s="304" customFormat="1" ht="25.5" x14ac:dyDescent="0.25">
      <c r="A86" s="296" t="s">
        <v>384</v>
      </c>
      <c r="B86" s="303" t="s">
        <v>320</v>
      </c>
      <c r="C86" s="355">
        <v>300</v>
      </c>
      <c r="D86" s="350">
        <v>30</v>
      </c>
      <c r="E86" s="351">
        <f t="shared" si="9"/>
        <v>330</v>
      </c>
    </row>
    <row r="87" spans="1:5" s="304" customFormat="1" ht="25.5" x14ac:dyDescent="0.25">
      <c r="A87" s="296" t="s">
        <v>385</v>
      </c>
      <c r="B87" s="303" t="s">
        <v>319</v>
      </c>
      <c r="C87" s="355">
        <v>350</v>
      </c>
      <c r="D87" s="350">
        <v>140</v>
      </c>
      <c r="E87" s="351">
        <f t="shared" si="9"/>
        <v>490</v>
      </c>
    </row>
    <row r="88" spans="1:5" s="304" customFormat="1" hidden="1" x14ac:dyDescent="0.25">
      <c r="A88" s="296" t="s">
        <v>386</v>
      </c>
      <c r="B88" s="303"/>
      <c r="C88" s="355"/>
      <c r="D88" s="350"/>
      <c r="E88" s="351"/>
    </row>
    <row r="89" spans="1:5" s="304" customFormat="1" x14ac:dyDescent="0.25">
      <c r="A89" s="296" t="s">
        <v>386</v>
      </c>
      <c r="B89" s="303" t="s">
        <v>409</v>
      </c>
      <c r="C89" s="355">
        <v>400</v>
      </c>
      <c r="D89" s="350"/>
      <c r="E89" s="351">
        <f t="shared" si="9"/>
        <v>400</v>
      </c>
    </row>
    <row r="90" spans="1:5" s="304" customFormat="1" ht="25.5" x14ac:dyDescent="0.25">
      <c r="A90" s="296" t="s">
        <v>526</v>
      </c>
      <c r="B90" s="303" t="s">
        <v>527</v>
      </c>
      <c r="C90" s="355">
        <v>80</v>
      </c>
      <c r="D90" s="350"/>
      <c r="E90" s="351">
        <f t="shared" si="9"/>
        <v>80</v>
      </c>
    </row>
    <row r="91" spans="1:5" s="304" customFormat="1" x14ac:dyDescent="0.25">
      <c r="A91" s="296" t="s">
        <v>530</v>
      </c>
      <c r="B91" s="303" t="s">
        <v>531</v>
      </c>
      <c r="C91" s="355">
        <v>76.599999999999994</v>
      </c>
      <c r="D91" s="350"/>
      <c r="E91" s="351">
        <f t="shared" ref="E91" si="10">C91+D91</f>
        <v>76.599999999999994</v>
      </c>
    </row>
    <row r="92" spans="1:5" s="2" customFormat="1" ht="30" x14ac:dyDescent="0.25">
      <c r="A92" s="202" t="s">
        <v>378</v>
      </c>
      <c r="B92" s="299" t="s">
        <v>379</v>
      </c>
      <c r="C92" s="43">
        <v>2007.4</v>
      </c>
      <c r="D92" s="103"/>
      <c r="E92" s="345">
        <f t="shared" si="9"/>
        <v>2007.4</v>
      </c>
    </row>
    <row r="93" spans="1:5" s="2" customFormat="1" hidden="1" x14ac:dyDescent="0.25">
      <c r="A93" s="202" t="s">
        <v>380</v>
      </c>
      <c r="B93" s="299" t="s">
        <v>399</v>
      </c>
      <c r="C93" s="43"/>
      <c r="D93" s="103"/>
      <c r="E93" s="345">
        <f t="shared" si="9"/>
        <v>0</v>
      </c>
    </row>
    <row r="94" spans="1:5" s="2" customFormat="1" ht="45" x14ac:dyDescent="0.25">
      <c r="A94" s="202" t="s">
        <v>380</v>
      </c>
      <c r="B94" s="299" t="s">
        <v>381</v>
      </c>
      <c r="C94" s="43">
        <v>404.4</v>
      </c>
      <c r="D94" s="103"/>
      <c r="E94" s="345">
        <f t="shared" si="9"/>
        <v>404.4</v>
      </c>
    </row>
    <row r="95" spans="1:5" s="2" customFormat="1" x14ac:dyDescent="0.25">
      <c r="A95" s="202" t="s">
        <v>506</v>
      </c>
      <c r="B95" s="299" t="s">
        <v>387</v>
      </c>
      <c r="C95" s="43">
        <v>65</v>
      </c>
      <c r="D95" s="103"/>
      <c r="E95" s="345">
        <f>C95+D95</f>
        <v>65</v>
      </c>
    </row>
    <row r="96" spans="1:5" s="2" customFormat="1" ht="31.5" customHeight="1" x14ac:dyDescent="0.25">
      <c r="A96" s="202" t="s">
        <v>514</v>
      </c>
      <c r="B96" s="510" t="s">
        <v>515</v>
      </c>
      <c r="C96" s="43">
        <v>6.2</v>
      </c>
      <c r="D96" s="103"/>
      <c r="E96" s="345">
        <f>C96+D96</f>
        <v>6.2</v>
      </c>
    </row>
    <row r="97" spans="1:5" s="2" customFormat="1" x14ac:dyDescent="0.25">
      <c r="A97" s="202" t="s">
        <v>516</v>
      </c>
      <c r="B97" s="299" t="s">
        <v>512</v>
      </c>
      <c r="C97" s="43">
        <f>C98+C99+C100+C101+C102+C103</f>
        <v>529.00000000000011</v>
      </c>
      <c r="D97" s="103">
        <f>D98+D99+D100+D101+D102+D103</f>
        <v>0.9</v>
      </c>
      <c r="E97" s="345">
        <f>E98+E99+E100+E101+E102+E103</f>
        <v>529.90000000000009</v>
      </c>
    </row>
    <row r="98" spans="1:5" s="2" customFormat="1" x14ac:dyDescent="0.25">
      <c r="A98" s="296" t="s">
        <v>517</v>
      </c>
      <c r="B98" s="295" t="s">
        <v>500</v>
      </c>
      <c r="C98" s="355">
        <v>228.3</v>
      </c>
      <c r="D98" s="350"/>
      <c r="E98" s="351">
        <f t="shared" si="9"/>
        <v>228.3</v>
      </c>
    </row>
    <row r="99" spans="1:5" s="2" customFormat="1" x14ac:dyDescent="0.25">
      <c r="A99" s="296" t="s">
        <v>518</v>
      </c>
      <c r="B99" s="295" t="s">
        <v>513</v>
      </c>
      <c r="C99" s="355">
        <v>124.3</v>
      </c>
      <c r="D99" s="350"/>
      <c r="E99" s="351">
        <f t="shared" si="9"/>
        <v>124.3</v>
      </c>
    </row>
    <row r="100" spans="1:5" s="2" customFormat="1" x14ac:dyDescent="0.25">
      <c r="A100" s="296" t="s">
        <v>519</v>
      </c>
      <c r="B100" s="295" t="s">
        <v>520</v>
      </c>
      <c r="C100" s="355">
        <v>145</v>
      </c>
      <c r="D100" s="350"/>
      <c r="E100" s="351">
        <f t="shared" si="9"/>
        <v>145</v>
      </c>
    </row>
    <row r="101" spans="1:5" s="2" customFormat="1" x14ac:dyDescent="0.25">
      <c r="A101" s="296" t="s">
        <v>525</v>
      </c>
      <c r="B101" s="295" t="s">
        <v>351</v>
      </c>
      <c r="C101" s="355">
        <v>30.2</v>
      </c>
      <c r="D101" s="350"/>
      <c r="E101" s="351">
        <f t="shared" si="9"/>
        <v>30.2</v>
      </c>
    </row>
    <row r="102" spans="1:5" s="2" customFormat="1" x14ac:dyDescent="0.25">
      <c r="A102" s="296" t="s">
        <v>543</v>
      </c>
      <c r="B102" s="295" t="s">
        <v>548</v>
      </c>
      <c r="C102" s="355">
        <v>1.2</v>
      </c>
      <c r="D102" s="350"/>
      <c r="E102" s="351">
        <f t="shared" si="9"/>
        <v>1.2</v>
      </c>
    </row>
    <row r="103" spans="1:5" s="2" customFormat="1" x14ac:dyDescent="0.25">
      <c r="A103" s="296" t="s">
        <v>543</v>
      </c>
      <c r="B103" s="295" t="s">
        <v>557</v>
      </c>
      <c r="C103" s="355"/>
      <c r="D103" s="350">
        <v>0.9</v>
      </c>
      <c r="E103" s="351">
        <f t="shared" ref="E103" si="11">C103+D103</f>
        <v>0.9</v>
      </c>
    </row>
    <row r="104" spans="1:5" s="2" customFormat="1" ht="31.5" customHeight="1" x14ac:dyDescent="0.25">
      <c r="A104" s="202" t="s">
        <v>534</v>
      </c>
      <c r="B104" s="510" t="s">
        <v>535</v>
      </c>
      <c r="C104" s="43">
        <v>28.3</v>
      </c>
      <c r="D104" s="103"/>
      <c r="E104" s="345">
        <f>C104+D104</f>
        <v>28.3</v>
      </c>
    </row>
    <row r="105" spans="1:5" x14ac:dyDescent="0.25">
      <c r="A105" s="291" t="s">
        <v>290</v>
      </c>
      <c r="B105" s="301" t="s">
        <v>407</v>
      </c>
      <c r="C105" s="341">
        <v>580</v>
      </c>
      <c r="D105" s="342"/>
      <c r="E105" s="348">
        <f>C105+D105</f>
        <v>580</v>
      </c>
    </row>
    <row r="106" spans="1:5" ht="25.5" x14ac:dyDescent="0.25">
      <c r="A106" s="296"/>
      <c r="B106" s="303" t="s">
        <v>450</v>
      </c>
      <c r="C106" s="355">
        <v>21</v>
      </c>
      <c r="D106" s="350"/>
      <c r="E106" s="351">
        <v>21</v>
      </c>
    </row>
    <row r="107" spans="1:5" x14ac:dyDescent="0.25">
      <c r="A107" s="291" t="s">
        <v>291</v>
      </c>
      <c r="B107" s="301" t="s">
        <v>501</v>
      </c>
      <c r="C107" s="341">
        <f>C110+C109+C108</f>
        <v>227.3</v>
      </c>
      <c r="D107" s="353">
        <f>D110+D109+D108</f>
        <v>1894.5</v>
      </c>
      <c r="E107" s="348">
        <f>C107+D107</f>
        <v>2121.8000000000002</v>
      </c>
    </row>
    <row r="108" spans="1:5" x14ac:dyDescent="0.25">
      <c r="A108" s="291" t="s">
        <v>439</v>
      </c>
      <c r="B108" s="299" t="s">
        <v>441</v>
      </c>
      <c r="C108" s="43">
        <v>198.4</v>
      </c>
      <c r="D108" s="103">
        <v>109.7</v>
      </c>
      <c r="E108" s="345">
        <f>C108+D108</f>
        <v>308.10000000000002</v>
      </c>
    </row>
    <row r="109" spans="1:5" x14ac:dyDescent="0.25">
      <c r="A109" s="291" t="s">
        <v>440</v>
      </c>
      <c r="B109" s="299" t="s">
        <v>442</v>
      </c>
      <c r="C109" s="43">
        <v>28.9</v>
      </c>
      <c r="D109" s="103">
        <v>1689.7</v>
      </c>
      <c r="E109" s="345">
        <f t="shared" ref="E109:E110" si="12">C109+D109</f>
        <v>1718.6000000000001</v>
      </c>
    </row>
    <row r="110" spans="1:5" ht="30" x14ac:dyDescent="0.25">
      <c r="A110" s="291" t="s">
        <v>558</v>
      </c>
      <c r="B110" s="299" t="s">
        <v>443</v>
      </c>
      <c r="C110" s="43"/>
      <c r="D110" s="103">
        <v>95.1</v>
      </c>
      <c r="E110" s="345">
        <f t="shared" si="12"/>
        <v>95.1</v>
      </c>
    </row>
    <row r="111" spans="1:5" x14ac:dyDescent="0.25">
      <c r="A111" s="431" t="s">
        <v>74</v>
      </c>
      <c r="B111" s="305" t="s">
        <v>292</v>
      </c>
      <c r="C111" s="356">
        <f>C23+C34+C48+C54</f>
        <v>39438.699999999997</v>
      </c>
      <c r="D111" s="356">
        <f>D23+D34+D48+D54</f>
        <v>2017.3</v>
      </c>
      <c r="E111" s="356">
        <f>E23+E34+E48+E54</f>
        <v>41455.999999999993</v>
      </c>
    </row>
    <row r="112" spans="1:5" ht="15.75" customHeight="1" x14ac:dyDescent="0.25">
      <c r="A112" s="300" t="s">
        <v>75</v>
      </c>
      <c r="B112" s="430" t="s">
        <v>493</v>
      </c>
      <c r="C112" s="341">
        <f>C113+C114+C115</f>
        <v>780.6</v>
      </c>
      <c r="D112" s="342">
        <f t="shared" ref="D112:E112" si="13">D113+D114+D115</f>
        <v>0</v>
      </c>
      <c r="E112" s="348">
        <f t="shared" si="13"/>
        <v>780.59999999999991</v>
      </c>
    </row>
    <row r="113" spans="1:5" ht="15.75" customHeight="1" x14ac:dyDescent="0.25">
      <c r="A113" s="291" t="s">
        <v>482</v>
      </c>
      <c r="B113" s="442" t="s">
        <v>497</v>
      </c>
      <c r="C113" s="346">
        <v>154.4</v>
      </c>
      <c r="D113" s="344"/>
      <c r="E113" s="347">
        <v>279.39999999999998</v>
      </c>
    </row>
    <row r="114" spans="1:5" x14ac:dyDescent="0.25">
      <c r="A114" s="291" t="s">
        <v>483</v>
      </c>
      <c r="B114" s="442" t="s">
        <v>498</v>
      </c>
      <c r="C114" s="346">
        <v>18.8</v>
      </c>
      <c r="D114" s="344"/>
      <c r="E114" s="347">
        <f t="shared" ref="E114" si="14">C114+D114</f>
        <v>18.8</v>
      </c>
    </row>
    <row r="115" spans="1:5" x14ac:dyDescent="0.25">
      <c r="A115" s="291" t="s">
        <v>484</v>
      </c>
      <c r="B115" s="442" t="s">
        <v>499</v>
      </c>
      <c r="C115" s="346">
        <v>607.4</v>
      </c>
      <c r="D115" s="344"/>
      <c r="E115" s="347">
        <v>482.4</v>
      </c>
    </row>
    <row r="116" spans="1:5" x14ac:dyDescent="0.25">
      <c r="A116" s="431" t="s">
        <v>76</v>
      </c>
      <c r="B116" s="305" t="s">
        <v>172</v>
      </c>
      <c r="C116" s="356">
        <f>C111+C112</f>
        <v>40219.299999999996</v>
      </c>
      <c r="D116" s="356">
        <f t="shared" ref="D116:E116" si="15">D111+D112</f>
        <v>2017.3</v>
      </c>
      <c r="E116" s="356">
        <f t="shared" si="15"/>
        <v>42236.599999999991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workbookViewId="0">
      <selection activeCell="T24" sqref="T2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504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18" customFormat="1" ht="15" hidden="1" customHeight="1" x14ac:dyDescent="0.25">
      <c r="B5" s="567" t="s">
        <v>410</v>
      </c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</row>
    <row r="6" spans="2:15" s="318" customFormat="1" hidden="1" x14ac:dyDescent="0.25">
      <c r="B6" s="567" t="s">
        <v>424</v>
      </c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</row>
    <row r="7" spans="2:15" s="318" customFormat="1" ht="14.25" hidden="1" customHeight="1" x14ac:dyDescent="0.25">
      <c r="B7" s="567" t="s">
        <v>411</v>
      </c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</row>
    <row r="8" spans="2:15" s="318" customFormat="1" hidden="1" x14ac:dyDescent="0.25">
      <c r="B8" s="567" t="s">
        <v>423</v>
      </c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</row>
    <row r="9" spans="2:15" s="318" customFormat="1" hidden="1" x14ac:dyDescent="0.25">
      <c r="B9" s="567" t="s">
        <v>420</v>
      </c>
      <c r="C9" s="567"/>
      <c r="D9" s="567"/>
      <c r="E9" s="567"/>
      <c r="F9" s="567"/>
      <c r="G9" s="567"/>
      <c r="H9" s="567"/>
      <c r="I9" s="567"/>
      <c r="J9" s="567"/>
      <c r="K9" s="567"/>
      <c r="L9" s="567"/>
      <c r="M9" s="567"/>
      <c r="N9" s="567"/>
      <c r="O9" s="567"/>
    </row>
    <row r="10" spans="2:15" s="318" customFormat="1" hidden="1" x14ac:dyDescent="0.25">
      <c r="B10" s="567" t="s">
        <v>422</v>
      </c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  <c r="O10" s="567"/>
    </row>
    <row r="11" spans="2:15" s="318" customFormat="1" hidden="1" x14ac:dyDescent="0.25">
      <c r="B11" s="567" t="s">
        <v>425</v>
      </c>
      <c r="C11" s="567"/>
      <c r="D11" s="567"/>
      <c r="E11" s="567"/>
      <c r="F11" s="567"/>
      <c r="G11" s="567"/>
      <c r="H11" s="567"/>
      <c r="I11" s="567"/>
      <c r="J11" s="567"/>
      <c r="K11" s="567"/>
      <c r="L11" s="567"/>
      <c r="M11" s="567"/>
      <c r="N11" s="567"/>
      <c r="O11" s="567"/>
    </row>
    <row r="12" spans="2:15" s="318" customFormat="1" hidden="1" x14ac:dyDescent="0.25">
      <c r="B12" s="567" t="s">
        <v>426</v>
      </c>
      <c r="C12" s="567"/>
      <c r="D12" s="567"/>
      <c r="E12" s="567"/>
      <c r="F12" s="567"/>
      <c r="G12" s="567"/>
      <c r="H12" s="567"/>
      <c r="I12" s="567"/>
      <c r="J12" s="567"/>
      <c r="K12" s="567"/>
      <c r="L12" s="567"/>
      <c r="M12" s="567"/>
      <c r="N12" s="567"/>
      <c r="O12" s="567"/>
    </row>
    <row r="13" spans="2:15" s="318" customFormat="1" hidden="1" x14ac:dyDescent="0.25">
      <c r="B13" s="567" t="s">
        <v>431</v>
      </c>
      <c r="C13" s="567"/>
      <c r="D13" s="567"/>
      <c r="E13" s="567"/>
      <c r="F13" s="567"/>
      <c r="G13" s="567"/>
      <c r="H13" s="567"/>
      <c r="I13" s="567"/>
      <c r="J13" s="567"/>
      <c r="K13" s="567"/>
      <c r="L13" s="567"/>
      <c r="M13" s="567"/>
      <c r="N13" s="567"/>
      <c r="O13" s="567"/>
    </row>
    <row r="14" spans="2:15" s="318" customFormat="1" hidden="1" x14ac:dyDescent="0.25">
      <c r="B14" s="567" t="s">
        <v>436</v>
      </c>
      <c r="C14" s="567"/>
      <c r="D14" s="567"/>
      <c r="E14" s="567"/>
      <c r="F14" s="567"/>
      <c r="G14" s="567"/>
      <c r="H14" s="567"/>
      <c r="I14" s="567"/>
      <c r="J14" s="567"/>
      <c r="K14" s="567"/>
      <c r="L14" s="567"/>
      <c r="M14" s="567"/>
      <c r="N14" s="567"/>
      <c r="O14" s="567"/>
    </row>
    <row r="15" spans="2:15" s="318" customFormat="1" hidden="1" x14ac:dyDescent="0.25">
      <c r="B15" s="567" t="s">
        <v>438</v>
      </c>
      <c r="C15" s="567"/>
      <c r="D15" s="567"/>
      <c r="E15" s="567"/>
      <c r="F15" s="567"/>
      <c r="G15" s="567"/>
      <c r="H15" s="567"/>
      <c r="I15" s="567"/>
      <c r="J15" s="567"/>
      <c r="K15" s="567"/>
      <c r="L15" s="567"/>
      <c r="M15" s="567"/>
      <c r="N15" s="567"/>
      <c r="O15" s="567"/>
    </row>
    <row r="16" spans="2:15" s="318" customFormat="1" hidden="1" x14ac:dyDescent="0.25">
      <c r="B16" s="567" t="s">
        <v>432</v>
      </c>
      <c r="C16" s="567"/>
      <c r="D16" s="567"/>
      <c r="E16" s="567"/>
      <c r="F16" s="567"/>
      <c r="G16" s="567"/>
      <c r="H16" s="567"/>
      <c r="I16" s="567"/>
      <c r="J16" s="567"/>
      <c r="K16" s="567"/>
      <c r="L16" s="567"/>
      <c r="M16" s="567"/>
      <c r="N16" s="567"/>
      <c r="O16" s="567"/>
    </row>
    <row r="17" spans="1:16" s="318" customFormat="1" x14ac:dyDescent="0.25">
      <c r="B17" s="454"/>
      <c r="C17" s="453" t="s">
        <v>511</v>
      </c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</row>
    <row r="18" spans="1:16" s="318" customFormat="1" x14ac:dyDescent="0.25">
      <c r="B18" s="454"/>
      <c r="C18" s="453" t="s">
        <v>522</v>
      </c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</row>
    <row r="19" spans="1:16" s="318" customFormat="1" x14ac:dyDescent="0.25">
      <c r="B19" s="511"/>
      <c r="C19" s="512" t="s">
        <v>529</v>
      </c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</row>
    <row r="20" spans="1:16" s="318" customFormat="1" x14ac:dyDescent="0.25">
      <c r="B20" s="511"/>
      <c r="C20" s="512" t="s">
        <v>536</v>
      </c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</row>
    <row r="21" spans="1:16" s="318" customFormat="1" x14ac:dyDescent="0.25">
      <c r="B21" s="513"/>
      <c r="C21" s="514" t="s">
        <v>538</v>
      </c>
      <c r="D21" s="513"/>
      <c r="E21" s="513"/>
      <c r="F21" s="513"/>
      <c r="G21" s="513"/>
      <c r="H21" s="513"/>
      <c r="I21" s="513"/>
      <c r="J21" s="513"/>
      <c r="K21" s="513"/>
      <c r="L21" s="513"/>
      <c r="M21" s="513"/>
      <c r="N21" s="513"/>
      <c r="O21" s="513"/>
    </row>
    <row r="22" spans="1:16" s="318" customFormat="1" x14ac:dyDescent="0.25">
      <c r="B22" s="513"/>
      <c r="C22" s="514" t="s">
        <v>546</v>
      </c>
      <c r="D22" s="513"/>
      <c r="E22" s="513"/>
      <c r="F22" s="513"/>
      <c r="G22" s="513"/>
      <c r="H22" s="513"/>
      <c r="I22" s="513"/>
      <c r="J22" s="513"/>
      <c r="K22" s="513"/>
      <c r="L22" s="513"/>
      <c r="M22" s="513"/>
      <c r="N22" s="513"/>
      <c r="O22" s="513"/>
    </row>
    <row r="23" spans="1:16" s="318" customFormat="1" x14ac:dyDescent="0.25">
      <c r="B23" s="562"/>
      <c r="C23" s="563" t="s">
        <v>579</v>
      </c>
      <c r="D23" s="562"/>
      <c r="E23" s="562"/>
      <c r="F23" s="562"/>
      <c r="G23" s="562"/>
      <c r="H23" s="562"/>
      <c r="I23" s="562"/>
      <c r="J23" s="562"/>
      <c r="K23" s="562"/>
      <c r="L23" s="562"/>
      <c r="M23" s="562"/>
      <c r="N23" s="562"/>
      <c r="O23" s="562"/>
    </row>
    <row r="24" spans="1:16" s="318" customFormat="1" x14ac:dyDescent="0.25">
      <c r="B24" s="562"/>
      <c r="C24" s="563" t="s">
        <v>582</v>
      </c>
      <c r="D24" s="562"/>
      <c r="E24" s="562"/>
      <c r="F24" s="562"/>
      <c r="G24" s="562"/>
      <c r="H24" s="562"/>
      <c r="I24" s="562"/>
      <c r="J24" s="562"/>
      <c r="K24" s="562"/>
      <c r="L24" s="562"/>
      <c r="M24" s="562"/>
      <c r="N24" s="562"/>
      <c r="O24" s="562"/>
    </row>
    <row r="25" spans="1:16" s="318" customFormat="1" x14ac:dyDescent="0.25"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</row>
    <row r="26" spans="1:16" s="321" customFormat="1" ht="38.25" customHeight="1" x14ac:dyDescent="0.25">
      <c r="A26" s="683" t="s">
        <v>457</v>
      </c>
      <c r="B26" s="683"/>
      <c r="C26" s="683"/>
      <c r="D26" s="683"/>
      <c r="E26" s="683"/>
      <c r="F26" s="683"/>
      <c r="G26" s="683"/>
      <c r="H26" s="683"/>
      <c r="I26" s="683"/>
      <c r="J26" s="683"/>
      <c r="K26" s="683"/>
      <c r="L26" s="683"/>
      <c r="M26" s="683"/>
      <c r="N26" s="683"/>
      <c r="O26" s="683"/>
    </row>
    <row r="27" spans="1:16" ht="18.75" customHeight="1" x14ac:dyDescent="0.25">
      <c r="A27" s="58"/>
      <c r="B27" s="58"/>
      <c r="C27" s="58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4" t="s">
        <v>406</v>
      </c>
    </row>
    <row r="28" spans="1:16" x14ac:dyDescent="0.25">
      <c r="A28" s="574" t="s">
        <v>5</v>
      </c>
      <c r="B28" s="577" t="s">
        <v>325</v>
      </c>
      <c r="C28" s="577" t="s">
        <v>54</v>
      </c>
      <c r="D28" s="590" t="s">
        <v>336</v>
      </c>
      <c r="E28" s="605" t="s">
        <v>194</v>
      </c>
      <c r="F28" s="605"/>
      <c r="G28" s="605"/>
      <c r="H28" s="580" t="s">
        <v>338</v>
      </c>
      <c r="I28" s="604" t="s">
        <v>194</v>
      </c>
      <c r="J28" s="604"/>
      <c r="K28" s="604"/>
      <c r="L28" s="589" t="s">
        <v>0</v>
      </c>
      <c r="M28" s="589" t="s">
        <v>194</v>
      </c>
      <c r="N28" s="589"/>
      <c r="O28" s="589"/>
    </row>
    <row r="29" spans="1:16" x14ac:dyDescent="0.25">
      <c r="A29" s="575"/>
      <c r="B29" s="578"/>
      <c r="C29" s="578"/>
      <c r="D29" s="591"/>
      <c r="E29" s="605" t="s">
        <v>1</v>
      </c>
      <c r="F29" s="605"/>
      <c r="G29" s="596" t="s">
        <v>2</v>
      </c>
      <c r="H29" s="581"/>
      <c r="I29" s="604" t="s">
        <v>1</v>
      </c>
      <c r="J29" s="604"/>
      <c r="K29" s="573" t="s">
        <v>2</v>
      </c>
      <c r="L29" s="589"/>
      <c r="M29" s="589" t="s">
        <v>1</v>
      </c>
      <c r="N29" s="589"/>
      <c r="O29" s="572" t="s">
        <v>2</v>
      </c>
    </row>
    <row r="30" spans="1:16" ht="30.75" customHeight="1" x14ac:dyDescent="0.25">
      <c r="A30" s="576"/>
      <c r="B30" s="579"/>
      <c r="C30" s="579"/>
      <c r="D30" s="592"/>
      <c r="E30" s="117" t="s">
        <v>3</v>
      </c>
      <c r="F30" s="115" t="s">
        <v>4</v>
      </c>
      <c r="G30" s="596"/>
      <c r="H30" s="582"/>
      <c r="I30" s="116" t="s">
        <v>3</v>
      </c>
      <c r="J30" s="112" t="s">
        <v>4</v>
      </c>
      <c r="K30" s="573"/>
      <c r="L30" s="589"/>
      <c r="M30" s="113" t="s">
        <v>3</v>
      </c>
      <c r="N30" s="111" t="s">
        <v>4</v>
      </c>
      <c r="O30" s="572"/>
      <c r="P30" s="127"/>
    </row>
    <row r="31" spans="1:16" ht="15.95" customHeight="1" x14ac:dyDescent="0.25">
      <c r="A31" s="13" t="s">
        <v>71</v>
      </c>
      <c r="B31" s="586" t="s">
        <v>6</v>
      </c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8"/>
    </row>
    <row r="32" spans="1:16" ht="15" customHeight="1" x14ac:dyDescent="0.25">
      <c r="A32" s="5" t="s">
        <v>182</v>
      </c>
      <c r="B32" s="80" t="s">
        <v>20</v>
      </c>
      <c r="C32" s="39" t="s">
        <v>30</v>
      </c>
      <c r="D32" s="16">
        <f>E32+G32</f>
        <v>12</v>
      </c>
      <c r="E32" s="43"/>
      <c r="F32" s="43"/>
      <c r="G32" s="43">
        <v>12</v>
      </c>
      <c r="H32" s="24">
        <f>I32+K32</f>
        <v>0</v>
      </c>
      <c r="I32" s="10"/>
      <c r="J32" s="10"/>
      <c r="K32" s="10"/>
      <c r="L32" s="12">
        <f>M32+O32</f>
        <v>12</v>
      </c>
      <c r="M32" s="12">
        <f>E32+I32</f>
        <v>0</v>
      </c>
      <c r="N32" s="12">
        <f>F32+J32</f>
        <v>0</v>
      </c>
      <c r="O32" s="12">
        <f>G32+K32</f>
        <v>12</v>
      </c>
    </row>
    <row r="33" spans="1:15" ht="15.95" customHeight="1" x14ac:dyDescent="0.25">
      <c r="A33" s="20" t="s">
        <v>72</v>
      </c>
      <c r="B33" s="21" t="s">
        <v>174</v>
      </c>
      <c r="C33" s="22"/>
      <c r="D33" s="23">
        <f t="shared" ref="D33:O33" si="0">D32</f>
        <v>12</v>
      </c>
      <c r="E33" s="23">
        <f t="shared" si="0"/>
        <v>0</v>
      </c>
      <c r="F33" s="23">
        <f t="shared" si="0"/>
        <v>0</v>
      </c>
      <c r="G33" s="23">
        <f t="shared" si="0"/>
        <v>12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12</v>
      </c>
      <c r="M33" s="21">
        <f t="shared" si="0"/>
        <v>0</v>
      </c>
      <c r="N33" s="21">
        <f t="shared" si="0"/>
        <v>0</v>
      </c>
      <c r="O33" s="21">
        <f t="shared" si="0"/>
        <v>12</v>
      </c>
    </row>
    <row r="34" spans="1:15" ht="15.95" customHeight="1" x14ac:dyDescent="0.25">
      <c r="A34" s="13" t="s">
        <v>73</v>
      </c>
      <c r="B34" s="586" t="s">
        <v>59</v>
      </c>
      <c r="C34" s="587"/>
      <c r="D34" s="587"/>
      <c r="E34" s="587"/>
      <c r="F34" s="587"/>
      <c r="G34" s="587"/>
      <c r="H34" s="587"/>
      <c r="I34" s="587"/>
      <c r="J34" s="587"/>
      <c r="K34" s="587"/>
      <c r="L34" s="587"/>
      <c r="M34" s="587"/>
      <c r="N34" s="587"/>
      <c r="O34" s="588"/>
    </row>
    <row r="35" spans="1:15" ht="15" customHeight="1" x14ac:dyDescent="0.25">
      <c r="A35" s="5" t="s">
        <v>74</v>
      </c>
      <c r="B35" s="80" t="s">
        <v>20</v>
      </c>
      <c r="C35" s="81"/>
      <c r="D35" s="16">
        <f>E35+G35</f>
        <v>395.5</v>
      </c>
      <c r="E35" s="43">
        <f>E38+E39+E37+E36</f>
        <v>0</v>
      </c>
      <c r="F35" s="43">
        <f t="shared" ref="F35:O35" si="2">F38+F39+F37+F36</f>
        <v>0</v>
      </c>
      <c r="G35" s="43">
        <f t="shared" si="2"/>
        <v>395.5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395.49999999999994</v>
      </c>
      <c r="M35" s="12">
        <f t="shared" si="2"/>
        <v>0</v>
      </c>
      <c r="N35" s="12">
        <f t="shared" si="2"/>
        <v>0</v>
      </c>
      <c r="O35" s="12">
        <f t="shared" si="2"/>
        <v>395.49999999999994</v>
      </c>
    </row>
    <row r="36" spans="1:15" ht="15" customHeight="1" x14ac:dyDescent="0.25">
      <c r="A36" s="19"/>
      <c r="B36" s="80"/>
      <c r="C36" s="30" t="s">
        <v>25</v>
      </c>
      <c r="D36" s="16">
        <f>E36+G36</f>
        <v>118.9</v>
      </c>
      <c r="E36" s="16"/>
      <c r="F36" s="16"/>
      <c r="G36" s="16">
        <v>118.9</v>
      </c>
      <c r="H36" s="10">
        <f>I36+K36</f>
        <v>0.1</v>
      </c>
      <c r="I36" s="10"/>
      <c r="J36" s="10"/>
      <c r="K36" s="10">
        <v>0.1</v>
      </c>
      <c r="L36" s="12">
        <f>M36+O36</f>
        <v>119</v>
      </c>
      <c r="M36" s="12">
        <f t="shared" ref="M36:M37" si="3">E36+I36</f>
        <v>0</v>
      </c>
      <c r="N36" s="12">
        <f t="shared" ref="N36:N37" si="4">F36+J36</f>
        <v>0</v>
      </c>
      <c r="O36" s="12">
        <f t="shared" ref="O36:O37" si="5">G36+K36</f>
        <v>119</v>
      </c>
    </row>
    <row r="37" spans="1:15" x14ac:dyDescent="0.25">
      <c r="A37" s="40"/>
      <c r="B37" s="41"/>
      <c r="C37" s="82" t="s">
        <v>31</v>
      </c>
      <c r="D37" s="16">
        <f>E37+G37</f>
        <v>256.39999999999998</v>
      </c>
      <c r="E37" s="16"/>
      <c r="F37" s="16"/>
      <c r="G37" s="16">
        <v>256.39999999999998</v>
      </c>
      <c r="H37" s="10">
        <f>I37+K37</f>
        <v>-0.1</v>
      </c>
      <c r="I37" s="10"/>
      <c r="J37" s="10"/>
      <c r="K37" s="10">
        <v>-0.1</v>
      </c>
      <c r="L37" s="12">
        <f>M37+O37</f>
        <v>256.29999999999995</v>
      </c>
      <c r="M37" s="12">
        <f t="shared" si="3"/>
        <v>0</v>
      </c>
      <c r="N37" s="12">
        <f t="shared" si="4"/>
        <v>0</v>
      </c>
      <c r="O37" s="12">
        <f t="shared" si="5"/>
        <v>256.29999999999995</v>
      </c>
    </row>
    <row r="38" spans="1:15" ht="15" customHeight="1" x14ac:dyDescent="0.25">
      <c r="A38" s="19"/>
      <c r="B38" s="80"/>
      <c r="C38" s="395" t="s">
        <v>22</v>
      </c>
      <c r="D38" s="16">
        <f>E38+G38</f>
        <v>10.1</v>
      </c>
      <c r="E38" s="16"/>
      <c r="F38" s="16"/>
      <c r="G38" s="16">
        <v>10.1</v>
      </c>
      <c r="H38" s="10">
        <f>I38+K38</f>
        <v>0</v>
      </c>
      <c r="I38" s="10"/>
      <c r="J38" s="10"/>
      <c r="K38" s="10"/>
      <c r="L38" s="12">
        <f>M38+O38</f>
        <v>10.1</v>
      </c>
      <c r="M38" s="12">
        <f t="shared" ref="M38:O39" si="6">E38+I38</f>
        <v>0</v>
      </c>
      <c r="N38" s="12">
        <f t="shared" si="6"/>
        <v>0</v>
      </c>
      <c r="O38" s="12">
        <f t="shared" si="6"/>
        <v>10.1</v>
      </c>
    </row>
    <row r="39" spans="1:15" x14ac:dyDescent="0.25">
      <c r="A39" s="40"/>
      <c r="B39" s="41"/>
      <c r="C39" s="39" t="s">
        <v>30</v>
      </c>
      <c r="D39" s="16">
        <f>E39+G39</f>
        <v>10.1</v>
      </c>
      <c r="E39" s="16"/>
      <c r="F39" s="16"/>
      <c r="G39" s="16">
        <v>10.1</v>
      </c>
      <c r="H39" s="10">
        <f>I39+K39</f>
        <v>0</v>
      </c>
      <c r="I39" s="10"/>
      <c r="J39" s="10"/>
      <c r="K39" s="10"/>
      <c r="L39" s="12">
        <f>M39+O39</f>
        <v>10.1</v>
      </c>
      <c r="M39" s="12">
        <f t="shared" si="6"/>
        <v>0</v>
      </c>
      <c r="N39" s="12">
        <f t="shared" si="6"/>
        <v>0</v>
      </c>
      <c r="O39" s="12">
        <f t="shared" si="6"/>
        <v>10.1</v>
      </c>
    </row>
    <row r="40" spans="1:15" ht="15.95" customHeight="1" x14ac:dyDescent="0.25">
      <c r="A40" s="20" t="s">
        <v>75</v>
      </c>
      <c r="B40" s="21" t="s">
        <v>175</v>
      </c>
      <c r="C40" s="22"/>
      <c r="D40" s="23">
        <f>D35</f>
        <v>395.5</v>
      </c>
      <c r="E40" s="23">
        <f>E35</f>
        <v>0</v>
      </c>
      <c r="F40" s="23">
        <f>F35</f>
        <v>0</v>
      </c>
      <c r="G40" s="23">
        <f>G35</f>
        <v>395.5</v>
      </c>
      <c r="H40" s="10">
        <f>H35</f>
        <v>0</v>
      </c>
      <c r="I40" s="10">
        <f t="shared" ref="I40:K40" si="7">I35</f>
        <v>0</v>
      </c>
      <c r="J40" s="10">
        <f t="shared" si="7"/>
        <v>0</v>
      </c>
      <c r="K40" s="10">
        <f t="shared" si="7"/>
        <v>0</v>
      </c>
      <c r="L40" s="21">
        <f t="shared" ref="L40" si="8">M40+O40</f>
        <v>395.49999999999994</v>
      </c>
      <c r="M40" s="21">
        <f>M35</f>
        <v>0</v>
      </c>
      <c r="N40" s="21">
        <f>N35</f>
        <v>0</v>
      </c>
      <c r="O40" s="21">
        <f>O35</f>
        <v>395.49999999999994</v>
      </c>
    </row>
    <row r="41" spans="1:15" ht="15.95" hidden="1" customHeight="1" x14ac:dyDescent="0.25">
      <c r="A41" s="19" t="s">
        <v>73</v>
      </c>
      <c r="B41" s="677" t="s">
        <v>63</v>
      </c>
      <c r="C41" s="678"/>
      <c r="D41" s="678"/>
      <c r="E41" s="678"/>
      <c r="F41" s="678"/>
      <c r="G41" s="678"/>
      <c r="H41" s="678"/>
      <c r="I41" s="678"/>
      <c r="J41" s="678"/>
      <c r="K41" s="678"/>
      <c r="L41" s="678"/>
      <c r="M41" s="678"/>
      <c r="N41" s="678"/>
      <c r="O41" s="679"/>
    </row>
    <row r="42" spans="1:15" ht="15" hidden="1" customHeight="1" x14ac:dyDescent="0.25">
      <c r="A42" s="5" t="s">
        <v>74</v>
      </c>
      <c r="B42" s="35" t="s">
        <v>20</v>
      </c>
      <c r="C42" s="15" t="s">
        <v>32</v>
      </c>
      <c r="D42" s="16">
        <f>E42+G42</f>
        <v>0</v>
      </c>
      <c r="E42" s="16"/>
      <c r="F42" s="16"/>
      <c r="G42" s="16"/>
      <c r="H42" s="24">
        <f>I42+K42</f>
        <v>0</v>
      </c>
      <c r="I42" s="24"/>
      <c r="J42" s="24"/>
      <c r="K42" s="24"/>
      <c r="L42" s="12">
        <f>M42+O42</f>
        <v>0</v>
      </c>
      <c r="M42" s="12">
        <f>E42+I42</f>
        <v>0</v>
      </c>
      <c r="N42" s="12">
        <f>F42+J42</f>
        <v>0</v>
      </c>
      <c r="O42" s="12">
        <f>G42+K42</f>
        <v>0</v>
      </c>
    </row>
    <row r="43" spans="1:15" ht="15.95" hidden="1" customHeight="1" x14ac:dyDescent="0.25">
      <c r="A43" s="20" t="s">
        <v>75</v>
      </c>
      <c r="B43" s="21" t="s">
        <v>176</v>
      </c>
      <c r="C43" s="128"/>
      <c r="D43" s="23">
        <f>D42</f>
        <v>0</v>
      </c>
      <c r="E43" s="23">
        <f>E42</f>
        <v>0</v>
      </c>
      <c r="F43" s="23">
        <f>F42</f>
        <v>0</v>
      </c>
      <c r="G43" s="23">
        <f>G42</f>
        <v>0</v>
      </c>
      <c r="H43" s="24">
        <f t="shared" ref="H43:O43" si="9">H42</f>
        <v>0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1">
        <f t="shared" si="9"/>
        <v>0</v>
      </c>
      <c r="M43" s="21">
        <f t="shared" si="9"/>
        <v>0</v>
      </c>
      <c r="N43" s="21">
        <f t="shared" si="9"/>
        <v>0</v>
      </c>
      <c r="O43" s="21">
        <f t="shared" si="9"/>
        <v>0</v>
      </c>
    </row>
    <row r="44" spans="1:15" ht="15.95" hidden="1" customHeight="1" x14ac:dyDescent="0.25">
      <c r="A44" s="5" t="s">
        <v>76</v>
      </c>
      <c r="B44" s="680" t="s">
        <v>171</v>
      </c>
      <c r="C44" s="681"/>
      <c r="D44" s="681"/>
      <c r="E44" s="681"/>
      <c r="F44" s="681"/>
      <c r="G44" s="681"/>
      <c r="H44" s="681"/>
      <c r="I44" s="681"/>
      <c r="J44" s="681"/>
      <c r="K44" s="681"/>
      <c r="L44" s="681"/>
      <c r="M44" s="681"/>
      <c r="N44" s="681"/>
      <c r="O44" s="682"/>
    </row>
    <row r="45" spans="1:15" ht="15" hidden="1" customHeight="1" x14ac:dyDescent="0.25">
      <c r="A45" s="5" t="s">
        <v>77</v>
      </c>
      <c r="B45" s="92" t="s">
        <v>20</v>
      </c>
      <c r="C45" s="30" t="s">
        <v>51</v>
      </c>
      <c r="D45" s="16">
        <f>E45+G45</f>
        <v>0</v>
      </c>
      <c r="E45" s="16"/>
      <c r="F45" s="16"/>
      <c r="G45" s="16"/>
      <c r="H45" s="10">
        <f>I45+K45</f>
        <v>0</v>
      </c>
      <c r="I45" s="10"/>
      <c r="J45" s="10"/>
      <c r="K45" s="10"/>
      <c r="L45" s="12">
        <f>M45+O45</f>
        <v>0</v>
      </c>
      <c r="M45" s="12">
        <f t="shared" ref="M45" si="10">E45+I45</f>
        <v>0</v>
      </c>
      <c r="N45" s="12">
        <f t="shared" ref="N45" si="11">F45+J45</f>
        <v>0</v>
      </c>
      <c r="O45" s="12">
        <f t="shared" ref="O45" si="12">G45+K45</f>
        <v>0</v>
      </c>
    </row>
    <row r="46" spans="1:15" ht="15.95" hidden="1" customHeight="1" x14ac:dyDescent="0.25">
      <c r="A46" s="20" t="s">
        <v>78</v>
      </c>
      <c r="B46" s="21" t="s">
        <v>177</v>
      </c>
      <c r="C46" s="128"/>
      <c r="D46" s="23">
        <f>D45</f>
        <v>0</v>
      </c>
      <c r="E46" s="23">
        <f t="shared" ref="E46:G46" si="13">E45</f>
        <v>0</v>
      </c>
      <c r="F46" s="23">
        <f t="shared" si="13"/>
        <v>0</v>
      </c>
      <c r="G46" s="23">
        <f t="shared" si="13"/>
        <v>0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0</v>
      </c>
      <c r="M46" s="21">
        <f t="shared" ref="M46:O46" si="15">M45</f>
        <v>0</v>
      </c>
      <c r="N46" s="21">
        <f t="shared" si="15"/>
        <v>0</v>
      </c>
      <c r="O46" s="21">
        <f t="shared" si="15"/>
        <v>0</v>
      </c>
    </row>
    <row r="47" spans="1:15" ht="15.95" customHeight="1" x14ac:dyDescent="0.25">
      <c r="A47" s="19" t="s">
        <v>76</v>
      </c>
      <c r="B47" s="586" t="s">
        <v>181</v>
      </c>
      <c r="C47" s="587"/>
      <c r="D47" s="587"/>
      <c r="E47" s="587"/>
      <c r="F47" s="587"/>
      <c r="G47" s="587"/>
      <c r="H47" s="587"/>
      <c r="I47" s="587"/>
      <c r="J47" s="587"/>
      <c r="K47" s="587"/>
      <c r="L47" s="587"/>
      <c r="M47" s="587"/>
      <c r="N47" s="587"/>
      <c r="O47" s="588"/>
    </row>
    <row r="48" spans="1:15" ht="15" customHeight="1" x14ac:dyDescent="0.25">
      <c r="A48" s="5" t="s">
        <v>77</v>
      </c>
      <c r="B48" s="29" t="s">
        <v>20</v>
      </c>
      <c r="C48" s="30" t="s">
        <v>25</v>
      </c>
      <c r="D48" s="16">
        <f>E48+G48</f>
        <v>567.29999999999995</v>
      </c>
      <c r="E48" s="43">
        <v>11.3</v>
      </c>
      <c r="F48" s="43">
        <v>1.5</v>
      </c>
      <c r="G48" s="43">
        <v>556</v>
      </c>
      <c r="H48" s="24">
        <f>I48+K48</f>
        <v>0</v>
      </c>
      <c r="I48" s="10"/>
      <c r="J48" s="10"/>
      <c r="K48" s="10"/>
      <c r="L48" s="12">
        <f>M48+O48</f>
        <v>567.29999999999995</v>
      </c>
      <c r="M48" s="12">
        <f>E48+I48</f>
        <v>11.3</v>
      </c>
      <c r="N48" s="12">
        <f>F48+J48</f>
        <v>1.5</v>
      </c>
      <c r="O48" s="12">
        <f>G48+K48</f>
        <v>556</v>
      </c>
    </row>
    <row r="49" spans="1:17" ht="15.95" customHeight="1" x14ac:dyDescent="0.25">
      <c r="A49" s="20" t="s">
        <v>78</v>
      </c>
      <c r="B49" s="21" t="s">
        <v>178</v>
      </c>
      <c r="C49" s="22"/>
      <c r="D49" s="23">
        <f>D48</f>
        <v>567.29999999999995</v>
      </c>
      <c r="E49" s="23">
        <f>E48</f>
        <v>11.3</v>
      </c>
      <c r="F49" s="23">
        <f>F48</f>
        <v>1.5</v>
      </c>
      <c r="G49" s="23">
        <f>G48</f>
        <v>556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567.29999999999995</v>
      </c>
      <c r="M49" s="21">
        <f t="shared" si="16"/>
        <v>11.3</v>
      </c>
      <c r="N49" s="21">
        <f t="shared" si="16"/>
        <v>1.5</v>
      </c>
      <c r="O49" s="21">
        <f t="shared" si="16"/>
        <v>556</v>
      </c>
    </row>
    <row r="50" spans="1:17" ht="15.95" customHeight="1" x14ac:dyDescent="0.25">
      <c r="A50" s="13" t="s">
        <v>79</v>
      </c>
      <c r="B50" s="586" t="s">
        <v>66</v>
      </c>
      <c r="C50" s="587"/>
      <c r="D50" s="587"/>
      <c r="E50" s="587"/>
      <c r="F50" s="587"/>
      <c r="G50" s="587"/>
      <c r="H50" s="587"/>
      <c r="I50" s="587"/>
      <c r="J50" s="587"/>
      <c r="K50" s="587"/>
      <c r="L50" s="587"/>
      <c r="M50" s="587"/>
      <c r="N50" s="587"/>
      <c r="O50" s="588"/>
    </row>
    <row r="51" spans="1:17" ht="15" customHeight="1" x14ac:dyDescent="0.25">
      <c r="A51" s="32" t="s">
        <v>80</v>
      </c>
      <c r="B51" s="29" t="s">
        <v>20</v>
      </c>
      <c r="C51" s="39" t="s">
        <v>30</v>
      </c>
      <c r="D51" s="16">
        <f>E51+G51</f>
        <v>151.30000000000001</v>
      </c>
      <c r="E51" s="16">
        <v>1.9</v>
      </c>
      <c r="F51" s="16">
        <v>1.2</v>
      </c>
      <c r="G51" s="16">
        <v>149.4</v>
      </c>
      <c r="H51" s="10">
        <f>I51+K51</f>
        <v>0</v>
      </c>
      <c r="I51" s="10"/>
      <c r="J51" s="10"/>
      <c r="K51" s="10"/>
      <c r="L51" s="12">
        <f>M51+O51</f>
        <v>151.30000000000001</v>
      </c>
      <c r="M51" s="12">
        <f t="shared" ref="M51:O51" si="18">E51+I51</f>
        <v>1.9</v>
      </c>
      <c r="N51" s="12">
        <f t="shared" si="18"/>
        <v>1.2</v>
      </c>
      <c r="O51" s="12">
        <f t="shared" si="18"/>
        <v>149.4</v>
      </c>
    </row>
    <row r="52" spans="1:17" ht="15" hidden="1" customHeight="1" x14ac:dyDescent="0.25">
      <c r="A52" s="32" t="s">
        <v>81</v>
      </c>
      <c r="B52" s="29" t="s">
        <v>28</v>
      </c>
      <c r="C52" s="39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81</v>
      </c>
      <c r="B53" s="21" t="s">
        <v>179</v>
      </c>
      <c r="C53" s="128"/>
      <c r="D53" s="23">
        <f>SUM(D51:D52)</f>
        <v>151.30000000000001</v>
      </c>
      <c r="E53" s="23">
        <f t="shared" ref="E53:G53" si="22">SUM(E51:E52)</f>
        <v>1.9</v>
      </c>
      <c r="F53" s="23">
        <f t="shared" si="22"/>
        <v>1.2</v>
      </c>
      <c r="G53" s="23">
        <f t="shared" si="22"/>
        <v>149.4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151.30000000000001</v>
      </c>
      <c r="M53" s="21">
        <f t="shared" ref="M53:O53" si="25">SUM(M51:M52)</f>
        <v>1.9</v>
      </c>
      <c r="N53" s="21">
        <f t="shared" si="25"/>
        <v>1.2</v>
      </c>
      <c r="O53" s="21">
        <f t="shared" si="25"/>
        <v>149.4</v>
      </c>
    </row>
    <row r="54" spans="1:17" ht="15.95" customHeight="1" x14ac:dyDescent="0.25">
      <c r="A54" s="13" t="s">
        <v>82</v>
      </c>
      <c r="B54" s="586" t="s">
        <v>68</v>
      </c>
      <c r="C54" s="587"/>
      <c r="D54" s="587"/>
      <c r="E54" s="587"/>
      <c r="F54" s="587"/>
      <c r="G54" s="587"/>
      <c r="H54" s="587"/>
      <c r="I54" s="587"/>
      <c r="J54" s="587"/>
      <c r="K54" s="587"/>
      <c r="L54" s="587"/>
      <c r="M54" s="587"/>
      <c r="N54" s="587"/>
      <c r="O54" s="588"/>
    </row>
    <row r="55" spans="1:17" ht="15" customHeight="1" x14ac:dyDescent="0.25">
      <c r="A55" s="32" t="s">
        <v>83</v>
      </c>
      <c r="B55" s="29" t="s">
        <v>20</v>
      </c>
      <c r="C55" s="1">
        <v>10</v>
      </c>
      <c r="D55" s="16">
        <f>E55+G55</f>
        <v>78.599999999999994</v>
      </c>
      <c r="E55" s="16">
        <v>2.6</v>
      </c>
      <c r="F55" s="16">
        <v>0.7</v>
      </c>
      <c r="G55" s="16">
        <v>76</v>
      </c>
      <c r="H55" s="10">
        <f>I55+K55</f>
        <v>0</v>
      </c>
      <c r="I55" s="10"/>
      <c r="J55" s="10"/>
      <c r="K55" s="10"/>
      <c r="L55" s="12">
        <f>M55+O55</f>
        <v>78.599999999999994</v>
      </c>
      <c r="M55" s="12">
        <f t="shared" ref="M55" si="26">E55+I55</f>
        <v>2.6</v>
      </c>
      <c r="N55" s="12">
        <f t="shared" ref="N55" si="27">F55+J55</f>
        <v>0.7</v>
      </c>
      <c r="O55" s="12">
        <f t="shared" ref="O55" si="28">G55+K55</f>
        <v>76</v>
      </c>
    </row>
    <row r="56" spans="1:17" ht="15.95" customHeight="1" x14ac:dyDescent="0.25">
      <c r="A56" s="20" t="s">
        <v>84</v>
      </c>
      <c r="B56" s="21" t="s">
        <v>180</v>
      </c>
      <c r="C56" s="128"/>
      <c r="D56" s="23">
        <f t="shared" ref="D56:O56" si="29">SUM(D55:D55)</f>
        <v>78.599999999999994</v>
      </c>
      <c r="E56" s="23">
        <f t="shared" si="29"/>
        <v>2.6</v>
      </c>
      <c r="F56" s="23">
        <f t="shared" si="29"/>
        <v>0.7</v>
      </c>
      <c r="G56" s="23">
        <f t="shared" si="29"/>
        <v>76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78.599999999999994</v>
      </c>
      <c r="M56" s="21">
        <f t="shared" si="29"/>
        <v>2.6</v>
      </c>
      <c r="N56" s="21">
        <f t="shared" si="29"/>
        <v>0.7</v>
      </c>
      <c r="O56" s="21">
        <f t="shared" si="29"/>
        <v>76</v>
      </c>
    </row>
    <row r="57" spans="1:17" ht="15.95" customHeight="1" x14ac:dyDescent="0.25">
      <c r="A57" s="122" t="s">
        <v>85</v>
      </c>
      <c r="B57" s="129" t="s">
        <v>172</v>
      </c>
      <c r="C57" s="130"/>
      <c r="D57" s="23">
        <f>D32+D40+D43+D46+D49+D53+D56</f>
        <v>1204.6999999999998</v>
      </c>
      <c r="E57" s="23">
        <f>E33+E40+E43+E46+E49+E53+E56</f>
        <v>15.8</v>
      </c>
      <c r="F57" s="23">
        <f t="shared" ref="F57:O57" si="31">F33+F40+F43+F46+F49+F53+F56</f>
        <v>3.4000000000000004</v>
      </c>
      <c r="G57" s="23">
        <f t="shared" si="31"/>
        <v>1188.9000000000001</v>
      </c>
      <c r="H57" s="24">
        <f t="shared" si="31"/>
        <v>0</v>
      </c>
      <c r="I57" s="24">
        <f t="shared" si="31"/>
        <v>0</v>
      </c>
      <c r="J57" s="24">
        <f t="shared" si="31"/>
        <v>0</v>
      </c>
      <c r="K57" s="24">
        <f t="shared" si="31"/>
        <v>0</v>
      </c>
      <c r="L57" s="21">
        <f>L33+L40+L43+L46+L49+L53+L56</f>
        <v>1204.6999999999998</v>
      </c>
      <c r="M57" s="21">
        <f t="shared" si="31"/>
        <v>15.8</v>
      </c>
      <c r="N57" s="21">
        <f t="shared" si="31"/>
        <v>3.4000000000000004</v>
      </c>
      <c r="O57" s="21">
        <f t="shared" si="31"/>
        <v>1188.9000000000001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</row>
    <row r="59" spans="1:17" x14ac:dyDescent="0.25">
      <c r="A59" s="6"/>
      <c r="B59" s="123"/>
      <c r="C59" s="132"/>
      <c r="D59" s="123"/>
      <c r="E59" s="123"/>
      <c r="F59" s="123"/>
      <c r="G59" s="123"/>
      <c r="H59" s="133"/>
      <c r="I59" s="133"/>
      <c r="J59" s="133"/>
      <c r="K59" s="133"/>
      <c r="L59" s="123"/>
      <c r="M59" s="123"/>
      <c r="N59" s="123"/>
      <c r="P59" s="70" t="s">
        <v>305</v>
      </c>
      <c r="Q59" s="71">
        <f>SUMIF(C32:C55,1,L32:L55)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306</v>
      </c>
      <c r="Q60" s="71">
        <f>SUMIF(C32:C55,2,L32:L55)</f>
        <v>0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O61" s="6"/>
      <c r="P61" s="70" t="s">
        <v>307</v>
      </c>
      <c r="Q61" s="71">
        <f>SUMIF(C32:C55,3,L32:L55)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308</v>
      </c>
      <c r="Q62" s="71">
        <f>SUMIF(C32:C55,4,L32:L55)</f>
        <v>686.3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311</v>
      </c>
      <c r="Q63" s="71">
        <f>SUMIF(C32:C55,5,L32:L55)</f>
        <v>256.29999999999995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309</v>
      </c>
      <c r="Q64" s="71">
        <f>SUMIF(C32:C55,6,L32:L55)</f>
        <v>10.1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0" t="s">
        <v>310</v>
      </c>
      <c r="Q65" s="71">
        <f>SUMIF(C32:C55,7,L32:L55)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0" t="s">
        <v>312</v>
      </c>
      <c r="Q66" s="71">
        <f>SUMIF(C32:C55,8,L32:L55)</f>
        <v>173.4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  <c r="P67" s="70" t="s">
        <v>313</v>
      </c>
      <c r="Q67" s="71">
        <f>SUMIF(C32:C55,9,L32:L55)</f>
        <v>0</v>
      </c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  <c r="P68" s="70" t="s">
        <v>314</v>
      </c>
      <c r="Q68" s="71">
        <f>SUMIF(C32:C55,10,L32:L55)</f>
        <v>78.599999999999994</v>
      </c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  <c r="P69" s="75" t="s">
        <v>172</v>
      </c>
      <c r="Q69" s="76">
        <f>SUM(Q59:Q68)</f>
        <v>1204.6999999999998</v>
      </c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  <c r="P70" s="77"/>
      <c r="Q70" s="77">
        <f>Q69-L57</f>
        <v>0</v>
      </c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1"/>
      <c r="I163" s="131"/>
      <c r="J163" s="131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1"/>
      <c r="I164" s="131"/>
      <c r="J164" s="131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131"/>
      <c r="I165" s="131"/>
      <c r="J165" s="131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131"/>
      <c r="I166" s="131"/>
      <c r="J166" s="131"/>
      <c r="L166" s="6"/>
      <c r="M166" s="6"/>
      <c r="N166" s="6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2"/>
  <sheetViews>
    <sheetView showZeros="0" zoomScale="115" zoomScaleNormal="115" workbookViewId="0">
      <selection activeCell="G93" sqref="G93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88" t="s">
        <v>328</v>
      </c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</row>
    <row r="2" spans="1:15" x14ac:dyDescent="0.25">
      <c r="B2" s="688" t="s">
        <v>447</v>
      </c>
      <c r="C2" s="688"/>
      <c r="D2" s="688"/>
      <c r="E2" s="688"/>
      <c r="F2" s="688"/>
      <c r="G2" s="688"/>
      <c r="H2" s="688"/>
      <c r="I2" s="688"/>
      <c r="J2" s="688"/>
      <c r="K2" s="688"/>
      <c r="L2" s="688"/>
      <c r="M2" s="688"/>
      <c r="N2" s="688"/>
      <c r="O2" s="688"/>
    </row>
    <row r="3" spans="1:15" x14ac:dyDescent="0.25">
      <c r="B3" s="688" t="s">
        <v>504</v>
      </c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</row>
    <row r="4" spans="1:15" x14ac:dyDescent="0.25">
      <c r="B4" s="688" t="s">
        <v>347</v>
      </c>
      <c r="C4" s="688"/>
      <c r="D4" s="688"/>
      <c r="E4" s="688"/>
      <c r="F4" s="688"/>
      <c r="G4" s="688"/>
      <c r="H4" s="688"/>
      <c r="I4" s="688"/>
      <c r="J4" s="688"/>
      <c r="K4" s="688"/>
      <c r="L4" s="688"/>
      <c r="M4" s="688"/>
      <c r="N4" s="688"/>
      <c r="O4" s="688"/>
    </row>
    <row r="5" spans="1:15" ht="13.5" customHeight="1" x14ac:dyDescent="0.25">
      <c r="B5" s="689" t="s">
        <v>507</v>
      </c>
      <c r="C5" s="689"/>
      <c r="D5" s="689"/>
      <c r="E5" s="689"/>
      <c r="F5" s="689"/>
      <c r="G5" s="689"/>
      <c r="H5" s="689"/>
      <c r="I5" s="689"/>
      <c r="J5" s="689"/>
      <c r="K5" s="689"/>
      <c r="L5" s="689"/>
      <c r="M5" s="689"/>
      <c r="N5" s="689"/>
      <c r="O5" s="689"/>
    </row>
    <row r="6" spans="1:15" ht="15" customHeight="1" x14ac:dyDescent="0.25">
      <c r="B6" s="689" t="s">
        <v>509</v>
      </c>
      <c r="C6" s="689"/>
      <c r="D6" s="689"/>
      <c r="E6" s="689"/>
      <c r="F6" s="689"/>
      <c r="G6" s="689"/>
      <c r="H6" s="689"/>
      <c r="I6" s="689"/>
      <c r="J6" s="689"/>
      <c r="K6" s="689"/>
      <c r="L6" s="689"/>
      <c r="M6" s="689"/>
      <c r="N6" s="689"/>
      <c r="O6" s="689"/>
    </row>
    <row r="7" spans="1:15" ht="13.5" customHeight="1" x14ac:dyDescent="0.25">
      <c r="B7" s="689" t="s">
        <v>539</v>
      </c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O7" s="689"/>
    </row>
    <row r="8" spans="1:15" ht="15" customHeight="1" x14ac:dyDescent="0.25">
      <c r="B8" s="689" t="s">
        <v>547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689"/>
    </row>
    <row r="9" spans="1:15" ht="15" customHeight="1" x14ac:dyDescent="0.25">
      <c r="B9" s="689" t="s">
        <v>542</v>
      </c>
      <c r="C9" s="689"/>
      <c r="D9" s="689"/>
      <c r="E9" s="689"/>
      <c r="F9" s="689"/>
      <c r="G9" s="689"/>
      <c r="H9" s="689"/>
      <c r="I9" s="689"/>
      <c r="J9" s="689"/>
      <c r="K9" s="689"/>
      <c r="L9" s="689"/>
      <c r="M9" s="689"/>
      <c r="N9" s="689"/>
      <c r="O9" s="689"/>
    </row>
    <row r="10" spans="1:15" ht="15" customHeight="1" x14ac:dyDescent="0.25">
      <c r="B10" s="689" t="s">
        <v>552</v>
      </c>
      <c r="C10" s="689"/>
      <c r="D10" s="689"/>
      <c r="E10" s="689"/>
      <c r="F10" s="689"/>
      <c r="G10" s="689"/>
      <c r="H10" s="689"/>
      <c r="I10" s="689"/>
      <c r="J10" s="689"/>
      <c r="K10" s="689"/>
      <c r="L10" s="689"/>
      <c r="M10" s="689"/>
      <c r="N10" s="689"/>
      <c r="O10" s="689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569" t="s">
        <v>458</v>
      </c>
      <c r="B12" s="569"/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</row>
    <row r="13" spans="1:15" ht="18.75" customHeight="1" x14ac:dyDescent="0.25">
      <c r="A13" s="410"/>
      <c r="B13" s="410"/>
      <c r="C13" s="410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5" x14ac:dyDescent="0.25">
      <c r="A14" s="675" t="s">
        <v>5</v>
      </c>
      <c r="B14" s="572" t="s">
        <v>349</v>
      </c>
      <c r="C14" s="572" t="s">
        <v>54</v>
      </c>
      <c r="D14" s="596" t="s">
        <v>336</v>
      </c>
      <c r="E14" s="605" t="s">
        <v>194</v>
      </c>
      <c r="F14" s="605"/>
      <c r="G14" s="605"/>
      <c r="H14" s="573" t="s">
        <v>338</v>
      </c>
      <c r="I14" s="604" t="s">
        <v>194</v>
      </c>
      <c r="J14" s="604"/>
      <c r="K14" s="604"/>
      <c r="L14" s="589" t="s">
        <v>0</v>
      </c>
      <c r="M14" s="589" t="s">
        <v>194</v>
      </c>
      <c r="N14" s="589"/>
      <c r="O14" s="589"/>
    </row>
    <row r="15" spans="1:15" x14ac:dyDescent="0.25">
      <c r="A15" s="675"/>
      <c r="B15" s="572"/>
      <c r="C15" s="572"/>
      <c r="D15" s="596"/>
      <c r="E15" s="605" t="s">
        <v>1</v>
      </c>
      <c r="F15" s="605"/>
      <c r="G15" s="596" t="s">
        <v>2</v>
      </c>
      <c r="H15" s="573"/>
      <c r="I15" s="604" t="s">
        <v>1</v>
      </c>
      <c r="J15" s="604"/>
      <c r="K15" s="573" t="s">
        <v>2</v>
      </c>
      <c r="L15" s="589"/>
      <c r="M15" s="589" t="s">
        <v>1</v>
      </c>
      <c r="N15" s="589"/>
      <c r="O15" s="572" t="s">
        <v>2</v>
      </c>
    </row>
    <row r="16" spans="1:15" ht="29.25" customHeight="1" x14ac:dyDescent="0.25">
      <c r="A16" s="675"/>
      <c r="B16" s="572"/>
      <c r="C16" s="572"/>
      <c r="D16" s="596"/>
      <c r="E16" s="409" t="s">
        <v>3</v>
      </c>
      <c r="F16" s="407" t="s">
        <v>4</v>
      </c>
      <c r="G16" s="596"/>
      <c r="H16" s="573"/>
      <c r="I16" s="408" t="s">
        <v>3</v>
      </c>
      <c r="J16" s="405" t="s">
        <v>4</v>
      </c>
      <c r="K16" s="573"/>
      <c r="L16" s="589"/>
      <c r="M16" s="406" t="s">
        <v>3</v>
      </c>
      <c r="N16" s="404" t="s">
        <v>4</v>
      </c>
      <c r="O16" s="572"/>
    </row>
    <row r="17" spans="1:15" ht="18" customHeight="1" x14ac:dyDescent="0.25">
      <c r="A17" s="5" t="s">
        <v>71</v>
      </c>
      <c r="B17" s="685" t="s">
        <v>491</v>
      </c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7"/>
    </row>
    <row r="18" spans="1:15" ht="15.75" customHeight="1" x14ac:dyDescent="0.25">
      <c r="A18" s="5" t="s">
        <v>182</v>
      </c>
      <c r="B18" s="586" t="s">
        <v>6</v>
      </c>
      <c r="C18" s="587"/>
      <c r="D18" s="587"/>
      <c r="E18" s="587"/>
      <c r="F18" s="587"/>
      <c r="G18" s="587"/>
      <c r="H18" s="587"/>
      <c r="I18" s="587"/>
      <c r="J18" s="587"/>
      <c r="K18" s="587"/>
      <c r="L18" s="587"/>
      <c r="M18" s="587"/>
      <c r="N18" s="587"/>
      <c r="O18" s="588"/>
    </row>
    <row r="19" spans="1:15" ht="15" customHeight="1" x14ac:dyDescent="0.25">
      <c r="A19" s="5" t="s">
        <v>72</v>
      </c>
      <c r="B19" s="29" t="s">
        <v>20</v>
      </c>
      <c r="C19" s="15"/>
      <c r="D19" s="16">
        <f t="shared" ref="D19:D22" si="0">E19+G19</f>
        <v>141.70000000000002</v>
      </c>
      <c r="E19" s="16">
        <f>E20+E21+E22</f>
        <v>141.70000000000002</v>
      </c>
      <c r="F19" s="16">
        <f t="shared" ref="F19:G19" si="1">F20+F21+F22</f>
        <v>0</v>
      </c>
      <c r="G19" s="16">
        <f t="shared" si="1"/>
        <v>0</v>
      </c>
      <c r="H19" s="10">
        <f t="shared" ref="H19" si="2">I19+K19</f>
        <v>0</v>
      </c>
      <c r="I19" s="10">
        <f t="shared" ref="I19:J19" si="3">I20+I21+I22</f>
        <v>0</v>
      </c>
      <c r="J19" s="10">
        <f t="shared" si="3"/>
        <v>0</v>
      </c>
      <c r="K19" s="10"/>
      <c r="L19" s="12">
        <f t="shared" ref="L19:O22" si="4">D19+H19</f>
        <v>141.70000000000002</v>
      </c>
      <c r="M19" s="12">
        <f t="shared" si="4"/>
        <v>141.70000000000002</v>
      </c>
      <c r="N19" s="12">
        <f t="shared" si="4"/>
        <v>0</v>
      </c>
      <c r="O19" s="12">
        <f t="shared" si="4"/>
        <v>0</v>
      </c>
    </row>
    <row r="20" spans="1:15" ht="15" customHeight="1" x14ac:dyDescent="0.25">
      <c r="A20" s="19"/>
      <c r="B20" s="80"/>
      <c r="C20" s="394" t="s">
        <v>9</v>
      </c>
      <c r="D20" s="16">
        <f t="shared" si="0"/>
        <v>24.7</v>
      </c>
      <c r="E20" s="16">
        <v>24.7</v>
      </c>
      <c r="F20" s="16"/>
      <c r="G20" s="16"/>
      <c r="H20" s="10"/>
      <c r="I20" s="10"/>
      <c r="J20" s="10"/>
      <c r="K20" s="10"/>
      <c r="L20" s="12">
        <f t="shared" si="4"/>
        <v>24.7</v>
      </c>
      <c r="M20" s="12">
        <f t="shared" si="4"/>
        <v>24.7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80"/>
      <c r="C21" s="394" t="s">
        <v>25</v>
      </c>
      <c r="D21" s="16">
        <f t="shared" si="0"/>
        <v>87.4</v>
      </c>
      <c r="E21" s="16">
        <v>87.4</v>
      </c>
      <c r="F21" s="16"/>
      <c r="G21" s="16"/>
      <c r="H21" s="10"/>
      <c r="I21" s="10"/>
      <c r="J21" s="10"/>
      <c r="K21" s="10"/>
      <c r="L21" s="12">
        <f t="shared" si="4"/>
        <v>87.4</v>
      </c>
      <c r="M21" s="12">
        <f t="shared" si="4"/>
        <v>87.4</v>
      </c>
      <c r="N21" s="12">
        <f t="shared" si="4"/>
        <v>0</v>
      </c>
      <c r="O21" s="12">
        <f t="shared" si="4"/>
        <v>0</v>
      </c>
    </row>
    <row r="22" spans="1:15" s="98" customFormat="1" ht="15" customHeight="1" x14ac:dyDescent="0.25">
      <c r="A22" s="309"/>
      <c r="B22" s="310"/>
      <c r="C22" s="15" t="s">
        <v>22</v>
      </c>
      <c r="D22" s="16">
        <f t="shared" si="0"/>
        <v>29.6</v>
      </c>
      <c r="E22" s="16">
        <v>29.6</v>
      </c>
      <c r="F22" s="16"/>
      <c r="G22" s="16"/>
      <c r="H22" s="10">
        <f>I22+K22</f>
        <v>0</v>
      </c>
      <c r="I22" s="10"/>
      <c r="J22" s="10"/>
      <c r="K22" s="10"/>
      <c r="L22" s="12">
        <f t="shared" si="4"/>
        <v>29.6</v>
      </c>
      <c r="M22" s="12">
        <f t="shared" si="4"/>
        <v>29.6</v>
      </c>
      <c r="N22" s="12">
        <f t="shared" si="4"/>
        <v>0</v>
      </c>
      <c r="O22" s="12">
        <f t="shared" si="4"/>
        <v>0</v>
      </c>
    </row>
    <row r="23" spans="1:15" ht="15" customHeight="1" x14ac:dyDescent="0.25">
      <c r="A23" s="20" t="s">
        <v>73</v>
      </c>
      <c r="B23" s="21" t="s">
        <v>174</v>
      </c>
      <c r="C23" s="28"/>
      <c r="D23" s="264">
        <f>E23+G23</f>
        <v>141.70000000000002</v>
      </c>
      <c r="E23" s="23">
        <f>E19</f>
        <v>141.70000000000002</v>
      </c>
      <c r="F23" s="23">
        <f>F19</f>
        <v>0</v>
      </c>
      <c r="G23" s="23">
        <f>G19</f>
        <v>0</v>
      </c>
      <c r="H23" s="24">
        <f t="shared" ref="H23" si="5">I23+K23</f>
        <v>0</v>
      </c>
      <c r="I23" s="24">
        <f>I19</f>
        <v>0</v>
      </c>
      <c r="J23" s="24">
        <f>J19</f>
        <v>0</v>
      </c>
      <c r="K23" s="24">
        <f>K19</f>
        <v>0</v>
      </c>
      <c r="L23" s="21">
        <f t="shared" ref="L23" si="6">M23+O23</f>
        <v>141.70000000000002</v>
      </c>
      <c r="M23" s="21">
        <f>M19</f>
        <v>141.70000000000002</v>
      </c>
      <c r="N23" s="21">
        <f>N19</f>
        <v>0</v>
      </c>
      <c r="O23" s="21">
        <f>O19</f>
        <v>0</v>
      </c>
    </row>
    <row r="24" spans="1:15" ht="18.75" customHeight="1" x14ac:dyDescent="0.25">
      <c r="A24" s="19" t="s">
        <v>74</v>
      </c>
      <c r="B24" s="586" t="s">
        <v>59</v>
      </c>
      <c r="C24" s="587"/>
      <c r="D24" s="587"/>
      <c r="E24" s="587"/>
      <c r="F24" s="587"/>
      <c r="G24" s="587"/>
      <c r="H24" s="587"/>
      <c r="I24" s="587"/>
      <c r="J24" s="587"/>
      <c r="K24" s="587"/>
      <c r="L24" s="587"/>
      <c r="M24" s="587"/>
      <c r="N24" s="587"/>
      <c r="O24" s="588"/>
    </row>
    <row r="25" spans="1:15" ht="15" customHeight="1" x14ac:dyDescent="0.25">
      <c r="A25" s="154" t="s">
        <v>75</v>
      </c>
      <c r="B25" s="29" t="s">
        <v>20</v>
      </c>
      <c r="C25" s="30"/>
      <c r="D25" s="16">
        <f t="shared" ref="D25:D29" si="7">E25+G25</f>
        <v>97.7</v>
      </c>
      <c r="E25" s="16">
        <f>E26+E27+E28</f>
        <v>77.2</v>
      </c>
      <c r="F25" s="16">
        <f t="shared" ref="F25:G25" si="8">F26+F27+F28</f>
        <v>0</v>
      </c>
      <c r="G25" s="16">
        <f t="shared" si="8"/>
        <v>20.5</v>
      </c>
      <c r="H25" s="10">
        <f>I25+K25</f>
        <v>0</v>
      </c>
      <c r="I25" s="10">
        <f>I26+I27</f>
        <v>0</v>
      </c>
      <c r="J25" s="10">
        <f>J26+J27</f>
        <v>0</v>
      </c>
      <c r="K25" s="10">
        <f>K26+K27+K28</f>
        <v>0</v>
      </c>
      <c r="L25" s="12">
        <f t="shared" ref="L25:O29" si="9">D25+H25</f>
        <v>97.7</v>
      </c>
      <c r="M25" s="12">
        <f t="shared" si="9"/>
        <v>77.2</v>
      </c>
      <c r="N25" s="12">
        <f t="shared" si="9"/>
        <v>0</v>
      </c>
      <c r="O25" s="12">
        <f t="shared" si="9"/>
        <v>20.5</v>
      </c>
    </row>
    <row r="26" spans="1:15" s="37" customFormat="1" ht="15" customHeight="1" x14ac:dyDescent="0.25">
      <c r="A26" s="412"/>
      <c r="B26" s="310"/>
      <c r="C26" s="411" t="s">
        <v>21</v>
      </c>
      <c r="D26" s="16">
        <f t="shared" si="7"/>
        <v>17.8</v>
      </c>
      <c r="E26" s="16">
        <v>3.2</v>
      </c>
      <c r="F26" s="16"/>
      <c r="G26" s="16">
        <v>14.6</v>
      </c>
      <c r="H26" s="10">
        <f t="shared" ref="H26:H28" si="10">I26+K26</f>
        <v>0</v>
      </c>
      <c r="I26" s="10"/>
      <c r="J26" s="10"/>
      <c r="K26" s="10"/>
      <c r="L26" s="12">
        <f t="shared" si="9"/>
        <v>17.8</v>
      </c>
      <c r="M26" s="12">
        <f t="shared" si="9"/>
        <v>3.2</v>
      </c>
      <c r="N26" s="12">
        <f t="shared" si="9"/>
        <v>0</v>
      </c>
      <c r="O26" s="12">
        <f t="shared" si="9"/>
        <v>14.6</v>
      </c>
    </row>
    <row r="27" spans="1:15" ht="15" customHeight="1" x14ac:dyDescent="0.25">
      <c r="A27" s="158"/>
      <c r="B27" s="310"/>
      <c r="C27" s="30" t="s">
        <v>31</v>
      </c>
      <c r="D27" s="16">
        <f t="shared" si="7"/>
        <v>74</v>
      </c>
      <c r="E27" s="16">
        <v>74</v>
      </c>
      <c r="F27" s="16"/>
      <c r="G27" s="16"/>
      <c r="H27" s="10">
        <f t="shared" si="10"/>
        <v>0</v>
      </c>
      <c r="I27" s="10"/>
      <c r="J27" s="10"/>
      <c r="K27" s="10"/>
      <c r="L27" s="12">
        <f t="shared" si="9"/>
        <v>74</v>
      </c>
      <c r="M27" s="12">
        <f t="shared" si="9"/>
        <v>74</v>
      </c>
      <c r="N27" s="12">
        <f t="shared" si="9"/>
        <v>0</v>
      </c>
      <c r="O27" s="12">
        <f t="shared" si="9"/>
        <v>0</v>
      </c>
    </row>
    <row r="28" spans="1:15" ht="15" customHeight="1" x14ac:dyDescent="0.25">
      <c r="A28" s="158"/>
      <c r="B28" s="310"/>
      <c r="C28" s="519" t="s">
        <v>22</v>
      </c>
      <c r="D28" s="16">
        <f t="shared" si="7"/>
        <v>5.9</v>
      </c>
      <c r="E28" s="16"/>
      <c r="F28" s="16"/>
      <c r="G28" s="16">
        <v>5.9</v>
      </c>
      <c r="H28" s="10">
        <f t="shared" si="10"/>
        <v>0</v>
      </c>
      <c r="I28" s="10"/>
      <c r="J28" s="10"/>
      <c r="K28" s="10"/>
      <c r="L28" s="12">
        <f t="shared" ref="L28" si="11">D28+H28</f>
        <v>5.9</v>
      </c>
      <c r="M28" s="12">
        <f t="shared" ref="M28" si="12">E28+I28</f>
        <v>0</v>
      </c>
      <c r="N28" s="12">
        <f t="shared" ref="N28" si="13">F28+J28</f>
        <v>0</v>
      </c>
      <c r="O28" s="12">
        <f t="shared" ref="O28" si="14">G28+K28</f>
        <v>5.9</v>
      </c>
    </row>
    <row r="29" spans="1:15" s="37" customFormat="1" ht="15" customHeight="1" x14ac:dyDescent="0.25">
      <c r="A29" s="154" t="s">
        <v>76</v>
      </c>
      <c r="B29" s="29" t="s">
        <v>17</v>
      </c>
      <c r="C29" s="313" t="s">
        <v>22</v>
      </c>
      <c r="D29" s="16">
        <f t="shared" si="7"/>
        <v>20.6</v>
      </c>
      <c r="E29" s="16"/>
      <c r="F29" s="16"/>
      <c r="G29" s="16">
        <v>20.6</v>
      </c>
      <c r="H29" s="10">
        <f>I29+K29</f>
        <v>0</v>
      </c>
      <c r="I29" s="10"/>
      <c r="J29" s="10"/>
      <c r="K29" s="10"/>
      <c r="L29" s="12">
        <f t="shared" si="9"/>
        <v>20.6</v>
      </c>
      <c r="M29" s="12">
        <f t="shared" si="9"/>
        <v>0</v>
      </c>
      <c r="N29" s="12">
        <f t="shared" si="9"/>
        <v>0</v>
      </c>
      <c r="O29" s="12">
        <f t="shared" si="9"/>
        <v>20.6</v>
      </c>
    </row>
    <row r="30" spans="1:15" ht="15" customHeight="1" x14ac:dyDescent="0.25">
      <c r="A30" s="20" t="s">
        <v>77</v>
      </c>
      <c r="B30" s="21" t="s">
        <v>175</v>
      </c>
      <c r="C30" s="28"/>
      <c r="D30" s="264">
        <f>E30+G30</f>
        <v>118.30000000000001</v>
      </c>
      <c r="E30" s="23">
        <f>E25+E29</f>
        <v>77.2</v>
      </c>
      <c r="F30" s="23">
        <f>F25+F29</f>
        <v>0</v>
      </c>
      <c r="G30" s="23">
        <f>G25+G29</f>
        <v>41.1</v>
      </c>
      <c r="H30" s="24">
        <f t="shared" ref="H30" si="15">I30+K30</f>
        <v>0</v>
      </c>
      <c r="I30" s="24">
        <f>I25+I29</f>
        <v>0</v>
      </c>
      <c r="J30" s="24">
        <f>J25+J29</f>
        <v>0</v>
      </c>
      <c r="K30" s="24">
        <f>K25+K29</f>
        <v>0</v>
      </c>
      <c r="L30" s="21">
        <f t="shared" ref="L30" si="16">M30+O30</f>
        <v>118.30000000000001</v>
      </c>
      <c r="M30" s="21">
        <f>M25+M29</f>
        <v>77.2</v>
      </c>
      <c r="N30" s="21">
        <f>N25+N29</f>
        <v>0</v>
      </c>
      <c r="O30" s="21">
        <f>O25+O29</f>
        <v>41.1</v>
      </c>
    </row>
    <row r="31" spans="1:15" ht="18.75" customHeight="1" x14ac:dyDescent="0.25">
      <c r="A31" s="13" t="s">
        <v>78</v>
      </c>
      <c r="B31" s="586" t="s">
        <v>171</v>
      </c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8"/>
    </row>
    <row r="32" spans="1:15" ht="15" customHeight="1" x14ac:dyDescent="0.25">
      <c r="A32" s="13" t="s">
        <v>79</v>
      </c>
      <c r="B32" s="29" t="s">
        <v>20</v>
      </c>
      <c r="C32" s="30" t="s">
        <v>51</v>
      </c>
      <c r="D32" s="16">
        <f t="shared" ref="D32:D62" si="17">E32+G32</f>
        <v>22.3</v>
      </c>
      <c r="E32" s="16">
        <v>22.3</v>
      </c>
      <c r="F32" s="16"/>
      <c r="G32" s="16"/>
      <c r="H32" s="10">
        <f t="shared" ref="H32:H63" si="18">I32+K32</f>
        <v>0</v>
      </c>
      <c r="I32" s="10"/>
      <c r="J32" s="10"/>
      <c r="K32" s="10"/>
      <c r="L32" s="12">
        <f t="shared" ref="L32" si="19">D32+H32</f>
        <v>22.3</v>
      </c>
      <c r="M32" s="12">
        <f t="shared" ref="M32:M62" si="20">E32+I32</f>
        <v>22.3</v>
      </c>
      <c r="N32" s="12">
        <f t="shared" ref="N32:N62" si="21">F32+J32</f>
        <v>0</v>
      </c>
      <c r="O32" s="12">
        <f t="shared" ref="O32:O62" si="22">G32+K32</f>
        <v>0</v>
      </c>
    </row>
    <row r="33" spans="1:15" x14ac:dyDescent="0.25">
      <c r="A33" s="13" t="s">
        <v>80</v>
      </c>
      <c r="B33" s="14" t="s">
        <v>55</v>
      </c>
      <c r="C33" s="15" t="s">
        <v>51</v>
      </c>
      <c r="D33" s="16">
        <f t="shared" si="17"/>
        <v>1.5</v>
      </c>
      <c r="E33" s="16">
        <v>1.5</v>
      </c>
      <c r="F33" s="16"/>
      <c r="G33" s="16"/>
      <c r="H33" s="10">
        <f t="shared" si="18"/>
        <v>0</v>
      </c>
      <c r="I33" s="10"/>
      <c r="J33" s="10"/>
      <c r="K33" s="10"/>
      <c r="L33" s="12">
        <f t="shared" ref="L33:L63" si="23">M33+O33</f>
        <v>1.5</v>
      </c>
      <c r="M33" s="12">
        <f t="shared" si="20"/>
        <v>1.5</v>
      </c>
      <c r="N33" s="12">
        <f t="shared" si="21"/>
        <v>0</v>
      </c>
      <c r="O33" s="12">
        <f t="shared" si="22"/>
        <v>0</v>
      </c>
    </row>
    <row r="34" spans="1:15" ht="15" customHeight="1" x14ac:dyDescent="0.25">
      <c r="A34" s="13" t="s">
        <v>81</v>
      </c>
      <c r="B34" s="12" t="s">
        <v>33</v>
      </c>
      <c r="C34" s="15" t="s">
        <v>51</v>
      </c>
      <c r="D34" s="16">
        <f t="shared" si="17"/>
        <v>2.4</v>
      </c>
      <c r="E34" s="16">
        <v>2.4</v>
      </c>
      <c r="F34" s="16"/>
      <c r="G34" s="16"/>
      <c r="H34" s="10">
        <f t="shared" si="18"/>
        <v>0</v>
      </c>
      <c r="I34" s="10"/>
      <c r="J34" s="10"/>
      <c r="K34" s="10"/>
      <c r="L34" s="12">
        <f t="shared" si="23"/>
        <v>2.4</v>
      </c>
      <c r="M34" s="12">
        <f t="shared" si="20"/>
        <v>2.4</v>
      </c>
      <c r="N34" s="12">
        <f t="shared" si="21"/>
        <v>0</v>
      </c>
      <c r="O34" s="12">
        <f t="shared" si="22"/>
        <v>0</v>
      </c>
    </row>
    <row r="35" spans="1:15" ht="15" customHeight="1" x14ac:dyDescent="0.25">
      <c r="A35" s="13" t="s">
        <v>82</v>
      </c>
      <c r="B35" s="12" t="s">
        <v>160</v>
      </c>
      <c r="C35" s="15" t="s">
        <v>51</v>
      </c>
      <c r="D35" s="16">
        <f t="shared" si="17"/>
        <v>7.1</v>
      </c>
      <c r="E35" s="16">
        <v>7.1</v>
      </c>
      <c r="F35" s="16"/>
      <c r="G35" s="16"/>
      <c r="H35" s="10">
        <f t="shared" si="18"/>
        <v>0</v>
      </c>
      <c r="I35" s="10"/>
      <c r="J35" s="10"/>
      <c r="K35" s="10"/>
      <c r="L35" s="12">
        <f t="shared" si="23"/>
        <v>7.1</v>
      </c>
      <c r="M35" s="12">
        <f t="shared" si="20"/>
        <v>7.1</v>
      </c>
      <c r="N35" s="12">
        <f t="shared" si="21"/>
        <v>0</v>
      </c>
      <c r="O35" s="12">
        <f t="shared" si="22"/>
        <v>0</v>
      </c>
    </row>
    <row r="36" spans="1:15" ht="15" customHeight="1" x14ac:dyDescent="0.25">
      <c r="A36" s="13" t="s">
        <v>83</v>
      </c>
      <c r="B36" s="12" t="s">
        <v>416</v>
      </c>
      <c r="C36" s="15" t="s">
        <v>51</v>
      </c>
      <c r="D36" s="16">
        <f t="shared" si="17"/>
        <v>1</v>
      </c>
      <c r="E36" s="16">
        <v>1</v>
      </c>
      <c r="F36" s="16"/>
      <c r="G36" s="16"/>
      <c r="H36" s="10">
        <f t="shared" si="18"/>
        <v>0</v>
      </c>
      <c r="I36" s="10"/>
      <c r="J36" s="10"/>
      <c r="K36" s="10"/>
      <c r="L36" s="12">
        <f t="shared" si="23"/>
        <v>1</v>
      </c>
      <c r="M36" s="12">
        <f t="shared" si="20"/>
        <v>1</v>
      </c>
      <c r="N36" s="12">
        <f t="shared" si="21"/>
        <v>0</v>
      </c>
      <c r="O36" s="12">
        <f t="shared" si="22"/>
        <v>0</v>
      </c>
    </row>
    <row r="37" spans="1:15" ht="15" customHeight="1" x14ac:dyDescent="0.25">
      <c r="A37" s="13" t="s">
        <v>84</v>
      </c>
      <c r="B37" s="12" t="s">
        <v>152</v>
      </c>
      <c r="C37" s="15" t="s">
        <v>51</v>
      </c>
      <c r="D37" s="16">
        <f t="shared" si="17"/>
        <v>1.9</v>
      </c>
      <c r="E37" s="16">
        <v>1.9</v>
      </c>
      <c r="F37" s="16"/>
      <c r="G37" s="16"/>
      <c r="H37" s="10">
        <f t="shared" si="18"/>
        <v>0</v>
      </c>
      <c r="I37" s="10"/>
      <c r="J37" s="10"/>
      <c r="K37" s="10"/>
      <c r="L37" s="12">
        <f t="shared" si="23"/>
        <v>1.9</v>
      </c>
      <c r="M37" s="12">
        <f t="shared" si="20"/>
        <v>1.9</v>
      </c>
      <c r="N37" s="12">
        <f t="shared" si="21"/>
        <v>0</v>
      </c>
      <c r="O37" s="12">
        <f t="shared" si="22"/>
        <v>0</v>
      </c>
    </row>
    <row r="38" spans="1:15" ht="15" customHeight="1" x14ac:dyDescent="0.25">
      <c r="A38" s="13" t="s">
        <v>85</v>
      </c>
      <c r="B38" s="270" t="s">
        <v>342</v>
      </c>
      <c r="C38" s="15" t="s">
        <v>51</v>
      </c>
      <c r="D38" s="16">
        <f t="shared" si="17"/>
        <v>1.3</v>
      </c>
      <c r="E38" s="16">
        <v>1.3</v>
      </c>
      <c r="F38" s="16"/>
      <c r="G38" s="16"/>
      <c r="H38" s="10">
        <f t="shared" si="18"/>
        <v>0</v>
      </c>
      <c r="I38" s="10"/>
      <c r="J38" s="10"/>
      <c r="K38" s="10"/>
      <c r="L38" s="12">
        <f t="shared" si="23"/>
        <v>1.3</v>
      </c>
      <c r="M38" s="12">
        <f t="shared" si="20"/>
        <v>1.3</v>
      </c>
      <c r="N38" s="12">
        <f t="shared" si="21"/>
        <v>0</v>
      </c>
      <c r="O38" s="12">
        <f t="shared" si="22"/>
        <v>0</v>
      </c>
    </row>
    <row r="39" spans="1:15" ht="16.5" customHeight="1" x14ac:dyDescent="0.25">
      <c r="A39" s="13" t="s">
        <v>86</v>
      </c>
      <c r="B39" s="12" t="s">
        <v>417</v>
      </c>
      <c r="C39" s="15" t="s">
        <v>51</v>
      </c>
      <c r="D39" s="16">
        <f t="shared" si="17"/>
        <v>16.899999999999999</v>
      </c>
      <c r="E39" s="16">
        <v>16.899999999999999</v>
      </c>
      <c r="F39" s="16"/>
      <c r="G39" s="16"/>
      <c r="H39" s="10">
        <f t="shared" si="18"/>
        <v>0</v>
      </c>
      <c r="I39" s="10"/>
      <c r="J39" s="10"/>
      <c r="K39" s="10"/>
      <c r="L39" s="12">
        <f t="shared" si="23"/>
        <v>16.899999999999999</v>
      </c>
      <c r="M39" s="12">
        <f t="shared" si="20"/>
        <v>16.899999999999999</v>
      </c>
      <c r="N39" s="12">
        <f t="shared" si="21"/>
        <v>0</v>
      </c>
      <c r="O39" s="12">
        <f t="shared" si="22"/>
        <v>0</v>
      </c>
    </row>
    <row r="40" spans="1:15" ht="16.5" customHeight="1" x14ac:dyDescent="0.25">
      <c r="A40" s="13" t="s">
        <v>87</v>
      </c>
      <c r="B40" s="12" t="s">
        <v>418</v>
      </c>
      <c r="C40" s="15" t="s">
        <v>51</v>
      </c>
      <c r="D40" s="16">
        <f t="shared" si="17"/>
        <v>9.6</v>
      </c>
      <c r="E40" s="16">
        <v>9.6</v>
      </c>
      <c r="F40" s="16"/>
      <c r="G40" s="16"/>
      <c r="H40" s="10">
        <f t="shared" si="18"/>
        <v>0</v>
      </c>
      <c r="I40" s="10"/>
      <c r="J40" s="10"/>
      <c r="K40" s="10"/>
      <c r="L40" s="12">
        <f t="shared" si="23"/>
        <v>9.6</v>
      </c>
      <c r="M40" s="12">
        <f t="shared" si="20"/>
        <v>9.6</v>
      </c>
      <c r="N40" s="12">
        <f t="shared" si="21"/>
        <v>0</v>
      </c>
      <c r="O40" s="12">
        <f t="shared" si="22"/>
        <v>0</v>
      </c>
    </row>
    <row r="41" spans="1:15" ht="15" customHeight="1" x14ac:dyDescent="0.25">
      <c r="A41" s="13" t="s">
        <v>88</v>
      </c>
      <c r="B41" s="12" t="s">
        <v>419</v>
      </c>
      <c r="C41" s="15" t="s">
        <v>51</v>
      </c>
      <c r="D41" s="16">
        <f t="shared" si="17"/>
        <v>7.4</v>
      </c>
      <c r="E41" s="16">
        <v>7.4</v>
      </c>
      <c r="F41" s="16"/>
      <c r="G41" s="16"/>
      <c r="H41" s="10">
        <f t="shared" si="18"/>
        <v>0</v>
      </c>
      <c r="I41" s="10"/>
      <c r="J41" s="10"/>
      <c r="K41" s="10"/>
      <c r="L41" s="12">
        <f t="shared" si="23"/>
        <v>7.4</v>
      </c>
      <c r="M41" s="12">
        <f t="shared" si="20"/>
        <v>7.4</v>
      </c>
      <c r="N41" s="12">
        <f t="shared" si="21"/>
        <v>0</v>
      </c>
      <c r="O41" s="12">
        <f t="shared" si="22"/>
        <v>0</v>
      </c>
    </row>
    <row r="42" spans="1:15" ht="15" customHeight="1" x14ac:dyDescent="0.25">
      <c r="A42" s="5" t="s">
        <v>89</v>
      </c>
      <c r="B42" s="12" t="s">
        <v>391</v>
      </c>
      <c r="C42" s="15" t="s">
        <v>51</v>
      </c>
      <c r="D42" s="16">
        <f t="shared" si="17"/>
        <v>7.2</v>
      </c>
      <c r="E42" s="16">
        <v>7.2</v>
      </c>
      <c r="F42" s="16"/>
      <c r="G42" s="16"/>
      <c r="H42" s="10">
        <f t="shared" si="18"/>
        <v>0</v>
      </c>
      <c r="I42" s="10"/>
      <c r="J42" s="10"/>
      <c r="K42" s="10"/>
      <c r="L42" s="12">
        <f t="shared" si="23"/>
        <v>7.2</v>
      </c>
      <c r="M42" s="12">
        <f t="shared" si="20"/>
        <v>7.2</v>
      </c>
      <c r="N42" s="12">
        <f t="shared" si="21"/>
        <v>0</v>
      </c>
      <c r="O42" s="12">
        <f t="shared" si="22"/>
        <v>0</v>
      </c>
    </row>
    <row r="43" spans="1:15" ht="15" customHeight="1" x14ac:dyDescent="0.25">
      <c r="A43" s="5" t="s">
        <v>90</v>
      </c>
      <c r="B43" s="202" t="s">
        <v>46</v>
      </c>
      <c r="C43" s="15" t="s">
        <v>51</v>
      </c>
      <c r="D43" s="16">
        <f t="shared" si="17"/>
        <v>0.2</v>
      </c>
      <c r="E43" s="16">
        <v>0.2</v>
      </c>
      <c r="F43" s="16"/>
      <c r="G43" s="16"/>
      <c r="H43" s="10">
        <f t="shared" si="18"/>
        <v>0</v>
      </c>
      <c r="I43" s="10"/>
      <c r="J43" s="10"/>
      <c r="K43" s="10"/>
      <c r="L43" s="12">
        <f t="shared" si="23"/>
        <v>0.2</v>
      </c>
      <c r="M43" s="12">
        <f t="shared" si="20"/>
        <v>0.2</v>
      </c>
      <c r="N43" s="12">
        <f t="shared" si="21"/>
        <v>0</v>
      </c>
      <c r="O43" s="12">
        <f t="shared" si="22"/>
        <v>0</v>
      </c>
    </row>
    <row r="44" spans="1:15" ht="15" customHeight="1" x14ac:dyDescent="0.25">
      <c r="A44" s="32" t="s">
        <v>91</v>
      </c>
      <c r="B44" s="12" t="s">
        <v>43</v>
      </c>
      <c r="C44" s="15" t="s">
        <v>51</v>
      </c>
      <c r="D44" s="16">
        <f t="shared" si="17"/>
        <v>0.5</v>
      </c>
      <c r="E44" s="16">
        <v>0.5</v>
      </c>
      <c r="F44" s="16"/>
      <c r="G44" s="16"/>
      <c r="H44" s="10">
        <f t="shared" si="18"/>
        <v>0</v>
      </c>
      <c r="I44" s="10"/>
      <c r="J44" s="10"/>
      <c r="K44" s="10"/>
      <c r="L44" s="12">
        <f t="shared" si="23"/>
        <v>0.5</v>
      </c>
      <c r="M44" s="12">
        <f t="shared" si="20"/>
        <v>0.5</v>
      </c>
      <c r="N44" s="12">
        <f t="shared" si="21"/>
        <v>0</v>
      </c>
      <c r="O44" s="12">
        <f t="shared" si="22"/>
        <v>0</v>
      </c>
    </row>
    <row r="45" spans="1:15" ht="15" customHeight="1" x14ac:dyDescent="0.25">
      <c r="A45" s="5" t="s">
        <v>92</v>
      </c>
      <c r="B45" s="12" t="s">
        <v>45</v>
      </c>
      <c r="C45" s="15" t="s">
        <v>51</v>
      </c>
      <c r="D45" s="16">
        <f t="shared" si="17"/>
        <v>0.6</v>
      </c>
      <c r="E45" s="16">
        <v>0.6</v>
      </c>
      <c r="F45" s="16"/>
      <c r="G45" s="16"/>
      <c r="H45" s="10">
        <f t="shared" si="18"/>
        <v>0</v>
      </c>
      <c r="I45" s="10"/>
      <c r="J45" s="10"/>
      <c r="K45" s="10"/>
      <c r="L45" s="12">
        <f t="shared" si="23"/>
        <v>0.6</v>
      </c>
      <c r="M45" s="12">
        <f t="shared" si="20"/>
        <v>0.6</v>
      </c>
      <c r="N45" s="12">
        <f t="shared" si="21"/>
        <v>0</v>
      </c>
      <c r="O45" s="12">
        <f t="shared" si="22"/>
        <v>0</v>
      </c>
    </row>
    <row r="46" spans="1:15" ht="15" customHeight="1" x14ac:dyDescent="0.25">
      <c r="A46" s="5" t="s">
        <v>93</v>
      </c>
      <c r="B46" s="12" t="s">
        <v>165</v>
      </c>
      <c r="C46" s="15" t="s">
        <v>51</v>
      </c>
      <c r="D46" s="16">
        <f t="shared" si="17"/>
        <v>0.9</v>
      </c>
      <c r="E46" s="16">
        <v>0.9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23"/>
        <v>0.9</v>
      </c>
      <c r="M46" s="12">
        <f t="shared" si="20"/>
        <v>0.9</v>
      </c>
      <c r="N46" s="12">
        <f t="shared" si="21"/>
        <v>0</v>
      </c>
      <c r="O46" s="12">
        <f t="shared" si="22"/>
        <v>0</v>
      </c>
    </row>
    <row r="47" spans="1:15" ht="15" customHeight="1" x14ac:dyDescent="0.25">
      <c r="A47" s="32" t="s">
        <v>94</v>
      </c>
      <c r="B47" s="12" t="s">
        <v>44</v>
      </c>
      <c r="C47" s="15" t="s">
        <v>51</v>
      </c>
      <c r="D47" s="16">
        <f t="shared" si="17"/>
        <v>0.3</v>
      </c>
      <c r="E47" s="16">
        <v>0.3</v>
      </c>
      <c r="F47" s="16"/>
      <c r="G47" s="16"/>
      <c r="H47" s="10">
        <f t="shared" si="18"/>
        <v>0</v>
      </c>
      <c r="I47" s="10"/>
      <c r="J47" s="10"/>
      <c r="K47" s="10"/>
      <c r="L47" s="12">
        <f t="shared" si="23"/>
        <v>0.3</v>
      </c>
      <c r="M47" s="12">
        <f t="shared" si="20"/>
        <v>0.3</v>
      </c>
      <c r="N47" s="12">
        <f t="shared" si="21"/>
        <v>0</v>
      </c>
      <c r="O47" s="12">
        <f t="shared" si="22"/>
        <v>0</v>
      </c>
    </row>
    <row r="48" spans="1:15" ht="15" customHeight="1" x14ac:dyDescent="0.25">
      <c r="A48" s="5" t="s">
        <v>95</v>
      </c>
      <c r="B48" s="202" t="s">
        <v>47</v>
      </c>
      <c r="C48" s="15" t="s">
        <v>51</v>
      </c>
      <c r="D48" s="16">
        <f t="shared" si="17"/>
        <v>0.4</v>
      </c>
      <c r="E48" s="16">
        <v>0.4</v>
      </c>
      <c r="F48" s="16"/>
      <c r="G48" s="16"/>
      <c r="H48" s="10">
        <f t="shared" si="18"/>
        <v>0</v>
      </c>
      <c r="I48" s="10"/>
      <c r="J48" s="10"/>
      <c r="K48" s="10"/>
      <c r="L48" s="12">
        <f t="shared" si="23"/>
        <v>0.4</v>
      </c>
      <c r="M48" s="12">
        <f t="shared" si="20"/>
        <v>0.4</v>
      </c>
      <c r="N48" s="12">
        <f t="shared" si="21"/>
        <v>0</v>
      </c>
      <c r="O48" s="12">
        <f t="shared" si="22"/>
        <v>0</v>
      </c>
    </row>
    <row r="49" spans="1:17" ht="15" customHeight="1" x14ac:dyDescent="0.25">
      <c r="A49" s="5" t="s">
        <v>96</v>
      </c>
      <c r="B49" s="94" t="s">
        <v>392</v>
      </c>
      <c r="C49" s="97" t="s">
        <v>51</v>
      </c>
      <c r="D49" s="16">
        <f t="shared" si="17"/>
        <v>0.6</v>
      </c>
      <c r="E49" s="16">
        <v>0.6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23"/>
        <v>0.6</v>
      </c>
      <c r="M49" s="12">
        <f t="shared" si="20"/>
        <v>0.6</v>
      </c>
      <c r="N49" s="12">
        <f t="shared" si="21"/>
        <v>0</v>
      </c>
      <c r="O49" s="12">
        <f t="shared" si="22"/>
        <v>0</v>
      </c>
    </row>
    <row r="50" spans="1:17" ht="15" customHeight="1" x14ac:dyDescent="0.25">
      <c r="A50" s="5" t="s">
        <v>97</v>
      </c>
      <c r="B50" s="12" t="s">
        <v>42</v>
      </c>
      <c r="C50" s="15" t="s">
        <v>51</v>
      </c>
      <c r="D50" s="16">
        <f t="shared" si="17"/>
        <v>3</v>
      </c>
      <c r="E50" s="16">
        <v>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23"/>
        <v>3</v>
      </c>
      <c r="M50" s="12">
        <f t="shared" si="20"/>
        <v>3</v>
      </c>
      <c r="N50" s="12">
        <f t="shared" si="21"/>
        <v>0</v>
      </c>
      <c r="O50" s="12">
        <f t="shared" si="22"/>
        <v>0</v>
      </c>
    </row>
    <row r="51" spans="1:17" ht="15" customHeight="1" x14ac:dyDescent="0.25">
      <c r="A51" s="5" t="s">
        <v>98</v>
      </c>
      <c r="B51" s="271" t="s">
        <v>393</v>
      </c>
      <c r="C51" s="97" t="s">
        <v>51</v>
      </c>
      <c r="D51" s="16">
        <f t="shared" si="17"/>
        <v>1.7</v>
      </c>
      <c r="E51" s="16">
        <v>1.7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23"/>
        <v>1.7</v>
      </c>
      <c r="M51" s="12">
        <f t="shared" si="20"/>
        <v>1.7</v>
      </c>
      <c r="N51" s="12">
        <f t="shared" si="21"/>
        <v>0</v>
      </c>
      <c r="O51" s="12">
        <f t="shared" si="22"/>
        <v>0</v>
      </c>
    </row>
    <row r="52" spans="1:17" ht="15" customHeight="1" x14ac:dyDescent="0.25">
      <c r="A52" s="5" t="s">
        <v>99</v>
      </c>
      <c r="B52" s="202" t="s">
        <v>41</v>
      </c>
      <c r="C52" s="15" t="s">
        <v>51</v>
      </c>
      <c r="D52" s="16">
        <f t="shared" si="17"/>
        <v>2.5</v>
      </c>
      <c r="E52" s="16">
        <v>2.5</v>
      </c>
      <c r="F52" s="16"/>
      <c r="G52" s="16"/>
      <c r="H52" s="10">
        <f t="shared" si="18"/>
        <v>0</v>
      </c>
      <c r="I52" s="10"/>
      <c r="J52" s="10"/>
      <c r="K52" s="10"/>
      <c r="L52" s="12">
        <f t="shared" si="23"/>
        <v>2.5</v>
      </c>
      <c r="M52" s="12">
        <f t="shared" si="20"/>
        <v>2.5</v>
      </c>
      <c r="N52" s="12">
        <f t="shared" si="21"/>
        <v>0</v>
      </c>
      <c r="O52" s="12">
        <f t="shared" si="22"/>
        <v>0</v>
      </c>
    </row>
    <row r="53" spans="1:17" ht="15" customHeight="1" x14ac:dyDescent="0.25">
      <c r="A53" s="5" t="s">
        <v>100</v>
      </c>
      <c r="B53" s="12" t="s">
        <v>153</v>
      </c>
      <c r="C53" s="15" t="s">
        <v>51</v>
      </c>
      <c r="D53" s="16">
        <f t="shared" si="17"/>
        <v>4.4000000000000004</v>
      </c>
      <c r="E53" s="16">
        <v>4.4000000000000004</v>
      </c>
      <c r="F53" s="16"/>
      <c r="G53" s="16"/>
      <c r="H53" s="10">
        <f t="shared" si="18"/>
        <v>0</v>
      </c>
      <c r="I53" s="10"/>
      <c r="J53" s="10"/>
      <c r="K53" s="10"/>
      <c r="L53" s="12">
        <f t="shared" si="23"/>
        <v>4.4000000000000004</v>
      </c>
      <c r="M53" s="12">
        <f t="shared" si="20"/>
        <v>4.4000000000000004</v>
      </c>
      <c r="N53" s="12">
        <f t="shared" si="21"/>
        <v>0</v>
      </c>
      <c r="O53" s="12">
        <f t="shared" si="22"/>
        <v>0</v>
      </c>
    </row>
    <row r="54" spans="1:17" ht="15" customHeight="1" x14ac:dyDescent="0.25">
      <c r="A54" s="5" t="s">
        <v>101</v>
      </c>
      <c r="B54" s="12" t="s">
        <v>34</v>
      </c>
      <c r="C54" s="15" t="s">
        <v>51</v>
      </c>
      <c r="D54" s="16">
        <f t="shared" si="17"/>
        <v>3.2</v>
      </c>
      <c r="E54" s="16">
        <v>3.2</v>
      </c>
      <c r="F54" s="16"/>
      <c r="G54" s="16"/>
      <c r="H54" s="10">
        <f t="shared" si="18"/>
        <v>0</v>
      </c>
      <c r="I54" s="10"/>
      <c r="J54" s="10"/>
      <c r="K54" s="10"/>
      <c r="L54" s="12">
        <f t="shared" si="23"/>
        <v>3.2</v>
      </c>
      <c r="M54" s="12">
        <f t="shared" si="20"/>
        <v>3.2</v>
      </c>
      <c r="N54" s="12">
        <f t="shared" si="21"/>
        <v>0</v>
      </c>
      <c r="O54" s="12">
        <f t="shared" si="22"/>
        <v>0</v>
      </c>
    </row>
    <row r="55" spans="1:17" ht="15" customHeight="1" x14ac:dyDescent="0.25">
      <c r="A55" s="5" t="s">
        <v>102</v>
      </c>
      <c r="B55" s="12" t="s">
        <v>36</v>
      </c>
      <c r="C55" s="15" t="s">
        <v>51</v>
      </c>
      <c r="D55" s="16">
        <f t="shared" si="17"/>
        <v>4.5</v>
      </c>
      <c r="E55" s="16">
        <v>4.5</v>
      </c>
      <c r="F55" s="16"/>
      <c r="G55" s="16"/>
      <c r="H55" s="10">
        <f t="shared" si="18"/>
        <v>0</v>
      </c>
      <c r="I55" s="10"/>
      <c r="J55" s="10"/>
      <c r="K55" s="10"/>
      <c r="L55" s="12">
        <f t="shared" si="23"/>
        <v>4.5</v>
      </c>
      <c r="M55" s="12">
        <f t="shared" si="20"/>
        <v>4.5</v>
      </c>
      <c r="N55" s="12">
        <f t="shared" si="21"/>
        <v>0</v>
      </c>
      <c r="O55" s="12">
        <f t="shared" si="22"/>
        <v>0</v>
      </c>
      <c r="P55" s="37"/>
      <c r="Q55" s="37"/>
    </row>
    <row r="56" spans="1:17" ht="15" customHeight="1" x14ac:dyDescent="0.25">
      <c r="A56" s="5" t="s">
        <v>103</v>
      </c>
      <c r="B56" s="12" t="s">
        <v>38</v>
      </c>
      <c r="C56" s="15" t="s">
        <v>51</v>
      </c>
      <c r="D56" s="16">
        <f t="shared" si="17"/>
        <v>6.2</v>
      </c>
      <c r="E56" s="16">
        <v>6.2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23"/>
        <v>6.2</v>
      </c>
      <c r="M56" s="12">
        <f t="shared" si="20"/>
        <v>6.2</v>
      </c>
      <c r="N56" s="12">
        <f t="shared" si="21"/>
        <v>0</v>
      </c>
      <c r="O56" s="12">
        <f t="shared" si="22"/>
        <v>0</v>
      </c>
    </row>
    <row r="57" spans="1:17" ht="15" customHeight="1" x14ac:dyDescent="0.25">
      <c r="A57" s="5" t="s">
        <v>104</v>
      </c>
      <c r="B57" s="12" t="s">
        <v>37</v>
      </c>
      <c r="C57" s="15" t="s">
        <v>51</v>
      </c>
      <c r="D57" s="16">
        <f t="shared" si="17"/>
        <v>0.4</v>
      </c>
      <c r="E57" s="16">
        <v>0.4</v>
      </c>
      <c r="F57" s="16"/>
      <c r="G57" s="16"/>
      <c r="H57" s="10">
        <f t="shared" si="18"/>
        <v>0</v>
      </c>
      <c r="I57" s="10"/>
      <c r="J57" s="10"/>
      <c r="K57" s="10"/>
      <c r="L57" s="12">
        <f t="shared" si="23"/>
        <v>0.4</v>
      </c>
      <c r="M57" s="12">
        <f t="shared" si="20"/>
        <v>0.4</v>
      </c>
      <c r="N57" s="12">
        <f t="shared" si="21"/>
        <v>0</v>
      </c>
      <c r="O57" s="12">
        <f t="shared" si="22"/>
        <v>0</v>
      </c>
    </row>
    <row r="58" spans="1:17" ht="15" customHeight="1" x14ac:dyDescent="0.25">
      <c r="A58" s="5" t="s">
        <v>105</v>
      </c>
      <c r="B58" s="12" t="s">
        <v>35</v>
      </c>
      <c r="C58" s="15" t="s">
        <v>51</v>
      </c>
      <c r="D58" s="16">
        <f t="shared" si="17"/>
        <v>4.8</v>
      </c>
      <c r="E58" s="16">
        <v>4.8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23"/>
        <v>4.8</v>
      </c>
      <c r="M58" s="12">
        <f t="shared" si="20"/>
        <v>4.8</v>
      </c>
      <c r="N58" s="12">
        <f t="shared" si="21"/>
        <v>0</v>
      </c>
      <c r="O58" s="12">
        <f t="shared" si="22"/>
        <v>0</v>
      </c>
    </row>
    <row r="59" spans="1:17" ht="15" customHeight="1" x14ac:dyDescent="0.25">
      <c r="A59" s="5" t="s">
        <v>106</v>
      </c>
      <c r="B59" s="202" t="s">
        <v>39</v>
      </c>
      <c r="C59" s="15" t="s">
        <v>51</v>
      </c>
      <c r="D59" s="16">
        <f t="shared" si="17"/>
        <v>0.6</v>
      </c>
      <c r="E59" s="16">
        <v>0.6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23"/>
        <v>0.6</v>
      </c>
      <c r="M59" s="12">
        <f t="shared" si="20"/>
        <v>0.6</v>
      </c>
      <c r="N59" s="12">
        <f t="shared" si="21"/>
        <v>0</v>
      </c>
      <c r="O59" s="12">
        <f t="shared" si="22"/>
        <v>0</v>
      </c>
    </row>
    <row r="60" spans="1:17" ht="15" customHeight="1" x14ac:dyDescent="0.25">
      <c r="A60" s="5" t="s">
        <v>107</v>
      </c>
      <c r="B60" s="202" t="s">
        <v>40</v>
      </c>
      <c r="C60" s="15" t="s">
        <v>51</v>
      </c>
      <c r="D60" s="16">
        <f t="shared" si="17"/>
        <v>0.6</v>
      </c>
      <c r="E60" s="16">
        <v>0.6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23"/>
        <v>0.6</v>
      </c>
      <c r="M60" s="12">
        <f t="shared" si="20"/>
        <v>0.6</v>
      </c>
      <c r="N60" s="12">
        <f t="shared" si="21"/>
        <v>0</v>
      </c>
      <c r="O60" s="12">
        <f t="shared" si="22"/>
        <v>0</v>
      </c>
    </row>
    <row r="61" spans="1:17" ht="15" customHeight="1" x14ac:dyDescent="0.25">
      <c r="A61" s="13" t="s">
        <v>108</v>
      </c>
      <c r="B61" s="12" t="s">
        <v>50</v>
      </c>
      <c r="C61" s="15" t="s">
        <v>51</v>
      </c>
      <c r="D61" s="16">
        <f t="shared" si="17"/>
        <v>0.1</v>
      </c>
      <c r="E61" s="16">
        <v>0.1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23"/>
        <v>0.1</v>
      </c>
      <c r="M61" s="12">
        <f t="shared" si="20"/>
        <v>0.1</v>
      </c>
      <c r="N61" s="12">
        <f t="shared" si="21"/>
        <v>0</v>
      </c>
      <c r="O61" s="12">
        <f t="shared" si="22"/>
        <v>0</v>
      </c>
    </row>
    <row r="62" spans="1:17" ht="15" customHeight="1" x14ac:dyDescent="0.25">
      <c r="A62" s="13" t="s">
        <v>109</v>
      </c>
      <c r="B62" s="12" t="s">
        <v>167</v>
      </c>
      <c r="C62" s="15" t="s">
        <v>51</v>
      </c>
      <c r="D62" s="16">
        <f t="shared" si="17"/>
        <v>3.4</v>
      </c>
      <c r="E62" s="16">
        <v>3.4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23"/>
        <v>3.4</v>
      </c>
      <c r="M62" s="12">
        <f t="shared" si="20"/>
        <v>3.4</v>
      </c>
      <c r="N62" s="12">
        <f t="shared" si="21"/>
        <v>0</v>
      </c>
      <c r="O62" s="12">
        <f t="shared" si="22"/>
        <v>0</v>
      </c>
    </row>
    <row r="63" spans="1:17" ht="15.95" customHeight="1" x14ac:dyDescent="0.25">
      <c r="A63" s="20" t="s">
        <v>155</v>
      </c>
      <c r="B63" s="21" t="s">
        <v>177</v>
      </c>
      <c r="C63" s="28"/>
      <c r="D63" s="264">
        <f>E63+G63</f>
        <v>117.5</v>
      </c>
      <c r="E63" s="23">
        <f>SUM(E32:E62)</f>
        <v>117.5</v>
      </c>
      <c r="F63" s="23">
        <f t="shared" ref="F63:G63" si="24">SUM(F32:F62)</f>
        <v>0</v>
      </c>
      <c r="G63" s="23">
        <f t="shared" si="24"/>
        <v>0</v>
      </c>
      <c r="H63" s="24">
        <f t="shared" si="18"/>
        <v>0</v>
      </c>
      <c r="I63" s="24">
        <f t="shared" ref="I63" si="25">SUM(I32:I62)</f>
        <v>0</v>
      </c>
      <c r="J63" s="24">
        <f t="shared" ref="J63" si="26">SUM(J32:J62)</f>
        <v>0</v>
      </c>
      <c r="K63" s="24">
        <f t="shared" ref="K63" si="27">SUM(K32:K62)</f>
        <v>0</v>
      </c>
      <c r="L63" s="21">
        <f t="shared" si="23"/>
        <v>117.5</v>
      </c>
      <c r="M63" s="21">
        <f t="shared" ref="M63" si="28">SUM(M32:M62)</f>
        <v>117.5</v>
      </c>
      <c r="N63" s="21">
        <f t="shared" ref="N63" si="29">SUM(N32:N62)</f>
        <v>0</v>
      </c>
      <c r="O63" s="21">
        <f t="shared" ref="O63" si="30">SUM(O32:O62)</f>
        <v>0</v>
      </c>
    </row>
    <row r="64" spans="1:17" ht="15.95" customHeight="1" x14ac:dyDescent="0.25">
      <c r="A64" s="38" t="s">
        <v>156</v>
      </c>
      <c r="B64" s="586" t="s">
        <v>66</v>
      </c>
      <c r="C64" s="587"/>
      <c r="D64" s="587"/>
      <c r="E64" s="587"/>
      <c r="F64" s="587"/>
      <c r="G64" s="587"/>
      <c r="H64" s="587"/>
      <c r="I64" s="587"/>
      <c r="J64" s="587"/>
      <c r="K64" s="587"/>
      <c r="L64" s="587"/>
      <c r="M64" s="587"/>
      <c r="N64" s="587"/>
      <c r="O64" s="588"/>
    </row>
    <row r="65" spans="1:17" ht="15" customHeight="1" x14ac:dyDescent="0.25">
      <c r="A65" s="19" t="s">
        <v>110</v>
      </c>
      <c r="B65" s="29" t="s">
        <v>27</v>
      </c>
      <c r="C65" s="39" t="s">
        <v>30</v>
      </c>
      <c r="D65" s="16">
        <f t="shared" ref="D65:D73" si="31">E65+G65</f>
        <v>4.8</v>
      </c>
      <c r="E65" s="16">
        <v>4.8</v>
      </c>
      <c r="F65" s="16"/>
      <c r="G65" s="16"/>
      <c r="H65" s="9">
        <f t="shared" ref="H65:H74" si="32">I65+K65</f>
        <v>0</v>
      </c>
      <c r="I65" s="10"/>
      <c r="J65" s="10"/>
      <c r="K65" s="206"/>
      <c r="L65" s="11">
        <f t="shared" ref="L65:L74" si="33">M65+O65</f>
        <v>4.8</v>
      </c>
      <c r="M65" s="11">
        <f t="shared" ref="M65:O73" si="34">E65+I65</f>
        <v>4.8</v>
      </c>
      <c r="N65" s="11">
        <f t="shared" si="34"/>
        <v>0</v>
      </c>
      <c r="O65" s="11">
        <f t="shared" si="34"/>
        <v>0</v>
      </c>
    </row>
    <row r="66" spans="1:17" ht="15" customHeight="1" x14ac:dyDescent="0.25">
      <c r="A66" s="13" t="s">
        <v>157</v>
      </c>
      <c r="B66" s="29" t="s">
        <v>57</v>
      </c>
      <c r="C66" s="39" t="s">
        <v>30</v>
      </c>
      <c r="D66" s="16">
        <f t="shared" si="31"/>
        <v>0.1</v>
      </c>
      <c r="E66" s="16">
        <v>0.1</v>
      </c>
      <c r="F66" s="16"/>
      <c r="G66" s="16"/>
      <c r="H66" s="9">
        <f t="shared" si="32"/>
        <v>0</v>
      </c>
      <c r="I66" s="10"/>
      <c r="J66" s="10"/>
      <c r="K66" s="206"/>
      <c r="L66" s="11">
        <f t="shared" si="33"/>
        <v>0.1</v>
      </c>
      <c r="M66" s="11">
        <f t="shared" si="34"/>
        <v>0.1</v>
      </c>
      <c r="N66" s="11">
        <f t="shared" si="34"/>
        <v>0</v>
      </c>
      <c r="O66" s="11">
        <f t="shared" si="34"/>
        <v>0</v>
      </c>
    </row>
    <row r="67" spans="1:17" ht="15" customHeight="1" x14ac:dyDescent="0.25">
      <c r="A67" s="242" t="s">
        <v>158</v>
      </c>
      <c r="B67" s="29" t="s">
        <v>58</v>
      </c>
      <c r="C67" s="39" t="s">
        <v>30</v>
      </c>
      <c r="D67" s="16">
        <f t="shared" si="31"/>
        <v>0.5</v>
      </c>
      <c r="E67" s="16">
        <v>0.5</v>
      </c>
      <c r="F67" s="16"/>
      <c r="G67" s="16"/>
      <c r="H67" s="9">
        <f t="shared" si="32"/>
        <v>0</v>
      </c>
      <c r="I67" s="10"/>
      <c r="J67" s="10"/>
      <c r="K67" s="206"/>
      <c r="L67" s="11">
        <f t="shared" si="33"/>
        <v>0.5</v>
      </c>
      <c r="M67" s="11">
        <f t="shared" si="34"/>
        <v>0.5</v>
      </c>
      <c r="N67" s="11">
        <f t="shared" si="34"/>
        <v>0</v>
      </c>
      <c r="O67" s="11">
        <f t="shared" si="34"/>
        <v>0</v>
      </c>
    </row>
    <row r="68" spans="1:17" ht="15" customHeight="1" x14ac:dyDescent="0.25">
      <c r="A68" s="38" t="s">
        <v>111</v>
      </c>
      <c r="B68" s="29" t="s">
        <v>394</v>
      </c>
      <c r="C68" s="39" t="s">
        <v>30</v>
      </c>
      <c r="D68" s="16">
        <f t="shared" si="31"/>
        <v>0.1</v>
      </c>
      <c r="E68" s="16">
        <v>0.1</v>
      </c>
      <c r="F68" s="16"/>
      <c r="G68" s="16"/>
      <c r="H68" s="9">
        <f t="shared" si="32"/>
        <v>0</v>
      </c>
      <c r="I68" s="10"/>
      <c r="J68" s="10"/>
      <c r="K68" s="206"/>
      <c r="L68" s="11">
        <f t="shared" si="33"/>
        <v>0.1</v>
      </c>
      <c r="M68" s="11">
        <f t="shared" si="34"/>
        <v>0.1</v>
      </c>
      <c r="N68" s="11">
        <f t="shared" si="34"/>
        <v>0</v>
      </c>
      <c r="O68" s="11">
        <f t="shared" si="34"/>
        <v>0</v>
      </c>
    </row>
    <row r="69" spans="1:17" ht="15" customHeight="1" x14ac:dyDescent="0.25">
      <c r="A69" s="40" t="s">
        <v>112</v>
      </c>
      <c r="B69" s="29" t="s">
        <v>396</v>
      </c>
      <c r="C69" s="39" t="s">
        <v>30</v>
      </c>
      <c r="D69" s="16">
        <f t="shared" si="31"/>
        <v>0.4</v>
      </c>
      <c r="E69" s="16">
        <v>0.4</v>
      </c>
      <c r="F69" s="16"/>
      <c r="G69" s="16"/>
      <c r="H69" s="9">
        <f t="shared" si="32"/>
        <v>0</v>
      </c>
      <c r="I69" s="10"/>
      <c r="J69" s="10"/>
      <c r="K69" s="206"/>
      <c r="L69" s="11">
        <f t="shared" si="33"/>
        <v>0.4</v>
      </c>
      <c r="M69" s="11">
        <f t="shared" si="34"/>
        <v>0.4</v>
      </c>
      <c r="N69" s="11">
        <f t="shared" si="34"/>
        <v>0</v>
      </c>
      <c r="O69" s="11">
        <f t="shared" si="34"/>
        <v>0</v>
      </c>
    </row>
    <row r="70" spans="1:17" x14ac:dyDescent="0.25">
      <c r="A70" s="32" t="s">
        <v>113</v>
      </c>
      <c r="B70" s="29" t="s">
        <v>67</v>
      </c>
      <c r="C70" s="39" t="s">
        <v>30</v>
      </c>
      <c r="D70" s="16">
        <f t="shared" si="31"/>
        <v>0.1</v>
      </c>
      <c r="E70" s="16">
        <v>0.1</v>
      </c>
      <c r="F70" s="16"/>
      <c r="G70" s="16"/>
      <c r="H70" s="9">
        <f t="shared" si="32"/>
        <v>0</v>
      </c>
      <c r="I70" s="10"/>
      <c r="J70" s="10"/>
      <c r="K70" s="206"/>
      <c r="L70" s="11">
        <f t="shared" si="33"/>
        <v>0.1</v>
      </c>
      <c r="M70" s="11">
        <f t="shared" si="34"/>
        <v>0.1</v>
      </c>
      <c r="N70" s="11">
        <f t="shared" si="34"/>
        <v>0</v>
      </c>
      <c r="O70" s="11">
        <f t="shared" si="34"/>
        <v>0</v>
      </c>
      <c r="P70" s="37"/>
      <c r="Q70" s="37"/>
    </row>
    <row r="71" spans="1:17" x14ac:dyDescent="0.25">
      <c r="A71" s="32" t="s">
        <v>114</v>
      </c>
      <c r="B71" s="29" t="s">
        <v>28</v>
      </c>
      <c r="C71" s="39" t="s">
        <v>30</v>
      </c>
      <c r="D71" s="16">
        <f t="shared" si="31"/>
        <v>3.7</v>
      </c>
      <c r="E71" s="16">
        <v>3.7</v>
      </c>
      <c r="F71" s="16"/>
      <c r="G71" s="16"/>
      <c r="H71" s="9">
        <f t="shared" si="32"/>
        <v>0</v>
      </c>
      <c r="I71" s="10"/>
      <c r="J71" s="10"/>
      <c r="K71" s="206"/>
      <c r="L71" s="11">
        <f t="shared" si="33"/>
        <v>3.7</v>
      </c>
      <c r="M71" s="11">
        <f t="shared" si="34"/>
        <v>3.7</v>
      </c>
      <c r="N71" s="11">
        <f t="shared" si="34"/>
        <v>0</v>
      </c>
      <c r="O71" s="11">
        <f t="shared" si="34"/>
        <v>0</v>
      </c>
      <c r="P71" s="37"/>
      <c r="Q71" s="37"/>
    </row>
    <row r="72" spans="1:17" ht="15" customHeight="1" x14ac:dyDescent="0.25">
      <c r="A72" s="32" t="s">
        <v>115</v>
      </c>
      <c r="B72" s="12" t="s">
        <v>29</v>
      </c>
      <c r="C72" s="39" t="s">
        <v>30</v>
      </c>
      <c r="D72" s="16">
        <f t="shared" si="31"/>
        <v>2.6</v>
      </c>
      <c r="E72" s="16">
        <v>2.6</v>
      </c>
      <c r="F72" s="16"/>
      <c r="G72" s="16"/>
      <c r="H72" s="9">
        <f t="shared" si="32"/>
        <v>0</v>
      </c>
      <c r="I72" s="10"/>
      <c r="J72" s="10"/>
      <c r="K72" s="206"/>
      <c r="L72" s="11">
        <f t="shared" si="33"/>
        <v>2.6</v>
      </c>
      <c r="M72" s="11">
        <f t="shared" si="34"/>
        <v>2.6</v>
      </c>
      <c r="N72" s="11">
        <f t="shared" si="34"/>
        <v>0</v>
      </c>
      <c r="O72" s="11">
        <f t="shared" si="34"/>
        <v>0</v>
      </c>
      <c r="P72" s="37"/>
      <c r="Q72" s="37"/>
    </row>
    <row r="73" spans="1:17" x14ac:dyDescent="0.25">
      <c r="A73" s="32" t="s">
        <v>166</v>
      </c>
      <c r="B73" s="41" t="s">
        <v>64</v>
      </c>
      <c r="C73" s="39" t="s">
        <v>30</v>
      </c>
      <c r="D73" s="16">
        <f t="shared" si="31"/>
        <v>3</v>
      </c>
      <c r="E73" s="16">
        <v>3</v>
      </c>
      <c r="F73" s="16"/>
      <c r="G73" s="16"/>
      <c r="H73" s="9">
        <f t="shared" si="32"/>
        <v>0</v>
      </c>
      <c r="I73" s="10"/>
      <c r="J73" s="10"/>
      <c r="K73" s="206"/>
      <c r="L73" s="11">
        <f t="shared" si="33"/>
        <v>3</v>
      </c>
      <c r="M73" s="11">
        <f t="shared" si="34"/>
        <v>3</v>
      </c>
      <c r="N73" s="11">
        <f t="shared" si="34"/>
        <v>0</v>
      </c>
      <c r="O73" s="11">
        <f t="shared" si="34"/>
        <v>0</v>
      </c>
    </row>
    <row r="74" spans="1:17" ht="15.95" customHeight="1" x14ac:dyDescent="0.25">
      <c r="A74" s="432" t="s">
        <v>116</v>
      </c>
      <c r="B74" s="44" t="s">
        <v>179</v>
      </c>
      <c r="C74" s="78"/>
      <c r="D74" s="264">
        <f>E74+G74</f>
        <v>15.299999999999999</v>
      </c>
      <c r="E74" s="23">
        <f>SUM(E65:E73)</f>
        <v>15.299999999999999</v>
      </c>
      <c r="F74" s="23">
        <f t="shared" ref="F74:G74" si="35">SUM(F65:F73)</f>
        <v>0</v>
      </c>
      <c r="G74" s="23">
        <f t="shared" si="35"/>
        <v>0</v>
      </c>
      <c r="H74" s="24">
        <f t="shared" si="32"/>
        <v>0</v>
      </c>
      <c r="I74" s="24">
        <f t="shared" ref="I74" si="36">SUM(I65:I73)</f>
        <v>0</v>
      </c>
      <c r="J74" s="24">
        <f t="shared" ref="J74" si="37">SUM(J65:J73)</f>
        <v>0</v>
      </c>
      <c r="K74" s="24">
        <f t="shared" ref="K74" si="38">SUM(K65:K73)</f>
        <v>0</v>
      </c>
      <c r="L74" s="21">
        <f t="shared" si="33"/>
        <v>15.299999999999999</v>
      </c>
      <c r="M74" s="21">
        <f t="shared" ref="M74" si="39">SUM(M65:M73)</f>
        <v>15.299999999999999</v>
      </c>
      <c r="N74" s="21">
        <f t="shared" ref="N74" si="40">SUM(N65:N73)</f>
        <v>0</v>
      </c>
      <c r="O74" s="21">
        <f t="shared" ref="O74" si="41">SUM(O65:O73)</f>
        <v>0</v>
      </c>
    </row>
    <row r="75" spans="1:17" ht="17.25" customHeight="1" x14ac:dyDescent="0.25">
      <c r="A75" s="32" t="s">
        <v>117</v>
      </c>
      <c r="B75" s="586" t="s">
        <v>68</v>
      </c>
      <c r="C75" s="587"/>
      <c r="D75" s="587"/>
      <c r="E75" s="587"/>
      <c r="F75" s="587"/>
      <c r="G75" s="587"/>
      <c r="H75" s="587"/>
      <c r="I75" s="587"/>
      <c r="J75" s="587"/>
      <c r="K75" s="587"/>
      <c r="L75" s="587"/>
      <c r="M75" s="587"/>
      <c r="N75" s="587"/>
      <c r="O75" s="588"/>
    </row>
    <row r="76" spans="1:17" ht="17.25" customHeight="1" x14ac:dyDescent="0.25">
      <c r="A76" s="32" t="s">
        <v>118</v>
      </c>
      <c r="B76" s="6" t="s">
        <v>20</v>
      </c>
      <c r="C76" s="97" t="s">
        <v>24</v>
      </c>
      <c r="D76" s="16">
        <f t="shared" ref="D76" si="42">E76+G76</f>
        <v>202.39999999999998</v>
      </c>
      <c r="E76" s="16">
        <v>136.19999999999999</v>
      </c>
      <c r="F76" s="16"/>
      <c r="G76" s="16">
        <v>66.2</v>
      </c>
      <c r="H76" s="9">
        <f t="shared" ref="H76" si="43">I76+K76</f>
        <v>0</v>
      </c>
      <c r="I76" s="10"/>
      <c r="J76" s="10"/>
      <c r="K76" s="206"/>
      <c r="L76" s="11">
        <f t="shared" ref="L76" si="44">M76+O76</f>
        <v>202.39999999999998</v>
      </c>
      <c r="M76" s="11">
        <f t="shared" ref="M76" si="45">E76+I76</f>
        <v>136.19999999999999</v>
      </c>
      <c r="N76" s="11">
        <f t="shared" ref="N76" si="46">F76+J76</f>
        <v>0</v>
      </c>
      <c r="O76" s="11">
        <f t="shared" ref="O76" si="47">G76+K76</f>
        <v>66.2</v>
      </c>
    </row>
    <row r="77" spans="1:17" ht="15" customHeight="1" x14ac:dyDescent="0.25">
      <c r="A77" s="32" t="s">
        <v>119</v>
      </c>
      <c r="B77" s="12" t="s">
        <v>52</v>
      </c>
      <c r="C77" s="81" t="s">
        <v>24</v>
      </c>
      <c r="D77" s="16">
        <f t="shared" ref="D77:D79" si="48">E77+G77</f>
        <v>4.2</v>
      </c>
      <c r="E77" s="16">
        <v>4.2</v>
      </c>
      <c r="F77" s="16"/>
      <c r="G77" s="16"/>
      <c r="H77" s="9">
        <f t="shared" ref="H77:H80" si="49">I77+K77</f>
        <v>0</v>
      </c>
      <c r="I77" s="10"/>
      <c r="J77" s="10"/>
      <c r="K77" s="206"/>
      <c r="L77" s="12">
        <f t="shared" ref="L77:L80" si="50">M77+O77</f>
        <v>4.2</v>
      </c>
      <c r="M77" s="12">
        <f t="shared" ref="M77:O79" si="51">E77+I77</f>
        <v>4.2</v>
      </c>
      <c r="N77" s="12">
        <f t="shared" si="51"/>
        <v>0</v>
      </c>
      <c r="O77" s="12">
        <f t="shared" si="51"/>
        <v>0</v>
      </c>
    </row>
    <row r="78" spans="1:17" ht="15" customHeight="1" x14ac:dyDescent="0.25">
      <c r="A78" s="38" t="s">
        <v>120</v>
      </c>
      <c r="B78" s="29" t="s">
        <v>53</v>
      </c>
      <c r="C78" s="30" t="s">
        <v>24</v>
      </c>
      <c r="D78" s="16">
        <f t="shared" si="48"/>
        <v>2.2999999999999998</v>
      </c>
      <c r="E78" s="16">
        <v>2.2999999999999998</v>
      </c>
      <c r="F78" s="16"/>
      <c r="G78" s="16"/>
      <c r="H78" s="9">
        <f t="shared" si="49"/>
        <v>0</v>
      </c>
      <c r="I78" s="10"/>
      <c r="J78" s="10"/>
      <c r="K78" s="206"/>
      <c r="L78" s="12">
        <f t="shared" si="50"/>
        <v>2.2999999999999998</v>
      </c>
      <c r="M78" s="12">
        <f t="shared" si="51"/>
        <v>2.2999999999999998</v>
      </c>
      <c r="N78" s="12">
        <f t="shared" si="51"/>
        <v>0</v>
      </c>
      <c r="O78" s="12">
        <f t="shared" si="51"/>
        <v>0</v>
      </c>
    </row>
    <row r="79" spans="1:17" s="37" customFormat="1" ht="15" customHeight="1" x14ac:dyDescent="0.25">
      <c r="A79" s="38" t="s">
        <v>162</v>
      </c>
      <c r="B79" s="12" t="s">
        <v>69</v>
      </c>
      <c r="C79" s="30" t="s">
        <v>24</v>
      </c>
      <c r="D79" s="16">
        <f t="shared" si="48"/>
        <v>5.7</v>
      </c>
      <c r="E79" s="16">
        <v>5.7</v>
      </c>
      <c r="F79" s="16"/>
      <c r="G79" s="16"/>
      <c r="H79" s="9">
        <f t="shared" si="49"/>
        <v>0</v>
      </c>
      <c r="I79" s="10"/>
      <c r="J79" s="10"/>
      <c r="K79" s="206"/>
      <c r="L79" s="12">
        <f t="shared" si="50"/>
        <v>5.7</v>
      </c>
      <c r="M79" s="12">
        <f t="shared" si="51"/>
        <v>5.7</v>
      </c>
      <c r="N79" s="12">
        <f t="shared" si="51"/>
        <v>0</v>
      </c>
      <c r="O79" s="12">
        <f t="shared" si="51"/>
        <v>0</v>
      </c>
      <c r="P79" s="2"/>
      <c r="Q79" s="2"/>
    </row>
    <row r="80" spans="1:17" ht="15.95" customHeight="1" x14ac:dyDescent="0.25">
      <c r="A80" s="433" t="s">
        <v>121</v>
      </c>
      <c r="B80" s="245" t="s">
        <v>180</v>
      </c>
      <c r="C80" s="25"/>
      <c r="D80" s="264">
        <f>E80+G80</f>
        <v>214.59999999999997</v>
      </c>
      <c r="E80" s="23">
        <f>SUM(E76:E79)</f>
        <v>148.39999999999998</v>
      </c>
      <c r="F80" s="23">
        <f t="shared" ref="F80:G80" si="52">SUM(F76:F79)</f>
        <v>0</v>
      </c>
      <c r="G80" s="23">
        <f t="shared" si="52"/>
        <v>66.2</v>
      </c>
      <c r="H80" s="24">
        <f t="shared" si="49"/>
        <v>0</v>
      </c>
      <c r="I80" s="24">
        <f t="shared" ref="I80" si="53">SUM(I76:I79)</f>
        <v>0</v>
      </c>
      <c r="J80" s="24">
        <f t="shared" ref="J80" si="54">SUM(J76:J79)</f>
        <v>0</v>
      </c>
      <c r="K80" s="24">
        <f t="shared" ref="K80" si="55">SUM(K76:K79)</f>
        <v>0</v>
      </c>
      <c r="L80" s="21">
        <f t="shared" si="50"/>
        <v>214.59999999999997</v>
      </c>
      <c r="M80" s="21">
        <f t="shared" ref="M80" si="56">SUM(M76:M79)</f>
        <v>148.39999999999998</v>
      </c>
      <c r="N80" s="21">
        <f t="shared" ref="N80" si="57">SUM(N76:N79)</f>
        <v>0</v>
      </c>
      <c r="O80" s="21">
        <f t="shared" ref="O80" si="58">SUM(O76:O79)</f>
        <v>66.2</v>
      </c>
    </row>
    <row r="81" spans="1:15" ht="18" customHeight="1" x14ac:dyDescent="0.25">
      <c r="A81" s="32" t="s">
        <v>122</v>
      </c>
      <c r="B81" s="680" t="s">
        <v>487</v>
      </c>
      <c r="C81" s="681"/>
      <c r="D81" s="681"/>
      <c r="E81" s="681"/>
      <c r="F81" s="681"/>
      <c r="G81" s="681"/>
      <c r="H81" s="681"/>
      <c r="I81" s="681"/>
      <c r="J81" s="681"/>
      <c r="K81" s="681"/>
      <c r="L81" s="681"/>
      <c r="M81" s="681"/>
      <c r="N81" s="681"/>
      <c r="O81" s="682"/>
    </row>
    <row r="82" spans="1:15" ht="15.75" customHeight="1" x14ac:dyDescent="0.25">
      <c r="A82" s="32" t="s">
        <v>123</v>
      </c>
      <c r="B82" s="586" t="s">
        <v>6</v>
      </c>
      <c r="C82" s="587"/>
      <c r="D82" s="587"/>
      <c r="E82" s="587"/>
      <c r="F82" s="587"/>
      <c r="G82" s="587"/>
      <c r="H82" s="587"/>
      <c r="I82" s="587"/>
      <c r="J82" s="587"/>
      <c r="K82" s="587"/>
      <c r="L82" s="587"/>
      <c r="M82" s="587"/>
      <c r="N82" s="587"/>
      <c r="O82" s="588"/>
    </row>
    <row r="83" spans="1:15" ht="15" customHeight="1" x14ac:dyDescent="0.25">
      <c r="A83" s="32" t="s">
        <v>124</v>
      </c>
      <c r="B83" s="35" t="s">
        <v>12</v>
      </c>
      <c r="C83" s="15" t="s">
        <v>9</v>
      </c>
      <c r="D83" s="16">
        <f t="shared" ref="D83:D85" si="59">E83+G83</f>
        <v>0.2</v>
      </c>
      <c r="E83" s="16">
        <v>0.2</v>
      </c>
      <c r="F83" s="16"/>
      <c r="G83" s="16"/>
      <c r="H83" s="10">
        <f t="shared" ref="H83:H86" si="60">I83+K83</f>
        <v>0</v>
      </c>
      <c r="I83" s="10"/>
      <c r="J83" s="10"/>
      <c r="K83" s="10"/>
      <c r="L83" s="12">
        <f t="shared" ref="L83:L86" si="61">M83+O83</f>
        <v>0.2</v>
      </c>
      <c r="M83" s="12">
        <f t="shared" ref="M83:O85" si="62">E83+I83</f>
        <v>0.2</v>
      </c>
      <c r="N83" s="12">
        <f t="shared" si="62"/>
        <v>0</v>
      </c>
      <c r="O83" s="12">
        <f t="shared" si="62"/>
        <v>0</v>
      </c>
    </row>
    <row r="84" spans="1:15" ht="15" hidden="1" customHeight="1" x14ac:dyDescent="0.25">
      <c r="A84" s="32" t="s">
        <v>127</v>
      </c>
      <c r="B84" s="35" t="s">
        <v>13</v>
      </c>
      <c r="C84" s="15" t="s">
        <v>9</v>
      </c>
      <c r="D84" s="16">
        <f t="shared" si="59"/>
        <v>0</v>
      </c>
      <c r="E84" s="16"/>
      <c r="F84" s="16"/>
      <c r="G84" s="16"/>
      <c r="H84" s="10">
        <f t="shared" si="60"/>
        <v>0</v>
      </c>
      <c r="I84" s="10"/>
      <c r="J84" s="10"/>
      <c r="K84" s="10"/>
      <c r="L84" s="12">
        <f t="shared" si="61"/>
        <v>0</v>
      </c>
      <c r="M84" s="12">
        <f t="shared" si="62"/>
        <v>0</v>
      </c>
      <c r="N84" s="12">
        <f t="shared" si="62"/>
        <v>0</v>
      </c>
      <c r="O84" s="12">
        <f t="shared" si="62"/>
        <v>0</v>
      </c>
    </row>
    <row r="85" spans="1:15" ht="15" customHeight="1" x14ac:dyDescent="0.25">
      <c r="A85" s="32" t="s">
        <v>125</v>
      </c>
      <c r="B85" s="12" t="s">
        <v>170</v>
      </c>
      <c r="C85" s="411" t="s">
        <v>21</v>
      </c>
      <c r="D85" s="16">
        <f t="shared" si="59"/>
        <v>0.1</v>
      </c>
      <c r="E85" s="16">
        <v>0.1</v>
      </c>
      <c r="F85" s="16"/>
      <c r="G85" s="16"/>
      <c r="H85" s="10">
        <f t="shared" si="60"/>
        <v>0</v>
      </c>
      <c r="I85" s="10"/>
      <c r="J85" s="10"/>
      <c r="K85" s="10"/>
      <c r="L85" s="12">
        <f t="shared" si="61"/>
        <v>0.1</v>
      </c>
      <c r="M85" s="12">
        <f t="shared" si="62"/>
        <v>0.1</v>
      </c>
      <c r="N85" s="12">
        <f t="shared" si="62"/>
        <v>0</v>
      </c>
      <c r="O85" s="12">
        <f t="shared" si="62"/>
        <v>0</v>
      </c>
    </row>
    <row r="86" spans="1:15" ht="15" customHeight="1" x14ac:dyDescent="0.25">
      <c r="A86" s="434" t="s">
        <v>126</v>
      </c>
      <c r="B86" s="21" t="s">
        <v>174</v>
      </c>
      <c r="C86" s="28"/>
      <c r="D86" s="264">
        <f>E86+G86</f>
        <v>0.30000000000000004</v>
      </c>
      <c r="E86" s="23">
        <f>SUM(E83:E85)</f>
        <v>0.30000000000000004</v>
      </c>
      <c r="F86" s="23">
        <f t="shared" ref="F86:G86" si="63">SUM(F83:F85)</f>
        <v>0</v>
      </c>
      <c r="G86" s="23">
        <f t="shared" si="63"/>
        <v>0</v>
      </c>
      <c r="H86" s="24">
        <f t="shared" si="60"/>
        <v>0</v>
      </c>
      <c r="I86" s="24">
        <f t="shared" ref="I86" si="64">SUM(I83:I85)</f>
        <v>0</v>
      </c>
      <c r="J86" s="24">
        <f t="shared" ref="J86" si="65">SUM(J83:J85)</f>
        <v>0</v>
      </c>
      <c r="K86" s="24">
        <f t="shared" ref="K86" si="66">SUM(K83:K85)</f>
        <v>0</v>
      </c>
      <c r="L86" s="21">
        <f t="shared" si="61"/>
        <v>0.30000000000000004</v>
      </c>
      <c r="M86" s="21">
        <f t="shared" ref="M86" si="67">SUM(M83:M85)</f>
        <v>0.30000000000000004</v>
      </c>
      <c r="N86" s="21">
        <f t="shared" ref="N86" si="68">SUM(N83:N85)</f>
        <v>0</v>
      </c>
      <c r="O86" s="21">
        <f t="shared" ref="O86" si="69">SUM(O83:O85)</f>
        <v>0</v>
      </c>
    </row>
    <row r="87" spans="1:15" ht="18.75" customHeight="1" x14ac:dyDescent="0.25">
      <c r="A87" s="32" t="s">
        <v>127</v>
      </c>
      <c r="B87" s="586" t="s">
        <v>59</v>
      </c>
      <c r="C87" s="587"/>
      <c r="D87" s="587"/>
      <c r="E87" s="587"/>
      <c r="F87" s="587"/>
      <c r="G87" s="587"/>
      <c r="H87" s="587"/>
      <c r="I87" s="587"/>
      <c r="J87" s="587"/>
      <c r="K87" s="587"/>
      <c r="L87" s="587"/>
      <c r="M87" s="587"/>
      <c r="N87" s="587"/>
      <c r="O87" s="588"/>
    </row>
    <row r="88" spans="1:15" ht="15" customHeight="1" x14ac:dyDescent="0.25">
      <c r="A88" s="32" t="s">
        <v>128</v>
      </c>
      <c r="B88" s="35" t="s">
        <v>12</v>
      </c>
      <c r="C88" s="15" t="s">
        <v>22</v>
      </c>
      <c r="D88" s="16">
        <f t="shared" ref="D88:D90" si="70">E88+G88</f>
        <v>0.1</v>
      </c>
      <c r="E88" s="16">
        <v>0.1</v>
      </c>
      <c r="F88" s="16"/>
      <c r="G88" s="16"/>
      <c r="H88" s="10">
        <f t="shared" ref="H88:H91" si="71">I88+K88</f>
        <v>0</v>
      </c>
      <c r="I88" s="10"/>
      <c r="J88" s="10"/>
      <c r="K88" s="10"/>
      <c r="L88" s="12">
        <f t="shared" ref="L88:L91" si="72">M88+O88</f>
        <v>0.1</v>
      </c>
      <c r="M88" s="12">
        <f t="shared" ref="M88:M90" si="73">E88+I88</f>
        <v>0.1</v>
      </c>
      <c r="N88" s="12">
        <f t="shared" ref="N88:N90" si="74">F88+J88</f>
        <v>0</v>
      </c>
      <c r="O88" s="12">
        <f t="shared" ref="O88:O90" si="75">G88+K88</f>
        <v>0</v>
      </c>
    </row>
    <row r="89" spans="1:15" ht="15" hidden="1" customHeight="1" x14ac:dyDescent="0.25">
      <c r="A89" s="32" t="s">
        <v>131</v>
      </c>
      <c r="B89" s="35" t="s">
        <v>13</v>
      </c>
      <c r="C89" s="15" t="s">
        <v>9</v>
      </c>
      <c r="D89" s="16">
        <f t="shared" si="70"/>
        <v>0</v>
      </c>
      <c r="E89" s="16"/>
      <c r="F89" s="16"/>
      <c r="G89" s="16"/>
      <c r="H89" s="10">
        <f t="shared" si="71"/>
        <v>0</v>
      </c>
      <c r="I89" s="10"/>
      <c r="J89" s="10"/>
      <c r="K89" s="10"/>
      <c r="L89" s="12">
        <f t="shared" si="72"/>
        <v>0</v>
      </c>
      <c r="M89" s="12">
        <f t="shared" si="73"/>
        <v>0</v>
      </c>
      <c r="N89" s="12">
        <f t="shared" si="74"/>
        <v>0</v>
      </c>
      <c r="O89" s="12">
        <f t="shared" si="75"/>
        <v>0</v>
      </c>
    </row>
    <row r="90" spans="1:15" ht="15" customHeight="1" x14ac:dyDescent="0.25">
      <c r="A90" s="32" t="s">
        <v>129</v>
      </c>
      <c r="B90" s="12" t="s">
        <v>15</v>
      </c>
      <c r="C90" s="15" t="s">
        <v>22</v>
      </c>
      <c r="D90" s="16">
        <f t="shared" si="70"/>
        <v>0.1</v>
      </c>
      <c r="E90" s="16">
        <v>0.1</v>
      </c>
      <c r="F90" s="16"/>
      <c r="G90" s="16"/>
      <c r="H90" s="10">
        <f t="shared" si="71"/>
        <v>0</v>
      </c>
      <c r="I90" s="10"/>
      <c r="J90" s="10"/>
      <c r="K90" s="10"/>
      <c r="L90" s="12">
        <f t="shared" si="72"/>
        <v>0.1</v>
      </c>
      <c r="M90" s="12">
        <f t="shared" si="73"/>
        <v>0.1</v>
      </c>
      <c r="N90" s="12">
        <f t="shared" si="74"/>
        <v>0</v>
      </c>
      <c r="O90" s="12">
        <f t="shared" si="75"/>
        <v>0</v>
      </c>
    </row>
    <row r="91" spans="1:15" ht="15" customHeight="1" x14ac:dyDescent="0.25">
      <c r="A91" s="434" t="s">
        <v>130</v>
      </c>
      <c r="B91" s="21" t="s">
        <v>175</v>
      </c>
      <c r="C91" s="28"/>
      <c r="D91" s="264">
        <f>E91+G91</f>
        <v>0.2</v>
      </c>
      <c r="E91" s="23">
        <f>SUM(E88:E90)</f>
        <v>0.2</v>
      </c>
      <c r="F91" s="23">
        <f t="shared" ref="F91:G91" si="76">SUM(F88:F90)</f>
        <v>0</v>
      </c>
      <c r="G91" s="23">
        <f t="shared" si="76"/>
        <v>0</v>
      </c>
      <c r="H91" s="24">
        <f t="shared" si="71"/>
        <v>0</v>
      </c>
      <c r="I91" s="24">
        <f t="shared" ref="I91:K91" si="77">SUM(I88:I90)</f>
        <v>0</v>
      </c>
      <c r="J91" s="24">
        <f t="shared" si="77"/>
        <v>0</v>
      </c>
      <c r="K91" s="24">
        <f t="shared" si="77"/>
        <v>0</v>
      </c>
      <c r="L91" s="21">
        <f t="shared" si="72"/>
        <v>0.2</v>
      </c>
      <c r="M91" s="21">
        <f t="shared" ref="M91:O91" si="78">SUM(M88:M90)</f>
        <v>0.2</v>
      </c>
      <c r="N91" s="21">
        <f t="shared" si="78"/>
        <v>0</v>
      </c>
      <c r="O91" s="21">
        <f t="shared" si="78"/>
        <v>0</v>
      </c>
    </row>
    <row r="92" spans="1:15" ht="15.95" customHeight="1" x14ac:dyDescent="0.25">
      <c r="A92" s="32" t="s">
        <v>131</v>
      </c>
      <c r="B92" s="586" t="s">
        <v>63</v>
      </c>
      <c r="C92" s="587"/>
      <c r="D92" s="587"/>
      <c r="E92" s="587"/>
      <c r="F92" s="587"/>
      <c r="G92" s="587"/>
      <c r="H92" s="587"/>
      <c r="I92" s="587"/>
      <c r="J92" s="587"/>
      <c r="K92" s="587"/>
      <c r="L92" s="587"/>
      <c r="M92" s="587"/>
      <c r="N92" s="587"/>
      <c r="O92" s="587"/>
    </row>
    <row r="93" spans="1:15" ht="15" customHeight="1" x14ac:dyDescent="0.25">
      <c r="A93" s="32" t="s">
        <v>132</v>
      </c>
      <c r="B93" s="35" t="s">
        <v>20</v>
      </c>
      <c r="C93" s="15" t="s">
        <v>32</v>
      </c>
      <c r="D93" s="16">
        <f>E93+G93</f>
        <v>1.7</v>
      </c>
      <c r="E93" s="16"/>
      <c r="F93" s="16"/>
      <c r="G93" s="16">
        <v>1.7</v>
      </c>
      <c r="H93" s="10">
        <f t="shared" ref="H93:H94" si="79">I93+K93</f>
        <v>0</v>
      </c>
      <c r="I93" s="10"/>
      <c r="J93" s="10"/>
      <c r="K93" s="10"/>
      <c r="L93" s="12">
        <f t="shared" ref="L93:L94" si="80">M93+O93</f>
        <v>1.7</v>
      </c>
      <c r="M93" s="12">
        <f t="shared" ref="M93:O93" si="81">E93+I93</f>
        <v>0</v>
      </c>
      <c r="N93" s="12">
        <f t="shared" si="81"/>
        <v>0</v>
      </c>
      <c r="O93" s="12">
        <f t="shared" si="81"/>
        <v>1.7</v>
      </c>
    </row>
    <row r="94" spans="1:15" ht="15.95" customHeight="1" x14ac:dyDescent="0.25">
      <c r="A94" s="434" t="s">
        <v>163</v>
      </c>
      <c r="B94" s="44" t="s">
        <v>176</v>
      </c>
      <c r="C94" s="78"/>
      <c r="D94" s="264">
        <f>E94+G94</f>
        <v>1.7</v>
      </c>
      <c r="E94" s="23">
        <f>E93</f>
        <v>0</v>
      </c>
      <c r="F94" s="23">
        <f t="shared" ref="F94:G94" si="82">F93</f>
        <v>0</v>
      </c>
      <c r="G94" s="23">
        <f t="shared" si="82"/>
        <v>1.7</v>
      </c>
      <c r="H94" s="24">
        <f t="shared" si="79"/>
        <v>0</v>
      </c>
      <c r="I94" s="24">
        <f t="shared" ref="I94" si="83">I93</f>
        <v>0</v>
      </c>
      <c r="J94" s="24">
        <f t="shared" ref="J94" si="84">J93</f>
        <v>0</v>
      </c>
      <c r="K94" s="24">
        <f t="shared" ref="K94" si="85">K93</f>
        <v>0</v>
      </c>
      <c r="L94" s="21">
        <f t="shared" si="80"/>
        <v>1.7</v>
      </c>
      <c r="M94" s="21">
        <f t="shared" ref="M94" si="86">M93</f>
        <v>0</v>
      </c>
      <c r="N94" s="21">
        <f t="shared" ref="N94" si="87">N93</f>
        <v>0</v>
      </c>
      <c r="O94" s="21">
        <f t="shared" ref="O94" si="88">O93</f>
        <v>1.7</v>
      </c>
    </row>
    <row r="95" spans="1:15" ht="15.95" customHeight="1" x14ac:dyDescent="0.25">
      <c r="A95" s="32" t="s">
        <v>133</v>
      </c>
      <c r="B95" s="586" t="s">
        <v>171</v>
      </c>
      <c r="C95" s="587"/>
      <c r="D95" s="587"/>
      <c r="E95" s="587"/>
      <c r="F95" s="587"/>
      <c r="G95" s="587"/>
      <c r="H95" s="587"/>
      <c r="I95" s="587"/>
      <c r="J95" s="587"/>
      <c r="K95" s="587"/>
      <c r="L95" s="587"/>
      <c r="M95" s="587"/>
      <c r="N95" s="587"/>
      <c r="O95" s="588"/>
    </row>
    <row r="96" spans="1:15" ht="15" customHeight="1" x14ac:dyDescent="0.25">
      <c r="A96" s="32" t="s">
        <v>134</v>
      </c>
      <c r="B96" s="29" t="s">
        <v>416</v>
      </c>
      <c r="C96" s="30" t="s">
        <v>51</v>
      </c>
      <c r="D96" s="16">
        <f t="shared" ref="D96:D115" si="89">E96+G96</f>
        <v>0.1</v>
      </c>
      <c r="E96" s="16">
        <v>0.1</v>
      </c>
      <c r="F96" s="16"/>
      <c r="G96" s="16"/>
      <c r="H96" s="10">
        <f t="shared" ref="H96:H124" si="90">I96+K96</f>
        <v>0</v>
      </c>
      <c r="I96" s="10"/>
      <c r="J96" s="10"/>
      <c r="K96" s="10"/>
      <c r="L96" s="12">
        <f t="shared" ref="L96:L124" si="91">M96+O96</f>
        <v>0.1</v>
      </c>
      <c r="M96" s="12">
        <f t="shared" ref="M96:O99" si="92">E96+I96</f>
        <v>0.1</v>
      </c>
      <c r="N96" s="12">
        <f t="shared" si="92"/>
        <v>0</v>
      </c>
      <c r="O96" s="12">
        <f t="shared" si="92"/>
        <v>0</v>
      </c>
    </row>
    <row r="97" spans="1:15" ht="15" customHeight="1" x14ac:dyDescent="0.25">
      <c r="A97" s="32" t="s">
        <v>135</v>
      </c>
      <c r="B97" s="12" t="s">
        <v>152</v>
      </c>
      <c r="C97" s="30" t="s">
        <v>51</v>
      </c>
      <c r="D97" s="16">
        <f t="shared" si="89"/>
        <v>0.3</v>
      </c>
      <c r="E97" s="16">
        <v>0.3</v>
      </c>
      <c r="F97" s="16"/>
      <c r="G97" s="16"/>
      <c r="H97" s="10">
        <f t="shared" si="90"/>
        <v>0</v>
      </c>
      <c r="I97" s="10"/>
      <c r="J97" s="10"/>
      <c r="K97" s="10"/>
      <c r="L97" s="12">
        <f t="shared" si="91"/>
        <v>0.3</v>
      </c>
      <c r="M97" s="12">
        <f t="shared" si="92"/>
        <v>0.3</v>
      </c>
      <c r="N97" s="12">
        <f t="shared" si="92"/>
        <v>0</v>
      </c>
      <c r="O97" s="12">
        <f t="shared" si="92"/>
        <v>0</v>
      </c>
    </row>
    <row r="98" spans="1:15" ht="15" customHeight="1" x14ac:dyDescent="0.25">
      <c r="A98" s="32" t="s">
        <v>136</v>
      </c>
      <c r="B98" s="29" t="s">
        <v>417</v>
      </c>
      <c r="C98" s="15" t="s">
        <v>51</v>
      </c>
      <c r="D98" s="16">
        <f t="shared" si="89"/>
        <v>0.6</v>
      </c>
      <c r="E98" s="16">
        <v>0.6</v>
      </c>
      <c r="F98" s="16"/>
      <c r="G98" s="16"/>
      <c r="H98" s="10">
        <f t="shared" si="90"/>
        <v>0</v>
      </c>
      <c r="I98" s="10"/>
      <c r="J98" s="10"/>
      <c r="K98" s="10"/>
      <c r="L98" s="12">
        <f t="shared" si="91"/>
        <v>0.6</v>
      </c>
      <c r="M98" s="12">
        <f t="shared" si="92"/>
        <v>0.6</v>
      </c>
      <c r="N98" s="12">
        <f t="shared" si="92"/>
        <v>0</v>
      </c>
      <c r="O98" s="12">
        <f t="shared" si="92"/>
        <v>0</v>
      </c>
    </row>
    <row r="99" spans="1:15" ht="15" customHeight="1" x14ac:dyDescent="0.25">
      <c r="A99" s="32" t="s">
        <v>137</v>
      </c>
      <c r="B99" s="29" t="s">
        <v>418</v>
      </c>
      <c r="C99" s="15" t="s">
        <v>51</v>
      </c>
      <c r="D99" s="16">
        <f t="shared" si="89"/>
        <v>0.3</v>
      </c>
      <c r="E99" s="16">
        <v>0.3</v>
      </c>
      <c r="F99" s="16"/>
      <c r="G99" s="16"/>
      <c r="H99" s="10">
        <f t="shared" si="90"/>
        <v>0</v>
      </c>
      <c r="I99" s="10"/>
      <c r="J99" s="10"/>
      <c r="K99" s="10"/>
      <c r="L99" s="12">
        <f t="shared" si="91"/>
        <v>0.3</v>
      </c>
      <c r="M99" s="12">
        <f t="shared" si="92"/>
        <v>0.3</v>
      </c>
      <c r="N99" s="12">
        <f t="shared" si="92"/>
        <v>0</v>
      </c>
      <c r="O99" s="12">
        <f t="shared" si="92"/>
        <v>0</v>
      </c>
    </row>
    <row r="100" spans="1:15" ht="15" customHeight="1" x14ac:dyDescent="0.25">
      <c r="A100" s="32" t="s">
        <v>138</v>
      </c>
      <c r="B100" s="33" t="s">
        <v>42</v>
      </c>
      <c r="C100" s="82" t="s">
        <v>51</v>
      </c>
      <c r="D100" s="16">
        <f t="shared" si="89"/>
        <v>0.2</v>
      </c>
      <c r="E100" s="16">
        <v>0.2</v>
      </c>
      <c r="F100" s="16"/>
      <c r="G100" s="16"/>
      <c r="H100" s="10">
        <f t="shared" si="90"/>
        <v>0</v>
      </c>
      <c r="I100" s="10"/>
      <c r="J100" s="10"/>
      <c r="K100" s="10"/>
      <c r="L100" s="12">
        <f t="shared" si="91"/>
        <v>0.2</v>
      </c>
      <c r="M100" s="12">
        <f t="shared" ref="M100:O123" si="93">E100+I100</f>
        <v>0.2</v>
      </c>
      <c r="N100" s="12">
        <f t="shared" si="93"/>
        <v>0</v>
      </c>
      <c r="O100" s="12">
        <f t="shared" si="93"/>
        <v>0</v>
      </c>
    </row>
    <row r="101" spans="1:15" ht="15" customHeight="1" x14ac:dyDescent="0.25">
      <c r="A101" s="32" t="s">
        <v>139</v>
      </c>
      <c r="B101" s="34" t="s">
        <v>393</v>
      </c>
      <c r="C101" s="82" t="s">
        <v>51</v>
      </c>
      <c r="D101" s="16">
        <f>E101+G101</f>
        <v>0.1</v>
      </c>
      <c r="E101" s="16">
        <v>0.1</v>
      </c>
      <c r="F101" s="16"/>
      <c r="G101" s="16"/>
      <c r="H101" s="10">
        <f>I101+K101</f>
        <v>0</v>
      </c>
      <c r="I101" s="10"/>
      <c r="J101" s="10"/>
      <c r="K101" s="10"/>
      <c r="L101" s="12">
        <f>M101+O101</f>
        <v>0.1</v>
      </c>
      <c r="M101" s="12">
        <f>E101+I101</f>
        <v>0.1</v>
      </c>
      <c r="N101" s="12">
        <f>F101+J101</f>
        <v>0</v>
      </c>
      <c r="O101" s="12">
        <f>G101+K101</f>
        <v>0</v>
      </c>
    </row>
    <row r="102" spans="1:15" ht="15" customHeight="1" x14ac:dyDescent="0.25">
      <c r="A102" s="32" t="s">
        <v>164</v>
      </c>
      <c r="B102" s="34" t="s">
        <v>41</v>
      </c>
      <c r="C102" s="82" t="s">
        <v>51</v>
      </c>
      <c r="D102" s="16">
        <f t="shared" si="89"/>
        <v>0.5</v>
      </c>
      <c r="E102" s="16">
        <v>0.5</v>
      </c>
      <c r="F102" s="16"/>
      <c r="G102" s="16"/>
      <c r="H102" s="10">
        <f t="shared" si="90"/>
        <v>0</v>
      </c>
      <c r="I102" s="10"/>
      <c r="J102" s="10"/>
      <c r="K102" s="10"/>
      <c r="L102" s="12">
        <f t="shared" si="91"/>
        <v>0.5</v>
      </c>
      <c r="M102" s="12">
        <f t="shared" si="93"/>
        <v>0.5</v>
      </c>
      <c r="N102" s="12">
        <f t="shared" si="93"/>
        <v>0</v>
      </c>
      <c r="O102" s="12">
        <f t="shared" si="93"/>
        <v>0</v>
      </c>
    </row>
    <row r="103" spans="1:15" ht="15" customHeight="1" x14ac:dyDescent="0.25">
      <c r="A103" s="32" t="s">
        <v>140</v>
      </c>
      <c r="B103" s="29" t="s">
        <v>161</v>
      </c>
      <c r="C103" s="30" t="s">
        <v>51</v>
      </c>
      <c r="D103" s="16">
        <f t="shared" si="89"/>
        <v>0.1</v>
      </c>
      <c r="E103" s="16">
        <v>0.1</v>
      </c>
      <c r="F103" s="16"/>
      <c r="G103" s="16"/>
      <c r="H103" s="10">
        <f t="shared" si="90"/>
        <v>0</v>
      </c>
      <c r="I103" s="10"/>
      <c r="J103" s="10"/>
      <c r="K103" s="10"/>
      <c r="L103" s="12">
        <f t="shared" si="91"/>
        <v>0.1</v>
      </c>
      <c r="M103" s="12">
        <f t="shared" si="93"/>
        <v>0.1</v>
      </c>
      <c r="N103" s="12">
        <f t="shared" si="93"/>
        <v>0</v>
      </c>
      <c r="O103" s="12">
        <f t="shared" si="93"/>
        <v>0</v>
      </c>
    </row>
    <row r="104" spans="1:15" ht="15" customHeight="1" x14ac:dyDescent="0.25">
      <c r="A104" s="32" t="s">
        <v>183</v>
      </c>
      <c r="B104" s="29" t="s">
        <v>153</v>
      </c>
      <c r="C104" s="30" t="s">
        <v>51</v>
      </c>
      <c r="D104" s="16">
        <f t="shared" si="89"/>
        <v>0.4</v>
      </c>
      <c r="E104" s="16">
        <v>0.4</v>
      </c>
      <c r="F104" s="16"/>
      <c r="G104" s="16"/>
      <c r="H104" s="10">
        <f t="shared" si="90"/>
        <v>0</v>
      </c>
      <c r="I104" s="10"/>
      <c r="J104" s="10"/>
      <c r="K104" s="10"/>
      <c r="L104" s="12">
        <f t="shared" si="91"/>
        <v>0.4</v>
      </c>
      <c r="M104" s="12">
        <f t="shared" si="93"/>
        <v>0.4</v>
      </c>
      <c r="N104" s="12">
        <f t="shared" si="93"/>
        <v>0</v>
      </c>
      <c r="O104" s="12">
        <f t="shared" si="93"/>
        <v>0</v>
      </c>
    </row>
    <row r="105" spans="1:15" ht="15" customHeight="1" x14ac:dyDescent="0.25">
      <c r="A105" s="32" t="s">
        <v>184</v>
      </c>
      <c r="B105" s="29" t="s">
        <v>34</v>
      </c>
      <c r="C105" s="30" t="s">
        <v>51</v>
      </c>
      <c r="D105" s="16">
        <f t="shared" si="89"/>
        <v>0.4</v>
      </c>
      <c r="E105" s="16">
        <v>0.4</v>
      </c>
      <c r="F105" s="16"/>
      <c r="G105" s="16"/>
      <c r="H105" s="10">
        <f t="shared" si="90"/>
        <v>0</v>
      </c>
      <c r="I105" s="10"/>
      <c r="J105" s="10"/>
      <c r="K105" s="10"/>
      <c r="L105" s="12">
        <f t="shared" si="91"/>
        <v>0.4</v>
      </c>
      <c r="M105" s="12">
        <f t="shared" si="93"/>
        <v>0.4</v>
      </c>
      <c r="N105" s="12">
        <f t="shared" si="93"/>
        <v>0</v>
      </c>
      <c r="O105" s="12">
        <f t="shared" si="93"/>
        <v>0</v>
      </c>
    </row>
    <row r="106" spans="1:15" ht="15" customHeight="1" x14ac:dyDescent="0.25">
      <c r="A106" s="32" t="s">
        <v>185</v>
      </c>
      <c r="B106" s="29" t="s">
        <v>36</v>
      </c>
      <c r="C106" s="30" t="s">
        <v>51</v>
      </c>
      <c r="D106" s="16">
        <f t="shared" si="89"/>
        <v>0.1</v>
      </c>
      <c r="E106" s="16">
        <v>0.1</v>
      </c>
      <c r="F106" s="16"/>
      <c r="G106" s="16"/>
      <c r="H106" s="10">
        <f t="shared" si="90"/>
        <v>0</v>
      </c>
      <c r="I106" s="10"/>
      <c r="J106" s="10"/>
      <c r="K106" s="10"/>
      <c r="L106" s="12">
        <f t="shared" si="91"/>
        <v>0.1</v>
      </c>
      <c r="M106" s="12">
        <f t="shared" si="93"/>
        <v>0.1</v>
      </c>
      <c r="N106" s="12">
        <f t="shared" si="93"/>
        <v>0</v>
      </c>
      <c r="O106" s="12">
        <f t="shared" si="93"/>
        <v>0</v>
      </c>
    </row>
    <row r="107" spans="1:15" ht="15" customHeight="1" x14ac:dyDescent="0.25">
      <c r="A107" s="32" t="s">
        <v>186</v>
      </c>
      <c r="B107" s="29" t="s">
        <v>38</v>
      </c>
      <c r="C107" s="30" t="s">
        <v>51</v>
      </c>
      <c r="D107" s="16">
        <f t="shared" si="89"/>
        <v>0.2</v>
      </c>
      <c r="E107" s="16">
        <v>0.2</v>
      </c>
      <c r="F107" s="16"/>
      <c r="G107" s="16"/>
      <c r="H107" s="10">
        <f t="shared" si="90"/>
        <v>0</v>
      </c>
      <c r="I107" s="10"/>
      <c r="J107" s="10"/>
      <c r="K107" s="10"/>
      <c r="L107" s="12">
        <f t="shared" si="91"/>
        <v>0.2</v>
      </c>
      <c r="M107" s="12">
        <f t="shared" si="93"/>
        <v>0.2</v>
      </c>
      <c r="N107" s="12">
        <f t="shared" si="93"/>
        <v>0</v>
      </c>
      <c r="O107" s="12">
        <f t="shared" si="93"/>
        <v>0</v>
      </c>
    </row>
    <row r="108" spans="1:15" ht="16.5" customHeight="1" x14ac:dyDescent="0.25">
      <c r="A108" s="32" t="s">
        <v>187</v>
      </c>
      <c r="B108" s="12" t="s">
        <v>37</v>
      </c>
      <c r="C108" s="30" t="s">
        <v>51</v>
      </c>
      <c r="D108" s="16">
        <f t="shared" si="89"/>
        <v>0.9</v>
      </c>
      <c r="E108" s="16">
        <v>0.9</v>
      </c>
      <c r="F108" s="16"/>
      <c r="G108" s="16"/>
      <c r="H108" s="10">
        <f t="shared" si="90"/>
        <v>0</v>
      </c>
      <c r="I108" s="10"/>
      <c r="J108" s="10"/>
      <c r="K108" s="10"/>
      <c r="L108" s="12">
        <f t="shared" si="91"/>
        <v>0.9</v>
      </c>
      <c r="M108" s="12">
        <f t="shared" si="93"/>
        <v>0.9</v>
      </c>
      <c r="N108" s="12">
        <f t="shared" si="93"/>
        <v>0</v>
      </c>
      <c r="O108" s="12">
        <f t="shared" si="93"/>
        <v>0</v>
      </c>
    </row>
    <row r="109" spans="1:15" x14ac:dyDescent="0.25">
      <c r="A109" s="32" t="s">
        <v>188</v>
      </c>
      <c r="B109" s="35" t="s">
        <v>35</v>
      </c>
      <c r="C109" s="15" t="s">
        <v>51</v>
      </c>
      <c r="D109" s="16">
        <f t="shared" si="89"/>
        <v>0.3</v>
      </c>
      <c r="E109" s="16">
        <v>0.3</v>
      </c>
      <c r="F109" s="16"/>
      <c r="G109" s="16"/>
      <c r="H109" s="10">
        <f t="shared" si="90"/>
        <v>0</v>
      </c>
      <c r="I109" s="10"/>
      <c r="J109" s="10"/>
      <c r="K109" s="10"/>
      <c r="L109" s="12">
        <f t="shared" si="91"/>
        <v>0.3</v>
      </c>
      <c r="M109" s="12">
        <f t="shared" si="93"/>
        <v>0.3</v>
      </c>
      <c r="N109" s="12">
        <f t="shared" si="93"/>
        <v>0</v>
      </c>
      <c r="O109" s="12">
        <f t="shared" si="93"/>
        <v>0</v>
      </c>
    </row>
    <row r="110" spans="1:15" ht="15" customHeight="1" x14ac:dyDescent="0.25">
      <c r="A110" s="32" t="s">
        <v>189</v>
      </c>
      <c r="B110" s="36" t="s">
        <v>40</v>
      </c>
      <c r="C110" s="15" t="s">
        <v>51</v>
      </c>
      <c r="D110" s="16">
        <f t="shared" si="89"/>
        <v>0.9</v>
      </c>
      <c r="E110" s="16">
        <v>0.9</v>
      </c>
      <c r="F110" s="16"/>
      <c r="G110" s="16"/>
      <c r="H110" s="10">
        <f t="shared" si="90"/>
        <v>0</v>
      </c>
      <c r="I110" s="10"/>
      <c r="J110" s="10"/>
      <c r="K110" s="10"/>
      <c r="L110" s="12">
        <f t="shared" si="91"/>
        <v>0.9</v>
      </c>
      <c r="M110" s="12">
        <f t="shared" si="93"/>
        <v>0.9</v>
      </c>
      <c r="N110" s="12">
        <f t="shared" si="93"/>
        <v>0</v>
      </c>
      <c r="O110" s="12">
        <f t="shared" si="93"/>
        <v>0</v>
      </c>
    </row>
    <row r="111" spans="1:15" ht="15" customHeight="1" x14ac:dyDescent="0.25">
      <c r="A111" s="32" t="s">
        <v>190</v>
      </c>
      <c r="B111" s="35" t="s">
        <v>49</v>
      </c>
      <c r="C111" s="15" t="s">
        <v>51</v>
      </c>
      <c r="D111" s="16">
        <f t="shared" si="89"/>
        <v>0.3</v>
      </c>
      <c r="E111" s="16">
        <v>0.3</v>
      </c>
      <c r="F111" s="16">
        <v>0.2</v>
      </c>
      <c r="G111" s="16"/>
      <c r="H111" s="10">
        <f t="shared" si="90"/>
        <v>0</v>
      </c>
      <c r="I111" s="10"/>
      <c r="J111" s="10"/>
      <c r="K111" s="10"/>
      <c r="L111" s="12">
        <f t="shared" si="91"/>
        <v>0.3</v>
      </c>
      <c r="M111" s="12">
        <f t="shared" si="93"/>
        <v>0.3</v>
      </c>
      <c r="N111" s="12">
        <f t="shared" si="93"/>
        <v>0.2</v>
      </c>
      <c r="O111" s="12">
        <f t="shared" si="93"/>
        <v>0</v>
      </c>
    </row>
    <row r="112" spans="1:15" ht="15" customHeight="1" x14ac:dyDescent="0.25">
      <c r="A112" s="32" t="s">
        <v>191</v>
      </c>
      <c r="B112" s="35" t="s">
        <v>48</v>
      </c>
      <c r="C112" s="15" t="s">
        <v>51</v>
      </c>
      <c r="D112" s="16">
        <f t="shared" si="89"/>
        <v>7.8</v>
      </c>
      <c r="E112" s="16">
        <v>7.8</v>
      </c>
      <c r="F112" s="16">
        <v>5.6</v>
      </c>
      <c r="G112" s="16"/>
      <c r="H112" s="10">
        <f t="shared" si="90"/>
        <v>0</v>
      </c>
      <c r="I112" s="10"/>
      <c r="J112" s="10"/>
      <c r="K112" s="10"/>
      <c r="L112" s="12">
        <f t="shared" si="91"/>
        <v>7.8</v>
      </c>
      <c r="M112" s="12">
        <f t="shared" si="93"/>
        <v>7.8</v>
      </c>
      <c r="N112" s="12">
        <f t="shared" si="93"/>
        <v>5.6</v>
      </c>
      <c r="O112" s="12">
        <f t="shared" si="93"/>
        <v>0</v>
      </c>
    </row>
    <row r="113" spans="1:15" ht="15" customHeight="1" x14ac:dyDescent="0.25">
      <c r="A113" s="32" t="s">
        <v>192</v>
      </c>
      <c r="B113" s="35" t="s">
        <v>65</v>
      </c>
      <c r="C113" s="15" t="s">
        <v>51</v>
      </c>
      <c r="D113" s="16">
        <f t="shared" si="89"/>
        <v>0.5</v>
      </c>
      <c r="E113" s="16">
        <v>0.5</v>
      </c>
      <c r="F113" s="16"/>
      <c r="G113" s="16"/>
      <c r="H113" s="10">
        <f t="shared" si="90"/>
        <v>0</v>
      </c>
      <c r="I113" s="10"/>
      <c r="J113" s="10"/>
      <c r="K113" s="10"/>
      <c r="L113" s="12">
        <f t="shared" si="91"/>
        <v>0.5</v>
      </c>
      <c r="M113" s="12">
        <f t="shared" si="93"/>
        <v>0.5</v>
      </c>
      <c r="N113" s="12">
        <f t="shared" si="93"/>
        <v>0</v>
      </c>
      <c r="O113" s="12">
        <f t="shared" si="93"/>
        <v>0</v>
      </c>
    </row>
    <row r="114" spans="1:15" ht="15" customHeight="1" x14ac:dyDescent="0.25">
      <c r="A114" s="32" t="s">
        <v>193</v>
      </c>
      <c r="B114" s="35" t="s">
        <v>50</v>
      </c>
      <c r="C114" s="15" t="s">
        <v>51</v>
      </c>
      <c r="D114" s="16">
        <f t="shared" si="89"/>
        <v>1.8</v>
      </c>
      <c r="E114" s="16">
        <v>1.8</v>
      </c>
      <c r="F114" s="16"/>
      <c r="G114" s="16"/>
      <c r="H114" s="10">
        <f t="shared" si="90"/>
        <v>0</v>
      </c>
      <c r="I114" s="10"/>
      <c r="J114" s="10"/>
      <c r="K114" s="10"/>
      <c r="L114" s="12">
        <f t="shared" si="91"/>
        <v>1.8</v>
      </c>
      <c r="M114" s="12">
        <f t="shared" si="93"/>
        <v>1.8</v>
      </c>
      <c r="N114" s="12">
        <f t="shared" si="93"/>
        <v>0</v>
      </c>
      <c r="O114" s="12">
        <f t="shared" si="93"/>
        <v>0</v>
      </c>
    </row>
    <row r="115" spans="1:15" ht="15" customHeight="1" x14ac:dyDescent="0.25">
      <c r="A115" s="32" t="s">
        <v>141</v>
      </c>
      <c r="B115" s="35" t="s">
        <v>167</v>
      </c>
      <c r="C115" s="15" t="s">
        <v>51</v>
      </c>
      <c r="D115" s="16">
        <f t="shared" si="89"/>
        <v>0.3</v>
      </c>
      <c r="E115" s="16">
        <v>0.3</v>
      </c>
      <c r="F115" s="16"/>
      <c r="G115" s="16"/>
      <c r="H115" s="10">
        <f t="shared" si="90"/>
        <v>0</v>
      </c>
      <c r="I115" s="10"/>
      <c r="J115" s="10"/>
      <c r="K115" s="10"/>
      <c r="L115" s="12">
        <f t="shared" si="91"/>
        <v>0.3</v>
      </c>
      <c r="M115" s="12">
        <f t="shared" si="93"/>
        <v>0.3</v>
      </c>
      <c r="N115" s="12">
        <f t="shared" si="93"/>
        <v>0</v>
      </c>
      <c r="O115" s="12">
        <f t="shared" si="93"/>
        <v>0</v>
      </c>
    </row>
    <row r="116" spans="1:15" ht="15.95" customHeight="1" x14ac:dyDescent="0.25">
      <c r="A116" s="434" t="s">
        <v>142</v>
      </c>
      <c r="B116" s="21" t="s">
        <v>177</v>
      </c>
      <c r="C116" s="25"/>
      <c r="D116" s="264">
        <f>E116+G116</f>
        <v>16.100000000000001</v>
      </c>
      <c r="E116" s="23">
        <f>SUM(E96:E115)</f>
        <v>16.100000000000001</v>
      </c>
      <c r="F116" s="23">
        <f>SUM(F96:F115)</f>
        <v>5.8</v>
      </c>
      <c r="G116" s="23">
        <f>SUM(G96:G115)</f>
        <v>0</v>
      </c>
      <c r="H116" s="24">
        <f t="shared" si="90"/>
        <v>0</v>
      </c>
      <c r="I116" s="24">
        <f t="shared" ref="I116:K116" si="94">SUM(I96:I115)</f>
        <v>0</v>
      </c>
      <c r="J116" s="24">
        <f t="shared" si="94"/>
        <v>0</v>
      </c>
      <c r="K116" s="24">
        <f t="shared" si="94"/>
        <v>0</v>
      </c>
      <c r="L116" s="21">
        <f t="shared" si="91"/>
        <v>16.100000000000001</v>
      </c>
      <c r="M116" s="21">
        <f t="shared" ref="M116:O116" si="95">SUM(M96:M115)</f>
        <v>16.100000000000001</v>
      </c>
      <c r="N116" s="21">
        <f t="shared" si="95"/>
        <v>5.8</v>
      </c>
      <c r="O116" s="21">
        <f t="shared" si="95"/>
        <v>0</v>
      </c>
    </row>
    <row r="117" spans="1:15" ht="15.95" customHeight="1" x14ac:dyDescent="0.25">
      <c r="A117" s="32" t="s">
        <v>143</v>
      </c>
      <c r="B117" s="586" t="s">
        <v>66</v>
      </c>
      <c r="C117" s="587"/>
      <c r="D117" s="587"/>
      <c r="E117" s="587"/>
      <c r="F117" s="587"/>
      <c r="G117" s="587"/>
      <c r="H117" s="587"/>
      <c r="I117" s="587"/>
      <c r="J117" s="587"/>
      <c r="K117" s="587"/>
      <c r="L117" s="587"/>
      <c r="M117" s="587"/>
      <c r="N117" s="587"/>
      <c r="O117" s="587"/>
    </row>
    <row r="118" spans="1:15" ht="15" customHeight="1" x14ac:dyDescent="0.25">
      <c r="A118" s="38" t="s">
        <v>144</v>
      </c>
      <c r="B118" s="29" t="s">
        <v>57</v>
      </c>
      <c r="C118" s="39" t="s">
        <v>30</v>
      </c>
      <c r="D118" s="16">
        <f t="shared" ref="D118" si="96">E118+G118</f>
        <v>0.2</v>
      </c>
      <c r="E118" s="16">
        <v>0.2</v>
      </c>
      <c r="F118" s="16"/>
      <c r="G118" s="16"/>
      <c r="H118" s="10">
        <f t="shared" si="90"/>
        <v>0</v>
      </c>
      <c r="I118" s="10"/>
      <c r="J118" s="10"/>
      <c r="K118" s="10"/>
      <c r="L118" s="12">
        <f t="shared" si="91"/>
        <v>0.2</v>
      </c>
      <c r="M118" s="12">
        <f t="shared" si="93"/>
        <v>0.2</v>
      </c>
      <c r="N118" s="12">
        <f t="shared" si="93"/>
        <v>0</v>
      </c>
      <c r="O118" s="12">
        <f t="shared" si="93"/>
        <v>0</v>
      </c>
    </row>
    <row r="119" spans="1:15" ht="15.95" customHeight="1" x14ac:dyDescent="0.25">
      <c r="A119" s="432" t="s">
        <v>145</v>
      </c>
      <c r="B119" s="44" t="s">
        <v>179</v>
      </c>
      <c r="C119" s="83"/>
      <c r="D119" s="264">
        <f>E119+G119</f>
        <v>0.2</v>
      </c>
      <c r="E119" s="23">
        <f>SUM(E118:E118)</f>
        <v>0.2</v>
      </c>
      <c r="F119" s="23">
        <f>SUM(F118:F118)</f>
        <v>0</v>
      </c>
      <c r="G119" s="23">
        <f>SUM(G118:G118)</f>
        <v>0</v>
      </c>
      <c r="H119" s="24">
        <f t="shared" si="90"/>
        <v>0</v>
      </c>
      <c r="I119" s="24">
        <f t="shared" ref="I119:K119" si="97">SUM(I118:I118)</f>
        <v>0</v>
      </c>
      <c r="J119" s="24">
        <f t="shared" si="97"/>
        <v>0</v>
      </c>
      <c r="K119" s="24">
        <f t="shared" si="97"/>
        <v>0</v>
      </c>
      <c r="L119" s="21">
        <f t="shared" si="91"/>
        <v>0.2</v>
      </c>
      <c r="M119" s="21">
        <f t="shared" ref="M119:O119" si="98">SUM(M118:M118)</f>
        <v>0.2</v>
      </c>
      <c r="N119" s="21">
        <f t="shared" si="98"/>
        <v>0</v>
      </c>
      <c r="O119" s="21">
        <f t="shared" si="98"/>
        <v>0</v>
      </c>
    </row>
    <row r="120" spans="1:15" ht="15.95" customHeight="1" x14ac:dyDescent="0.25">
      <c r="A120" s="32" t="s">
        <v>146</v>
      </c>
      <c r="B120" s="586" t="s">
        <v>68</v>
      </c>
      <c r="C120" s="587"/>
      <c r="D120" s="587"/>
      <c r="E120" s="587"/>
      <c r="F120" s="587"/>
      <c r="G120" s="587"/>
      <c r="H120" s="587"/>
      <c r="I120" s="587"/>
      <c r="J120" s="587"/>
      <c r="K120" s="587"/>
      <c r="L120" s="587"/>
      <c r="M120" s="587"/>
      <c r="N120" s="587"/>
      <c r="O120" s="588"/>
    </row>
    <row r="121" spans="1:15" ht="15" customHeight="1" x14ac:dyDescent="0.25">
      <c r="A121" s="32" t="s">
        <v>147</v>
      </c>
      <c r="B121" s="11" t="s">
        <v>52</v>
      </c>
      <c r="C121" s="7" t="s">
        <v>24</v>
      </c>
      <c r="D121" s="8">
        <f>E121+G121</f>
        <v>0.1</v>
      </c>
      <c r="E121" s="42">
        <v>0.1</v>
      </c>
      <c r="F121" s="42"/>
      <c r="G121" s="42"/>
      <c r="H121" s="9">
        <f t="shared" si="90"/>
        <v>0</v>
      </c>
      <c r="I121" s="9"/>
      <c r="J121" s="9"/>
      <c r="K121" s="9"/>
      <c r="L121" s="11">
        <f t="shared" si="91"/>
        <v>0.1</v>
      </c>
      <c r="M121" s="11">
        <f t="shared" si="93"/>
        <v>0.1</v>
      </c>
      <c r="N121" s="11">
        <f>F121+J121</f>
        <v>0</v>
      </c>
      <c r="O121" s="11">
        <f t="shared" si="93"/>
        <v>0</v>
      </c>
    </row>
    <row r="122" spans="1:15" ht="15" customHeight="1" x14ac:dyDescent="0.25">
      <c r="A122" s="32" t="s">
        <v>148</v>
      </c>
      <c r="B122" s="12" t="s">
        <v>53</v>
      </c>
      <c r="C122" s="15" t="s">
        <v>24</v>
      </c>
      <c r="D122" s="16">
        <f>E122+G122</f>
        <v>0.1</v>
      </c>
      <c r="E122" s="16">
        <v>0.1</v>
      </c>
      <c r="F122" s="16"/>
      <c r="G122" s="16"/>
      <c r="H122" s="10">
        <f t="shared" si="90"/>
        <v>0</v>
      </c>
      <c r="I122" s="10"/>
      <c r="J122" s="10"/>
      <c r="K122" s="10"/>
      <c r="L122" s="12">
        <f t="shared" si="91"/>
        <v>0.1</v>
      </c>
      <c r="M122" s="12">
        <f t="shared" si="93"/>
        <v>0.1</v>
      </c>
      <c r="N122" s="12">
        <f t="shared" si="93"/>
        <v>0</v>
      </c>
      <c r="O122" s="12">
        <f t="shared" si="93"/>
        <v>0</v>
      </c>
    </row>
    <row r="123" spans="1:15" ht="15" customHeight="1" x14ac:dyDescent="0.25">
      <c r="A123" s="38" t="s">
        <v>149</v>
      </c>
      <c r="B123" s="12" t="s">
        <v>167</v>
      </c>
      <c r="C123" s="15" t="s">
        <v>24</v>
      </c>
      <c r="D123" s="16">
        <f>E123+G123</f>
        <v>0.1</v>
      </c>
      <c r="E123" s="43">
        <v>0.1</v>
      </c>
      <c r="F123" s="43"/>
      <c r="G123" s="43"/>
      <c r="H123" s="10">
        <f t="shared" si="90"/>
        <v>0</v>
      </c>
      <c r="I123" s="10"/>
      <c r="J123" s="10"/>
      <c r="K123" s="10"/>
      <c r="L123" s="12">
        <f t="shared" si="91"/>
        <v>0.1</v>
      </c>
      <c r="M123" s="12">
        <f t="shared" si="93"/>
        <v>0.1</v>
      </c>
      <c r="N123" s="12">
        <f t="shared" si="93"/>
        <v>0</v>
      </c>
      <c r="O123" s="12">
        <f t="shared" si="93"/>
        <v>0</v>
      </c>
    </row>
    <row r="124" spans="1:15" ht="15.95" customHeight="1" x14ac:dyDescent="0.25">
      <c r="A124" s="432" t="s">
        <v>150</v>
      </c>
      <c r="B124" s="84" t="s">
        <v>180</v>
      </c>
      <c r="C124" s="85"/>
      <c r="D124" s="264">
        <f>E124+G124</f>
        <v>0.30000000000000004</v>
      </c>
      <c r="E124" s="23">
        <f>SUM(E121:E123)</f>
        <v>0.30000000000000004</v>
      </c>
      <c r="F124" s="23">
        <f>SUM(F121:F123)</f>
        <v>0</v>
      </c>
      <c r="G124" s="23">
        <f>SUM(G121:G123)</f>
        <v>0</v>
      </c>
      <c r="H124" s="10">
        <f t="shared" si="90"/>
        <v>0</v>
      </c>
      <c r="I124" s="24">
        <f t="shared" ref="I124:K124" si="99">SUM(I121:I123)</f>
        <v>0</v>
      </c>
      <c r="J124" s="24">
        <f t="shared" si="99"/>
        <v>0</v>
      </c>
      <c r="K124" s="24">
        <f t="shared" si="99"/>
        <v>0</v>
      </c>
      <c r="L124" s="21">
        <f t="shared" si="91"/>
        <v>0.30000000000000004</v>
      </c>
      <c r="M124" s="21">
        <f t="shared" ref="M124:O124" si="100">SUM(M121:M123)</f>
        <v>0.30000000000000004</v>
      </c>
      <c r="N124" s="21">
        <f t="shared" si="100"/>
        <v>0</v>
      </c>
      <c r="O124" s="21">
        <f t="shared" si="100"/>
        <v>0</v>
      </c>
    </row>
    <row r="125" spans="1:15" ht="18" customHeight="1" x14ac:dyDescent="0.25">
      <c r="A125" s="32" t="s">
        <v>151</v>
      </c>
      <c r="B125" s="684" t="s">
        <v>488</v>
      </c>
      <c r="C125" s="684"/>
      <c r="D125" s="684"/>
      <c r="E125" s="684"/>
      <c r="F125" s="684"/>
      <c r="G125" s="684"/>
      <c r="H125" s="684"/>
      <c r="I125" s="684"/>
      <c r="J125" s="684"/>
      <c r="K125" s="684"/>
      <c r="L125" s="684"/>
      <c r="M125" s="684"/>
      <c r="N125" s="684"/>
      <c r="O125" s="684"/>
    </row>
    <row r="126" spans="1:15" ht="15.75" customHeight="1" x14ac:dyDescent="0.25">
      <c r="A126" s="32" t="s">
        <v>462</v>
      </c>
      <c r="B126" s="586" t="s">
        <v>59</v>
      </c>
      <c r="C126" s="587"/>
      <c r="D126" s="587"/>
      <c r="E126" s="587"/>
      <c r="F126" s="587"/>
      <c r="G126" s="587"/>
      <c r="H126" s="587"/>
      <c r="I126" s="587"/>
      <c r="J126" s="587"/>
      <c r="K126" s="587"/>
      <c r="L126" s="587"/>
      <c r="M126" s="587"/>
      <c r="N126" s="587"/>
      <c r="O126" s="588"/>
    </row>
    <row r="127" spans="1:15" ht="15" customHeight="1" x14ac:dyDescent="0.25">
      <c r="A127" s="32" t="s">
        <v>463</v>
      </c>
      <c r="B127" s="12" t="s">
        <v>20</v>
      </c>
      <c r="C127" s="30" t="s">
        <v>31</v>
      </c>
      <c r="D127" s="16">
        <f t="shared" ref="D127:D128" si="101">E127+G127</f>
        <v>1.6</v>
      </c>
      <c r="E127" s="16">
        <v>1.6</v>
      </c>
      <c r="F127" s="16"/>
      <c r="G127" s="16"/>
      <c r="H127" s="10">
        <f t="shared" ref="H127:H129" si="102">I127+K127</f>
        <v>0</v>
      </c>
      <c r="I127" s="10"/>
      <c r="J127" s="10"/>
      <c r="K127" s="10"/>
      <c r="L127" s="12">
        <f t="shared" ref="L127:L129" si="103">M127+O127</f>
        <v>1.6</v>
      </c>
      <c r="M127" s="12">
        <f t="shared" ref="M127:M128" si="104">E127+I127</f>
        <v>1.6</v>
      </c>
      <c r="N127" s="12">
        <f t="shared" ref="N127:N128" si="105">F127+J127</f>
        <v>0</v>
      </c>
      <c r="O127" s="12">
        <f t="shared" ref="O127:O128" si="106">G127+K127</f>
        <v>0</v>
      </c>
    </row>
    <row r="128" spans="1:15" ht="15" hidden="1" customHeight="1" x14ac:dyDescent="0.25">
      <c r="A128" s="38" t="s">
        <v>466</v>
      </c>
      <c r="B128" s="35" t="s">
        <v>13</v>
      </c>
      <c r="C128" s="15" t="s">
        <v>9</v>
      </c>
      <c r="D128" s="16">
        <f t="shared" si="101"/>
        <v>0</v>
      </c>
      <c r="E128" s="16"/>
      <c r="F128" s="16"/>
      <c r="G128" s="16"/>
      <c r="H128" s="10">
        <f t="shared" si="102"/>
        <v>0</v>
      </c>
      <c r="I128" s="10"/>
      <c r="J128" s="10"/>
      <c r="K128" s="10"/>
      <c r="L128" s="12">
        <f t="shared" si="103"/>
        <v>0</v>
      </c>
      <c r="M128" s="12">
        <f t="shared" si="104"/>
        <v>0</v>
      </c>
      <c r="N128" s="12">
        <f t="shared" si="105"/>
        <v>0</v>
      </c>
      <c r="O128" s="12">
        <f t="shared" si="106"/>
        <v>0</v>
      </c>
    </row>
    <row r="129" spans="1:16" ht="15" customHeight="1" x14ac:dyDescent="0.25">
      <c r="A129" s="434" t="s">
        <v>485</v>
      </c>
      <c r="B129" s="21" t="s">
        <v>175</v>
      </c>
      <c r="C129" s="28"/>
      <c r="D129" s="264">
        <f>E129+G129</f>
        <v>1.6</v>
      </c>
      <c r="E129" s="23">
        <f>SUM(E127:E128)</f>
        <v>1.6</v>
      </c>
      <c r="F129" s="23">
        <f>SUM(F127:F128)</f>
        <v>0</v>
      </c>
      <c r="G129" s="23">
        <f>SUM(G127:G128)</f>
        <v>0</v>
      </c>
      <c r="H129" s="24">
        <f t="shared" si="102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03"/>
        <v>1.6</v>
      </c>
      <c r="M129" s="21">
        <f>SUM(M127:M128)</f>
        <v>1.6</v>
      </c>
      <c r="N129" s="21">
        <f>SUM(N127:N128)</f>
        <v>0</v>
      </c>
      <c r="O129" s="21">
        <f>SUM(O127:O128)</f>
        <v>0</v>
      </c>
    </row>
    <row r="130" spans="1:16" ht="18" customHeight="1" x14ac:dyDescent="0.25">
      <c r="A130" s="32" t="s">
        <v>465</v>
      </c>
      <c r="B130" s="684" t="s">
        <v>489</v>
      </c>
      <c r="C130" s="684"/>
      <c r="D130" s="684"/>
      <c r="E130" s="684"/>
      <c r="F130" s="684"/>
      <c r="G130" s="684"/>
      <c r="H130" s="684"/>
      <c r="I130" s="684"/>
      <c r="J130" s="684"/>
      <c r="K130" s="684"/>
      <c r="L130" s="684"/>
      <c r="M130" s="684"/>
      <c r="N130" s="684"/>
      <c r="O130" s="684"/>
    </row>
    <row r="131" spans="1:16" ht="15.75" customHeight="1" x14ac:dyDescent="0.25">
      <c r="A131" s="32" t="s">
        <v>466</v>
      </c>
      <c r="B131" s="586" t="s">
        <v>66</v>
      </c>
      <c r="C131" s="587"/>
      <c r="D131" s="587"/>
      <c r="E131" s="587"/>
      <c r="F131" s="587"/>
      <c r="G131" s="587"/>
      <c r="H131" s="587"/>
      <c r="I131" s="587"/>
      <c r="J131" s="587"/>
      <c r="K131" s="587"/>
      <c r="L131" s="587"/>
      <c r="M131" s="587"/>
      <c r="N131" s="587"/>
      <c r="O131" s="587"/>
    </row>
    <row r="132" spans="1:16" ht="15" customHeight="1" x14ac:dyDescent="0.25">
      <c r="A132" s="38" t="s">
        <v>467</v>
      </c>
      <c r="B132" s="12" t="s">
        <v>20</v>
      </c>
      <c r="C132" s="39" t="s">
        <v>30</v>
      </c>
      <c r="D132" s="16">
        <f t="shared" ref="D132:D133" si="107">E132+G132</f>
        <v>92.699999999999989</v>
      </c>
      <c r="E132" s="16">
        <v>0.1</v>
      </c>
      <c r="F132" s="16"/>
      <c r="G132" s="16">
        <v>92.6</v>
      </c>
      <c r="H132" s="10">
        <f t="shared" ref="H132:H134" si="108">I132+K132</f>
        <v>0</v>
      </c>
      <c r="I132" s="10"/>
      <c r="J132" s="10"/>
      <c r="K132" s="10"/>
      <c r="L132" s="12">
        <f t="shared" ref="L132:L134" si="109">M132+O132</f>
        <v>92.699999999999989</v>
      </c>
      <c r="M132" s="12">
        <f t="shared" ref="M132:M133" si="110">E132+I132</f>
        <v>0.1</v>
      </c>
      <c r="N132" s="12">
        <f t="shared" ref="N132:N133" si="111">F132+J132</f>
        <v>0</v>
      </c>
      <c r="O132" s="12">
        <f t="shared" ref="O132:O133" si="112">G132+K132</f>
        <v>92.6</v>
      </c>
    </row>
    <row r="133" spans="1:16" ht="15" hidden="1" customHeight="1" x14ac:dyDescent="0.25">
      <c r="A133" s="38" t="s">
        <v>471</v>
      </c>
      <c r="B133" s="35" t="s">
        <v>13</v>
      </c>
      <c r="C133" s="15" t="s">
        <v>9</v>
      </c>
      <c r="D133" s="16">
        <f t="shared" si="107"/>
        <v>0</v>
      </c>
      <c r="E133" s="16"/>
      <c r="F133" s="16"/>
      <c r="G133" s="16"/>
      <c r="H133" s="10">
        <f t="shared" si="108"/>
        <v>0</v>
      </c>
      <c r="I133" s="10"/>
      <c r="J133" s="10"/>
      <c r="K133" s="10"/>
      <c r="L133" s="12">
        <f t="shared" si="109"/>
        <v>0</v>
      </c>
      <c r="M133" s="12">
        <f t="shared" si="110"/>
        <v>0</v>
      </c>
      <c r="N133" s="12">
        <f t="shared" si="111"/>
        <v>0</v>
      </c>
      <c r="O133" s="12">
        <f t="shared" si="112"/>
        <v>0</v>
      </c>
    </row>
    <row r="134" spans="1:16" ht="15" customHeight="1" x14ac:dyDescent="0.25">
      <c r="A134" s="432" t="s">
        <v>468</v>
      </c>
      <c r="B134" s="21" t="s">
        <v>179</v>
      </c>
      <c r="C134" s="28"/>
      <c r="D134" s="264">
        <f>E134+G134</f>
        <v>92.699999999999989</v>
      </c>
      <c r="E134" s="23">
        <f>SUM(E132:E133)</f>
        <v>0.1</v>
      </c>
      <c r="F134" s="23">
        <f>SUM(F132:F133)</f>
        <v>0</v>
      </c>
      <c r="G134" s="23">
        <f>SUM(G132:G133)</f>
        <v>92.6</v>
      </c>
      <c r="H134" s="24">
        <f t="shared" si="108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09"/>
        <v>92.699999999999989</v>
      </c>
      <c r="M134" s="21">
        <f>SUM(M132:M133)</f>
        <v>0.1</v>
      </c>
      <c r="N134" s="21">
        <f>SUM(N132:N133)</f>
        <v>0</v>
      </c>
      <c r="O134" s="21">
        <f>SUM(O132:O133)</f>
        <v>92.6</v>
      </c>
    </row>
    <row r="135" spans="1:16" ht="15.75" customHeight="1" x14ac:dyDescent="0.25">
      <c r="A135" s="38" t="s">
        <v>486</v>
      </c>
      <c r="B135" s="684" t="s">
        <v>490</v>
      </c>
      <c r="C135" s="684"/>
      <c r="D135" s="684"/>
      <c r="E135" s="684"/>
      <c r="F135" s="684"/>
      <c r="G135" s="684"/>
      <c r="H135" s="684"/>
      <c r="I135" s="684"/>
      <c r="J135" s="684"/>
      <c r="K135" s="684"/>
      <c r="L135" s="684"/>
      <c r="M135" s="684"/>
      <c r="N135" s="684"/>
      <c r="O135" s="684"/>
    </row>
    <row r="136" spans="1:16" ht="15.75" customHeight="1" x14ac:dyDescent="0.25">
      <c r="A136" s="32" t="s">
        <v>469</v>
      </c>
      <c r="B136" s="586" t="s">
        <v>171</v>
      </c>
      <c r="C136" s="587"/>
      <c r="D136" s="587"/>
      <c r="E136" s="587"/>
      <c r="F136" s="587"/>
      <c r="G136" s="587"/>
      <c r="H136" s="587"/>
      <c r="I136" s="587"/>
      <c r="J136" s="587"/>
      <c r="K136" s="587"/>
      <c r="L136" s="587"/>
      <c r="M136" s="587"/>
      <c r="N136" s="587"/>
      <c r="O136" s="588"/>
    </row>
    <row r="137" spans="1:16" ht="15" customHeight="1" x14ac:dyDescent="0.25">
      <c r="A137" s="32" t="s">
        <v>470</v>
      </c>
      <c r="B137" s="12" t="s">
        <v>20</v>
      </c>
      <c r="C137" s="15" t="s">
        <v>51</v>
      </c>
      <c r="D137" s="16">
        <f t="shared" ref="D137:D138" si="113">E137+G137</f>
        <v>1</v>
      </c>
      <c r="E137" s="16">
        <v>1</v>
      </c>
      <c r="F137" s="16">
        <v>0.4</v>
      </c>
      <c r="G137" s="16"/>
      <c r="H137" s="10">
        <f t="shared" ref="H137:H139" si="114">I137+K137</f>
        <v>0</v>
      </c>
      <c r="I137" s="10"/>
      <c r="J137" s="10"/>
      <c r="K137" s="10"/>
      <c r="L137" s="12">
        <f t="shared" ref="L137:L139" si="115">M137+O137</f>
        <v>1</v>
      </c>
      <c r="M137" s="12">
        <f t="shared" ref="M137:M138" si="116">E137+I137</f>
        <v>1</v>
      </c>
      <c r="N137" s="12">
        <f t="shared" ref="N137:N138" si="117">F137+J137</f>
        <v>0.4</v>
      </c>
      <c r="O137" s="12">
        <f t="shared" ref="O137:O138" si="118">G137+K137</f>
        <v>0</v>
      </c>
    </row>
    <row r="138" spans="1:16" ht="15" hidden="1" customHeight="1" x14ac:dyDescent="0.25">
      <c r="A138" s="32" t="s">
        <v>471</v>
      </c>
      <c r="B138" s="35" t="s">
        <v>13</v>
      </c>
      <c r="C138" s="15" t="s">
        <v>9</v>
      </c>
      <c r="D138" s="16">
        <f t="shared" si="113"/>
        <v>0</v>
      </c>
      <c r="E138" s="16"/>
      <c r="F138" s="16"/>
      <c r="G138" s="16"/>
      <c r="H138" s="10">
        <f t="shared" si="114"/>
        <v>0</v>
      </c>
      <c r="I138" s="10"/>
      <c r="J138" s="10"/>
      <c r="K138" s="10"/>
      <c r="L138" s="12">
        <f t="shared" si="115"/>
        <v>0</v>
      </c>
      <c r="M138" s="12">
        <f t="shared" si="116"/>
        <v>0</v>
      </c>
      <c r="N138" s="12">
        <f t="shared" si="117"/>
        <v>0</v>
      </c>
      <c r="O138" s="12">
        <f t="shared" si="118"/>
        <v>0</v>
      </c>
    </row>
    <row r="139" spans="1:16" ht="15" customHeight="1" x14ac:dyDescent="0.25">
      <c r="A139" s="432" t="s">
        <v>471</v>
      </c>
      <c r="B139" s="21" t="s">
        <v>177</v>
      </c>
      <c r="C139" s="28"/>
      <c r="D139" s="264">
        <f>E139+G139</f>
        <v>1</v>
      </c>
      <c r="E139" s="23">
        <f>SUM(E137:E138)</f>
        <v>1</v>
      </c>
      <c r="F139" s="23">
        <f>SUM(F137:F138)</f>
        <v>0.4</v>
      </c>
      <c r="G139" s="23">
        <f>SUM(G137:G138)</f>
        <v>0</v>
      </c>
      <c r="H139" s="24">
        <f t="shared" si="114"/>
        <v>0</v>
      </c>
      <c r="I139" s="24">
        <f>SUM(I137:I138)</f>
        <v>0</v>
      </c>
      <c r="J139" s="24">
        <f>SUM(J137:J138)</f>
        <v>0</v>
      </c>
      <c r="K139" s="24">
        <f>SUM(K137:K138)</f>
        <v>0</v>
      </c>
      <c r="L139" s="21">
        <f t="shared" si="115"/>
        <v>1</v>
      </c>
      <c r="M139" s="21">
        <f>SUM(M137:M138)</f>
        <v>1</v>
      </c>
      <c r="N139" s="21">
        <f>SUM(N137:N138)</f>
        <v>0.4</v>
      </c>
      <c r="O139" s="21">
        <f>SUM(O137:O138)</f>
        <v>0</v>
      </c>
    </row>
    <row r="140" spans="1:16" ht="15.95" customHeight="1" x14ac:dyDescent="0.25">
      <c r="A140" s="38" t="s">
        <v>472</v>
      </c>
      <c r="B140" s="684" t="s">
        <v>68</v>
      </c>
      <c r="C140" s="684"/>
      <c r="D140" s="684"/>
      <c r="E140" s="684"/>
      <c r="F140" s="684"/>
      <c r="G140" s="684"/>
      <c r="H140" s="684"/>
      <c r="I140" s="684"/>
      <c r="J140" s="684"/>
      <c r="K140" s="684"/>
      <c r="L140" s="684"/>
      <c r="M140" s="684"/>
      <c r="N140" s="684"/>
      <c r="O140" s="684"/>
    </row>
    <row r="141" spans="1:16" ht="15" customHeight="1" x14ac:dyDescent="0.25">
      <c r="A141" s="38" t="s">
        <v>473</v>
      </c>
      <c r="B141" s="12" t="s">
        <v>20</v>
      </c>
      <c r="C141" s="7" t="s">
        <v>24</v>
      </c>
      <c r="D141" s="8">
        <f>E141+G141</f>
        <v>16</v>
      </c>
      <c r="E141" s="42">
        <v>1.8</v>
      </c>
      <c r="F141" s="42">
        <v>0.9</v>
      </c>
      <c r="G141" s="42">
        <v>14.2</v>
      </c>
      <c r="H141" s="9">
        <f t="shared" ref="H141:H143" si="119">I141+K141</f>
        <v>0</v>
      </c>
      <c r="I141" s="9"/>
      <c r="J141" s="9"/>
      <c r="K141" s="9"/>
      <c r="L141" s="11">
        <f t="shared" ref="L141:L143" si="120">M141+O141</f>
        <v>16</v>
      </c>
      <c r="M141" s="11">
        <f t="shared" ref="M141:M142" si="121">E141+I141</f>
        <v>1.8</v>
      </c>
      <c r="N141" s="11">
        <f>F141+J141</f>
        <v>0.9</v>
      </c>
      <c r="O141" s="11">
        <f t="shared" ref="O141:O142" si="122">G141+K141</f>
        <v>14.2</v>
      </c>
    </row>
    <row r="142" spans="1:16" ht="15" customHeight="1" x14ac:dyDescent="0.25">
      <c r="A142" s="38" t="s">
        <v>474</v>
      </c>
      <c r="B142" s="12" t="s">
        <v>53</v>
      </c>
      <c r="C142" s="15" t="s">
        <v>24</v>
      </c>
      <c r="D142" s="16">
        <f>E142+G142</f>
        <v>43.1</v>
      </c>
      <c r="E142" s="16">
        <v>43.1</v>
      </c>
      <c r="F142" s="16">
        <v>31.4</v>
      </c>
      <c r="G142" s="16"/>
      <c r="H142" s="10">
        <f t="shared" si="119"/>
        <v>0</v>
      </c>
      <c r="I142" s="10"/>
      <c r="J142" s="10"/>
      <c r="K142" s="10"/>
      <c r="L142" s="12">
        <f t="shared" si="120"/>
        <v>43.1</v>
      </c>
      <c r="M142" s="12">
        <f t="shared" si="121"/>
        <v>43.1</v>
      </c>
      <c r="N142" s="12">
        <f t="shared" ref="N142" si="123">F142+J142</f>
        <v>31.4</v>
      </c>
      <c r="O142" s="12">
        <f t="shared" si="122"/>
        <v>0</v>
      </c>
    </row>
    <row r="143" spans="1:16" ht="15.95" customHeight="1" x14ac:dyDescent="0.25">
      <c r="A143" s="432" t="s">
        <v>475</v>
      </c>
      <c r="B143" s="44" t="s">
        <v>180</v>
      </c>
      <c r="C143" s="415"/>
      <c r="D143" s="264">
        <f>E143+G143</f>
        <v>59.099999999999994</v>
      </c>
      <c r="E143" s="23">
        <f>SUM(E141:E142)</f>
        <v>44.9</v>
      </c>
      <c r="F143" s="23">
        <f>SUM(F141:F142)</f>
        <v>32.299999999999997</v>
      </c>
      <c r="G143" s="23">
        <f>SUM(G141:G142)</f>
        <v>14.2</v>
      </c>
      <c r="H143" s="10">
        <f t="shared" si="119"/>
        <v>0</v>
      </c>
      <c r="I143" s="24">
        <f>SUM(I141:I142)</f>
        <v>0</v>
      </c>
      <c r="J143" s="24">
        <f>SUM(J141:J142)</f>
        <v>0</v>
      </c>
      <c r="K143" s="24">
        <f>SUM(K141:K142)</f>
        <v>0</v>
      </c>
      <c r="L143" s="21">
        <f t="shared" si="120"/>
        <v>59.099999999999994</v>
      </c>
      <c r="M143" s="21">
        <f>SUM(M141:M142)</f>
        <v>44.9</v>
      </c>
      <c r="N143" s="21">
        <f>SUM(N141:N142)</f>
        <v>32.299999999999997</v>
      </c>
      <c r="O143" s="21">
        <f>SUM(O141:O142)</f>
        <v>14.2</v>
      </c>
    </row>
    <row r="144" spans="1:16" x14ac:dyDescent="0.25">
      <c r="A144" s="435" t="s">
        <v>476</v>
      </c>
      <c r="B144" s="418" t="s">
        <v>172</v>
      </c>
      <c r="C144" s="392"/>
      <c r="D144" s="264">
        <f>D146+D147+D148+D149+D150</f>
        <v>780.6</v>
      </c>
      <c r="E144" s="23">
        <f t="shared" ref="E144:O144" si="124">E146+E147+E148+E149+E150</f>
        <v>564.80000000000007</v>
      </c>
      <c r="F144" s="23">
        <f t="shared" si="124"/>
        <v>38.499999999999993</v>
      </c>
      <c r="G144" s="23">
        <f t="shared" si="124"/>
        <v>215.8</v>
      </c>
      <c r="H144" s="10">
        <f t="shared" si="124"/>
        <v>0</v>
      </c>
      <c r="I144" s="24">
        <f t="shared" si="124"/>
        <v>0</v>
      </c>
      <c r="J144" s="24">
        <f t="shared" si="124"/>
        <v>0</v>
      </c>
      <c r="K144" s="24">
        <f t="shared" si="124"/>
        <v>0</v>
      </c>
      <c r="L144" s="21">
        <f t="shared" si="124"/>
        <v>780.6</v>
      </c>
      <c r="M144" s="21">
        <f t="shared" si="124"/>
        <v>564.80000000000007</v>
      </c>
      <c r="N144" s="21">
        <f t="shared" si="124"/>
        <v>38.499999999999993</v>
      </c>
      <c r="O144" s="21">
        <f t="shared" si="124"/>
        <v>215.8</v>
      </c>
      <c r="P144" s="390"/>
    </row>
    <row r="145" spans="1:17" ht="15" customHeight="1" x14ac:dyDescent="0.25">
      <c r="A145" s="436"/>
      <c r="B145" s="413" t="s">
        <v>194</v>
      </c>
      <c r="C145" s="416"/>
      <c r="D145" s="315"/>
      <c r="E145" s="192"/>
      <c r="F145" s="193"/>
      <c r="G145" s="193"/>
      <c r="H145" s="194"/>
      <c r="I145" s="194"/>
      <c r="J145" s="195"/>
      <c r="K145" s="195"/>
      <c r="L145" s="196"/>
      <c r="M145" s="196"/>
      <c r="N145" s="197"/>
      <c r="O145" s="197"/>
    </row>
    <row r="146" spans="1:17" x14ac:dyDescent="0.25">
      <c r="A146" s="436"/>
      <c r="B146" s="414" t="s">
        <v>477</v>
      </c>
      <c r="C146" s="416"/>
      <c r="D146" s="312">
        <f>E146+G146</f>
        <v>607.40000000000009</v>
      </c>
      <c r="E146" s="96">
        <f>E23+E30+E63+E74+E80</f>
        <v>500.1</v>
      </c>
      <c r="F146" s="96">
        <f>F23+F30+F63+F74+F80</f>
        <v>0</v>
      </c>
      <c r="G146" s="96">
        <f>G23+G30+G63+G74+G80</f>
        <v>107.30000000000001</v>
      </c>
      <c r="H146" s="100">
        <f>I146+K146</f>
        <v>0</v>
      </c>
      <c r="I146" s="100">
        <f>I23+I30+I63+I74+I80</f>
        <v>0</v>
      </c>
      <c r="J146" s="100">
        <f>J23+J30+J63+J74+J80</f>
        <v>0</v>
      </c>
      <c r="K146" s="100">
        <f>K23+K30+K63+K74+K80</f>
        <v>0</v>
      </c>
      <c r="L146" s="101">
        <f>M146+O146</f>
        <v>607.40000000000009</v>
      </c>
      <c r="M146" s="101">
        <f>M23+M30+M63+M74+M80</f>
        <v>500.1</v>
      </c>
      <c r="N146" s="101">
        <f>N23+N30+N63+N74+N80</f>
        <v>0</v>
      </c>
      <c r="O146" s="101">
        <f>O23+O30+O63+O74+O80</f>
        <v>107.30000000000001</v>
      </c>
    </row>
    <row r="147" spans="1:17" x14ac:dyDescent="0.25">
      <c r="A147" s="436"/>
      <c r="B147" s="414" t="s">
        <v>496</v>
      </c>
      <c r="C147" s="416"/>
      <c r="D147" s="312">
        <f t="shared" ref="D147:D149" si="125">E147+G147</f>
        <v>18.8</v>
      </c>
      <c r="E147" s="96">
        <f>E86+E91+E94+E116+E119+E124</f>
        <v>17.100000000000001</v>
      </c>
      <c r="F147" s="96">
        <f>F86+F91+F94+F116+F119+F124</f>
        <v>5.8</v>
      </c>
      <c r="G147" s="96">
        <f>G86+G91+G94+G116+G119+G124</f>
        <v>1.7</v>
      </c>
      <c r="H147" s="100">
        <f t="shared" ref="H147:H150" si="126">I147+K147</f>
        <v>0</v>
      </c>
      <c r="I147" s="100">
        <f>I86+I91+I94+I116+I119+I124</f>
        <v>0</v>
      </c>
      <c r="J147" s="100">
        <f>J86+J91+J94+J116+J119+J124</f>
        <v>0</v>
      </c>
      <c r="K147" s="100">
        <f>K86+K91+K94+K116+K119+K124</f>
        <v>0</v>
      </c>
      <c r="L147" s="101">
        <f t="shared" ref="L147:L150" si="127">M147+O147</f>
        <v>18.8</v>
      </c>
      <c r="M147" s="101">
        <f>M86+M91+M94+M116+M119+M124</f>
        <v>17.100000000000001</v>
      </c>
      <c r="N147" s="101">
        <f>N86+N91+N94+N116+N119+N124</f>
        <v>5.8</v>
      </c>
      <c r="O147" s="101">
        <f>O86+O91+O94+O116+O119+O124</f>
        <v>1.7</v>
      </c>
    </row>
    <row r="148" spans="1:17" x14ac:dyDescent="0.25">
      <c r="A148" s="436"/>
      <c r="B148" s="414" t="s">
        <v>492</v>
      </c>
      <c r="C148" s="416"/>
      <c r="D148" s="312">
        <f t="shared" si="125"/>
        <v>1.6</v>
      </c>
      <c r="E148" s="96">
        <f>E129</f>
        <v>1.6</v>
      </c>
      <c r="F148" s="96">
        <f>F129</f>
        <v>0</v>
      </c>
      <c r="G148" s="96">
        <f>G129</f>
        <v>0</v>
      </c>
      <c r="H148" s="100">
        <f t="shared" si="126"/>
        <v>0</v>
      </c>
      <c r="I148" s="100">
        <f>I129</f>
        <v>0</v>
      </c>
      <c r="J148" s="100">
        <f>J129</f>
        <v>0</v>
      </c>
      <c r="K148" s="100">
        <f>K129</f>
        <v>0</v>
      </c>
      <c r="L148" s="101">
        <f t="shared" si="127"/>
        <v>1.6</v>
      </c>
      <c r="M148" s="101">
        <f>M129</f>
        <v>1.6</v>
      </c>
      <c r="N148" s="101">
        <f>N129</f>
        <v>0</v>
      </c>
      <c r="O148" s="101">
        <f>O129</f>
        <v>0</v>
      </c>
    </row>
    <row r="149" spans="1:17" x14ac:dyDescent="0.25">
      <c r="A149" s="436"/>
      <c r="B149" s="414" t="s">
        <v>494</v>
      </c>
      <c r="C149" s="416"/>
      <c r="D149" s="312">
        <f t="shared" si="125"/>
        <v>92.699999999999989</v>
      </c>
      <c r="E149" s="96">
        <f>E134</f>
        <v>0.1</v>
      </c>
      <c r="F149" s="96">
        <f>F134</f>
        <v>0</v>
      </c>
      <c r="G149" s="96">
        <f>G134</f>
        <v>92.6</v>
      </c>
      <c r="H149" s="100">
        <f t="shared" si="126"/>
        <v>0</v>
      </c>
      <c r="I149" s="100">
        <f>I134</f>
        <v>0</v>
      </c>
      <c r="J149" s="100">
        <f>J134</f>
        <v>0</v>
      </c>
      <c r="K149" s="100">
        <f>K134</f>
        <v>0</v>
      </c>
      <c r="L149" s="101">
        <f t="shared" si="127"/>
        <v>92.699999999999989</v>
      </c>
      <c r="M149" s="101">
        <f>M134</f>
        <v>0.1</v>
      </c>
      <c r="N149" s="101">
        <f>N134</f>
        <v>0</v>
      </c>
      <c r="O149" s="101">
        <f>O134</f>
        <v>92.6</v>
      </c>
    </row>
    <row r="150" spans="1:17" ht="26.25" x14ac:dyDescent="0.25">
      <c r="A150" s="437"/>
      <c r="B150" s="419" t="s">
        <v>495</v>
      </c>
      <c r="C150" s="417"/>
      <c r="D150" s="312">
        <f>E150+G150</f>
        <v>60.099999999999994</v>
      </c>
      <c r="E150" s="96">
        <f>E139+E143</f>
        <v>45.9</v>
      </c>
      <c r="F150" s="96">
        <f t="shared" ref="F150:G150" si="128">F139+F143</f>
        <v>32.699999999999996</v>
      </c>
      <c r="G150" s="96">
        <f t="shared" si="128"/>
        <v>14.2</v>
      </c>
      <c r="H150" s="100">
        <f t="shared" si="126"/>
        <v>0</v>
      </c>
      <c r="I150" s="100">
        <f t="shared" ref="I150:O150" si="129">I139+I143</f>
        <v>0</v>
      </c>
      <c r="J150" s="100">
        <f t="shared" si="129"/>
        <v>0</v>
      </c>
      <c r="K150" s="100">
        <f t="shared" si="129"/>
        <v>0</v>
      </c>
      <c r="L150" s="101">
        <f t="shared" si="127"/>
        <v>60.099999999999994</v>
      </c>
      <c r="M150" s="101">
        <f t="shared" ref="M150" si="130">M139+M143</f>
        <v>45.9</v>
      </c>
      <c r="N150" s="101">
        <f t="shared" si="129"/>
        <v>32.699999999999996</v>
      </c>
      <c r="O150" s="101">
        <f t="shared" si="129"/>
        <v>14.2</v>
      </c>
    </row>
    <row r="151" spans="1:17" ht="12.75" customHeight="1" x14ac:dyDescent="0.25">
      <c r="A151" s="106"/>
      <c r="B151" s="123"/>
      <c r="C151" s="124"/>
      <c r="D151" s="50"/>
      <c r="E151" s="50"/>
      <c r="F151" s="108"/>
      <c r="G151" s="108"/>
      <c r="H151" s="108"/>
      <c r="I151" s="108"/>
      <c r="J151" s="108"/>
      <c r="K151" s="108"/>
      <c r="L151" s="108"/>
      <c r="M151" s="108"/>
      <c r="N151" s="108"/>
      <c r="P151" s="70" t="s">
        <v>305</v>
      </c>
      <c r="Q151" s="71">
        <f>SUMIF(C19:C143,1,L19:L143)</f>
        <v>24.9</v>
      </c>
    </row>
    <row r="152" spans="1:17" x14ac:dyDescent="0.25">
      <c r="A152" s="106"/>
      <c r="B152" s="6"/>
      <c r="C152" s="109"/>
      <c r="D152" s="6"/>
      <c r="E152" s="6"/>
      <c r="F152" s="110"/>
      <c r="G152" s="6"/>
      <c r="H152" s="6"/>
      <c r="I152" s="6"/>
      <c r="J152" s="6"/>
      <c r="K152" s="6"/>
      <c r="L152" s="6"/>
      <c r="M152" s="6"/>
      <c r="N152" s="6"/>
      <c r="P152" s="70" t="s">
        <v>306</v>
      </c>
      <c r="Q152" s="71">
        <f>SUMIF(C19:C143,2,L19:L143)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307</v>
      </c>
      <c r="Q153" s="71">
        <f>SUMIF(C19:C143,3,L19:L143)</f>
        <v>17.900000000000002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308</v>
      </c>
      <c r="Q154" s="71">
        <f>SUMIF(C19:C143,4,L19:L143)</f>
        <v>87.4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311</v>
      </c>
      <c r="Q155" s="71">
        <f>SUMIF(C19:C143,5,L19:L143)</f>
        <v>75.599999999999994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0" t="s">
        <v>309</v>
      </c>
      <c r="Q156" s="71">
        <f>SUMIF(C19:C143,6,L19:L143)</f>
        <v>56.300000000000004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0" t="s">
        <v>310</v>
      </c>
      <c r="Q157" s="71">
        <f>SUMIF(C19:C143,7,L19:L143)</f>
        <v>1.7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70" t="s">
        <v>312</v>
      </c>
      <c r="Q158" s="71">
        <f>SUMIF(C19:C143,8,L19:L143)</f>
        <v>108.19999999999999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70" t="s">
        <v>313</v>
      </c>
      <c r="Q159" s="71">
        <f>SUMIF(C19:C143,9,L19:L143)</f>
        <v>134.60000000000002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P160" s="70" t="s">
        <v>314</v>
      </c>
      <c r="Q160" s="71">
        <f>SUMIF(C19:C143,10,L19:L143)</f>
        <v>273.99999999999994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P161" s="75" t="s">
        <v>172</v>
      </c>
      <c r="Q161" s="76">
        <f>SUM(Q151:Q160)</f>
        <v>780.59999999999991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P162" s="77"/>
      <c r="Q162" s="77">
        <f>Q161-L144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</sheetData>
  <mergeCells count="46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75:O75"/>
    <mergeCell ref="B81:O81"/>
    <mergeCell ref="B82:O82"/>
    <mergeCell ref="B87:O87"/>
    <mergeCell ref="B18:O18"/>
    <mergeCell ref="B24:O24"/>
    <mergeCell ref="B31:O31"/>
    <mergeCell ref="B64:O64"/>
    <mergeCell ref="B92:O92"/>
    <mergeCell ref="B95:O95"/>
    <mergeCell ref="B117:O117"/>
    <mergeCell ref="B120:O120"/>
    <mergeCell ref="B125:O125"/>
    <mergeCell ref="B140:O140"/>
    <mergeCell ref="B126:O126"/>
    <mergeCell ref="B130:O130"/>
    <mergeCell ref="B131:O131"/>
    <mergeCell ref="B135:O135"/>
    <mergeCell ref="B136:O136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topLeftCell="A3" zoomScale="115" zoomScaleNormal="115" workbookViewId="0">
      <selection activeCell="B18" sqref="B18:N18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1" t="s">
        <v>328</v>
      </c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</row>
    <row r="2" spans="2:15" x14ac:dyDescent="0.25">
      <c r="B2" s="691" t="s">
        <v>447</v>
      </c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</row>
    <row r="3" spans="2:15" x14ac:dyDescent="0.25">
      <c r="B3" s="691" t="s">
        <v>504</v>
      </c>
      <c r="C3" s="691"/>
      <c r="D3" s="691"/>
      <c r="E3" s="691"/>
      <c r="F3" s="691"/>
      <c r="G3" s="691"/>
      <c r="H3" s="691"/>
      <c r="I3" s="691"/>
      <c r="J3" s="691"/>
      <c r="K3" s="691"/>
      <c r="L3" s="691"/>
      <c r="M3" s="691"/>
      <c r="N3" s="691"/>
    </row>
    <row r="4" spans="2:15" x14ac:dyDescent="0.25">
      <c r="B4" s="691" t="s">
        <v>350</v>
      </c>
      <c r="C4" s="691"/>
      <c r="D4" s="691"/>
      <c r="E4" s="691"/>
      <c r="F4" s="691"/>
      <c r="G4" s="691"/>
      <c r="H4" s="691"/>
      <c r="I4" s="691"/>
      <c r="J4" s="691"/>
      <c r="K4" s="691"/>
      <c r="L4" s="691"/>
      <c r="M4" s="691"/>
      <c r="N4" s="691"/>
    </row>
    <row r="5" spans="2:15" x14ac:dyDescent="0.25">
      <c r="B5" s="689" t="s">
        <v>559</v>
      </c>
      <c r="C5" s="689"/>
      <c r="D5" s="689"/>
      <c r="E5" s="689"/>
      <c r="F5" s="689"/>
      <c r="G5" s="689"/>
      <c r="H5" s="689"/>
      <c r="I5" s="689"/>
      <c r="J5" s="689"/>
      <c r="K5" s="689"/>
      <c r="L5" s="689"/>
      <c r="M5" s="689"/>
      <c r="N5" s="689"/>
      <c r="O5" s="689"/>
    </row>
    <row r="6" spans="2:15" x14ac:dyDescent="0.25">
      <c r="B6" s="689" t="s">
        <v>510</v>
      </c>
      <c r="C6" s="689"/>
      <c r="D6" s="689"/>
      <c r="E6" s="689"/>
      <c r="F6" s="689"/>
      <c r="G6" s="689"/>
      <c r="H6" s="689"/>
      <c r="I6" s="689"/>
      <c r="J6" s="689"/>
      <c r="K6" s="689"/>
      <c r="L6" s="689"/>
      <c r="M6" s="689"/>
      <c r="N6" s="689"/>
      <c r="O6" s="689"/>
    </row>
    <row r="7" spans="2:15" x14ac:dyDescent="0.25">
      <c r="B7" s="689" t="s">
        <v>560</v>
      </c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O7" s="689"/>
    </row>
    <row r="8" spans="2:15" x14ac:dyDescent="0.25">
      <c r="B8" s="689" t="s">
        <v>522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689"/>
    </row>
    <row r="9" spans="2:15" x14ac:dyDescent="0.25">
      <c r="B9" s="690" t="s">
        <v>561</v>
      </c>
      <c r="C9" s="690"/>
      <c r="D9" s="690"/>
      <c r="E9" s="690"/>
      <c r="F9" s="690"/>
      <c r="G9" s="690"/>
      <c r="H9" s="690"/>
      <c r="I9" s="690"/>
      <c r="J9" s="690"/>
      <c r="K9" s="690"/>
      <c r="L9" s="690"/>
      <c r="M9" s="690"/>
      <c r="N9" s="690"/>
      <c r="O9" s="690"/>
    </row>
    <row r="10" spans="2:15" x14ac:dyDescent="0.25">
      <c r="B10" s="692" t="s">
        <v>562</v>
      </c>
      <c r="C10" s="692"/>
      <c r="D10" s="692"/>
      <c r="E10" s="692"/>
      <c r="F10" s="692"/>
      <c r="G10" s="692"/>
      <c r="H10" s="692"/>
      <c r="I10" s="692"/>
      <c r="J10" s="692"/>
      <c r="K10" s="692"/>
      <c r="L10" s="692"/>
      <c r="M10" s="692"/>
      <c r="N10" s="692"/>
      <c r="O10" s="561"/>
    </row>
    <row r="11" spans="2:15" x14ac:dyDescent="0.25">
      <c r="B11" s="690" t="s">
        <v>563</v>
      </c>
      <c r="C11" s="690"/>
      <c r="D11" s="690"/>
      <c r="E11" s="690"/>
      <c r="F11" s="690"/>
      <c r="G11" s="690"/>
      <c r="H11" s="690"/>
      <c r="I11" s="690"/>
      <c r="J11" s="690"/>
      <c r="K11" s="690"/>
      <c r="L11" s="690"/>
      <c r="M11" s="690"/>
      <c r="N11" s="690"/>
      <c r="O11" s="690"/>
    </row>
    <row r="12" spans="2:15" x14ac:dyDescent="0.25">
      <c r="B12" s="692" t="s">
        <v>577</v>
      </c>
      <c r="C12" s="692"/>
      <c r="D12" s="692"/>
      <c r="E12" s="692"/>
      <c r="F12" s="692"/>
      <c r="G12" s="692"/>
      <c r="H12" s="692"/>
      <c r="I12" s="692"/>
      <c r="J12" s="692"/>
      <c r="K12" s="692"/>
      <c r="L12" s="692"/>
      <c r="M12" s="692"/>
      <c r="N12" s="692"/>
      <c r="O12" s="561"/>
    </row>
    <row r="13" spans="2:15" x14ac:dyDescent="0.25">
      <c r="B13" s="690" t="s">
        <v>578</v>
      </c>
      <c r="C13" s="690"/>
      <c r="D13" s="690"/>
      <c r="E13" s="690"/>
      <c r="F13" s="690"/>
      <c r="G13" s="690"/>
      <c r="H13" s="690"/>
      <c r="I13" s="690"/>
      <c r="J13" s="690"/>
      <c r="K13" s="690"/>
      <c r="L13" s="690"/>
      <c r="M13" s="690"/>
      <c r="N13" s="690"/>
      <c r="O13" s="690"/>
    </row>
    <row r="14" spans="2:15" x14ac:dyDescent="0.25">
      <c r="B14" s="692" t="s">
        <v>546</v>
      </c>
      <c r="C14" s="692"/>
      <c r="D14" s="692"/>
      <c r="E14" s="692"/>
      <c r="F14" s="692"/>
      <c r="G14" s="692"/>
      <c r="H14" s="692"/>
      <c r="I14" s="692"/>
      <c r="J14" s="692"/>
      <c r="K14" s="692"/>
      <c r="L14" s="692"/>
      <c r="M14" s="692"/>
      <c r="N14" s="692"/>
      <c r="O14" s="561"/>
    </row>
    <row r="15" spans="2:15" x14ac:dyDescent="0.25">
      <c r="B15" s="690" t="s">
        <v>565</v>
      </c>
      <c r="C15" s="690"/>
      <c r="D15" s="690"/>
      <c r="E15" s="690"/>
      <c r="F15" s="690"/>
      <c r="G15" s="690"/>
      <c r="H15" s="690"/>
      <c r="I15" s="690"/>
      <c r="J15" s="690"/>
      <c r="K15" s="690"/>
      <c r="L15" s="690"/>
      <c r="M15" s="690"/>
      <c r="N15" s="690"/>
      <c r="O15" s="690"/>
    </row>
    <row r="16" spans="2:15" x14ac:dyDescent="0.25">
      <c r="B16" s="692" t="s">
        <v>549</v>
      </c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O16" s="561"/>
    </row>
    <row r="17" spans="1:15" x14ac:dyDescent="0.25">
      <c r="B17" s="690" t="s">
        <v>567</v>
      </c>
      <c r="C17" s="690"/>
      <c r="D17" s="690"/>
      <c r="E17" s="690"/>
      <c r="F17" s="690"/>
      <c r="G17" s="690"/>
      <c r="H17" s="690"/>
      <c r="I17" s="690"/>
      <c r="J17" s="690"/>
      <c r="K17" s="690"/>
      <c r="L17" s="690"/>
      <c r="M17" s="690"/>
      <c r="N17" s="690"/>
      <c r="O17" s="690"/>
    </row>
    <row r="18" spans="1:15" x14ac:dyDescent="0.25">
      <c r="B18" s="692" t="s">
        <v>584</v>
      </c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O18" s="561"/>
    </row>
    <row r="20" spans="1:15" x14ac:dyDescent="0.25">
      <c r="A20" s="569" t="s">
        <v>459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</row>
    <row r="21" spans="1:15" ht="17.25" customHeight="1" x14ac:dyDescent="0.25">
      <c r="A21" s="58"/>
      <c r="B21" s="58"/>
      <c r="C21" s="58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4" t="s">
        <v>406</v>
      </c>
      <c r="O21" s="4"/>
    </row>
    <row r="22" spans="1:15" ht="15" customHeight="1" x14ac:dyDescent="0.25">
      <c r="A22" s="574" t="s">
        <v>5</v>
      </c>
      <c r="B22" s="577" t="s">
        <v>226</v>
      </c>
      <c r="C22" s="590" t="s">
        <v>336</v>
      </c>
      <c r="D22" s="594" t="s">
        <v>194</v>
      </c>
      <c r="E22" s="594"/>
      <c r="F22" s="595"/>
      <c r="G22" s="580" t="s">
        <v>338</v>
      </c>
      <c r="H22" s="583" t="s">
        <v>194</v>
      </c>
      <c r="I22" s="584"/>
      <c r="J22" s="585"/>
      <c r="K22" s="589" t="s">
        <v>0</v>
      </c>
      <c r="L22" s="597" t="s">
        <v>194</v>
      </c>
      <c r="M22" s="598"/>
      <c r="N22" s="599"/>
    </row>
    <row r="23" spans="1:15" ht="15" customHeight="1" x14ac:dyDescent="0.25">
      <c r="A23" s="575"/>
      <c r="B23" s="578"/>
      <c r="C23" s="591"/>
      <c r="D23" s="595" t="s">
        <v>1</v>
      </c>
      <c r="E23" s="605"/>
      <c r="F23" s="596" t="s">
        <v>2</v>
      </c>
      <c r="G23" s="581"/>
      <c r="H23" s="604" t="s">
        <v>1</v>
      </c>
      <c r="I23" s="604"/>
      <c r="J23" s="573" t="s">
        <v>2</v>
      </c>
      <c r="K23" s="589"/>
      <c r="L23" s="589" t="s">
        <v>1</v>
      </c>
      <c r="M23" s="589"/>
      <c r="N23" s="572" t="s">
        <v>2</v>
      </c>
    </row>
    <row r="24" spans="1:15" ht="28.5" customHeight="1" x14ac:dyDescent="0.25">
      <c r="A24" s="576"/>
      <c r="B24" s="579"/>
      <c r="C24" s="592"/>
      <c r="D24" s="114" t="s">
        <v>3</v>
      </c>
      <c r="E24" s="115" t="s">
        <v>4</v>
      </c>
      <c r="F24" s="596"/>
      <c r="G24" s="582"/>
      <c r="H24" s="116" t="s">
        <v>3</v>
      </c>
      <c r="I24" s="112" t="s">
        <v>4</v>
      </c>
      <c r="J24" s="573"/>
      <c r="K24" s="589"/>
      <c r="L24" s="113" t="s">
        <v>3</v>
      </c>
      <c r="M24" s="111" t="s">
        <v>4</v>
      </c>
      <c r="N24" s="572"/>
    </row>
    <row r="25" spans="1:15" ht="15" customHeight="1" x14ac:dyDescent="0.25">
      <c r="A25" s="5" t="s">
        <v>71</v>
      </c>
      <c r="B25" s="17" t="s">
        <v>6</v>
      </c>
      <c r="C25" s="16">
        <f>D25+F25</f>
        <v>6939.7999999999993</v>
      </c>
      <c r="D25" s="16">
        <f>'4 pr._savarankiškos f-jos'!E95+'5 pr._valstybinės f-jos'!E88+'7 pr._kita dotacija'!E77+'9 pr._įstaigų pajamos'!E49+'10 pr._skolintos lėšos'!E33+'11 pr._apyvartinės lėšos'!E23+'11 pr._apyvartinės lėšos'!E86</f>
        <v>5476.5999999999995</v>
      </c>
      <c r="E25" s="16">
        <f>'4 pr._savarankiškos f-jos'!F95+'5 pr._valstybinės f-jos'!F88+'7 pr._kita dotacija'!F77+'9 pr._įstaigų pajamos'!F49+'10 pr._skolintos lėšos'!F33+'11 pr._apyvartinės lėšos'!F23+'11 pr._apyvartinės lėšos'!F86</f>
        <v>2847.2000000000007</v>
      </c>
      <c r="F25" s="16">
        <f>'4 pr._savarankiškos f-jos'!G95+'5 pr._valstybinės f-jos'!G88+'7 pr._kita dotacija'!G77+'9 pr._įstaigų pajamos'!G49+'10 pr._skolintos lėšos'!G33+'11 pr._apyvartinės lėšos'!G23+'11 pr._apyvartinės lėšos'!G86</f>
        <v>1463.2</v>
      </c>
      <c r="G25" s="10">
        <f t="shared" ref="G25" si="0">H25+J25</f>
        <v>12.4</v>
      </c>
      <c r="H25" s="10">
        <f>'4 pr._savarankiškos f-jos'!I95+'5 pr._valstybinės f-jos'!I88+'7 pr._kita dotacija'!I77+'9 pr._įstaigų pajamos'!I49+'10 pr._skolintos lėšos'!I33+'11 pr._apyvartinės lėšos'!I23+'11 pr._apyvartinės lėšos'!I86</f>
        <v>-8.1</v>
      </c>
      <c r="I25" s="10">
        <f>'4 pr._savarankiškos f-jos'!J95+'5 pr._valstybinės f-jos'!J88+'7 pr._kita dotacija'!J77+'9 pr._įstaigų pajamos'!J49+'10 pr._skolintos lėšos'!J33+'11 pr._apyvartinės lėšos'!J23+'11 pr._apyvartinės lėšos'!J86</f>
        <v>-22.5</v>
      </c>
      <c r="J25" s="10">
        <f>'4 pr._savarankiškos f-jos'!K95+'5 pr._valstybinės f-jos'!K88+'7 pr._kita dotacija'!K77+'9 pr._įstaigų pajamos'!K49+'10 pr._skolintos lėšos'!K33+'11 pr._apyvartinės lėšos'!K23+'11 pr._apyvartinės lėšos'!K86</f>
        <v>20.5</v>
      </c>
      <c r="K25" s="12">
        <f t="shared" ref="K25" si="1">L25+N25</f>
        <v>6952.2</v>
      </c>
      <c r="L25" s="94">
        <f>'4 pr._savarankiškos f-jos'!M95+'5 pr._valstybinės f-jos'!M88+'7 pr._kita dotacija'!M77+'9 pr._įstaigų pajamos'!M49+'10 pr._skolintos lėšos'!M33+'11 pr._apyvartinės lėšos'!M23+'11 pr._apyvartinės lėšos'!M86</f>
        <v>5468.5</v>
      </c>
      <c r="M25" s="94">
        <f>'4 pr._savarankiškos f-jos'!N95+'5 pr._valstybinės f-jos'!N88+'7 pr._kita dotacija'!N77+'9 pr._įstaigų pajamos'!N49+'10 pr._skolintos lėšos'!N33+'11 pr._apyvartinės lėšos'!N23+'11 pr._apyvartinės lėšos'!N86</f>
        <v>2824.7000000000003</v>
      </c>
      <c r="N25" s="94">
        <f>'4 pr._savarankiškos f-jos'!O95+'5 pr._valstybinės f-jos'!O88+'7 pr._kita dotacija'!O77+'9 pr._įstaigų pajamos'!O49+'10 pr._skolintos lėšos'!O33+'11 pr._apyvartinės lėšos'!O23+'11 pr._apyvartinės lėšos'!O86</f>
        <v>1483.7</v>
      </c>
    </row>
    <row r="26" spans="1:15" ht="15" customHeight="1" x14ac:dyDescent="0.25">
      <c r="A26" s="5" t="s">
        <v>182</v>
      </c>
      <c r="B26" s="17" t="s">
        <v>59</v>
      </c>
      <c r="C26" s="16">
        <f t="shared" ref="C26:C31" si="2">D26+F26</f>
        <v>5467.5999999999995</v>
      </c>
      <c r="D26" s="16">
        <f>'4 pr._savarankiškos f-jos'!E149+'8 pr._aplinkos apsaugos s. p.'!E19+'9 pr._įstaigų pajamos'!E62+'10 pr._skolintos lėšos'!E40+'7 pr._kita dotacija'!E89+'11 pr._apyvartinės lėšos'!E30+'11 pr._apyvartinės lėšos'!E91+'11 pr._apyvartinės lėšos'!E129</f>
        <v>3525.2999999999993</v>
      </c>
      <c r="E26" s="16">
        <f>'4 pr._savarankiškos f-jos'!F149+'8 pr._aplinkos apsaugos s. p.'!F19+'9 pr._įstaigų pajamos'!F62+'10 pr._skolintos lėšos'!F40+'7 pr._kita dotacija'!F89+'11 pr._apyvartinės lėšos'!F30+'11 pr._apyvartinės lėšos'!F91+'11 pr._apyvartinės lėšos'!F129</f>
        <v>2.2999999999999998</v>
      </c>
      <c r="F26" s="16">
        <f>'4 pr._savarankiškos f-jos'!G149+'8 pr._aplinkos apsaugos s. p.'!G19+'9 pr._įstaigų pajamos'!G62+'10 pr._skolintos lėšos'!G40+'7 pr._kita dotacija'!G89+'11 pr._apyvartinės lėšos'!G30+'11 pr._apyvartinės lėšos'!G91+'11 pr._apyvartinės lėšos'!G129</f>
        <v>1942.3</v>
      </c>
      <c r="G26" s="10">
        <f t="shared" ref="G26:G28" si="3">H26+J26</f>
        <v>302</v>
      </c>
      <c r="H26" s="10">
        <f>'4 pr._savarankiškos f-jos'!I149+'8 pr._aplinkos apsaugos s. p.'!I19+'9 pr._įstaigų pajamos'!I62+'10 pr._skolintos lėšos'!I40+'7 pr._kita dotacija'!I89+'11 pr._apyvartinės lėšos'!I30+'11 pr._apyvartinės lėšos'!I91+'11 pr._apyvartinės lėšos'!I129</f>
        <v>111.19999999999999</v>
      </c>
      <c r="I26" s="10">
        <f>'4 pr._savarankiškos f-jos'!J149+'8 pr._aplinkos apsaugos s. p.'!J19+'9 pr._įstaigų pajamos'!J62+'10 pr._skolintos lėšos'!J40+'7 pr._kita dotacija'!J89+'11 pr._apyvartinės lėšos'!J30+'11 pr._apyvartinės lėšos'!J91+'11 pr._apyvartinės lėšos'!J129</f>
        <v>3.5</v>
      </c>
      <c r="J26" s="10">
        <f>'4 pr._savarankiškos f-jos'!K149+'8 pr._aplinkos apsaugos s. p.'!K19+'9 pr._įstaigų pajamos'!K62+'10 pr._skolintos lėšos'!K40+'7 pr._kita dotacija'!K89+'11 pr._apyvartinės lėšos'!K30+'11 pr._apyvartinės lėšos'!K91+'11 pr._apyvartinės lėšos'!K129</f>
        <v>190.79999999999998</v>
      </c>
      <c r="K26" s="12">
        <f t="shared" ref="K26:K28" si="4">L26+N26</f>
        <v>5769.5999999999985</v>
      </c>
      <c r="L26" s="12">
        <f>'4 pr._savarankiškos f-jos'!M149+'8 pr._aplinkos apsaugos s. p.'!M19+'9 pr._įstaigų pajamos'!M62+'10 pr._skolintos lėšos'!M40+'7 pr._kita dotacija'!M89+'11 pr._apyvartinės lėšos'!M30+'11 pr._apyvartinės lėšos'!M91+'11 pr._apyvartinės lėšos'!M129</f>
        <v>3636.4999999999991</v>
      </c>
      <c r="M26" s="12">
        <f>'4 pr._savarankiškos f-jos'!N149+'8 pr._aplinkos apsaugos s. p.'!N19+'9 pr._įstaigų pajamos'!N62+'10 pr._skolintos lėšos'!N40+'7 pr._kita dotacija'!N89+'11 pr._apyvartinės lėšos'!N30+'11 pr._apyvartinės lėšos'!N91+'11 pr._apyvartinės lėšos'!N129</f>
        <v>5.8</v>
      </c>
      <c r="N26" s="12">
        <f>'4 pr._savarankiškos f-jos'!O149+'8 pr._aplinkos apsaugos s. p.'!O19+'9 pr._įstaigų pajamos'!O62+'10 pr._skolintos lėšos'!O40+'7 pr._kita dotacija'!O89+'11 pr._apyvartinės lėšos'!O30+'11 pr._apyvartinės lėšos'!O91+'11 pr._apyvartinės lėšos'!O129</f>
        <v>2133.1</v>
      </c>
    </row>
    <row r="27" spans="1:15" ht="15.95" customHeight="1" x14ac:dyDescent="0.25">
      <c r="A27" s="5" t="s">
        <v>72</v>
      </c>
      <c r="B27" s="17" t="s">
        <v>63</v>
      </c>
      <c r="C27" s="16">
        <f t="shared" si="2"/>
        <v>595.29999999999995</v>
      </c>
      <c r="D27" s="16">
        <f>'4 pr._savarankiškos f-jos'!E153+'5 pr._valstybinės f-jos'!E94+'8 pr._aplinkos apsaugos s. p.'!E22+'9 pr._įstaigų pajamos'!E66+'10 pr._skolintos lėšos'!E43+'7 pr._kita dotacija'!E100+'11 pr._apyvartinės lėšos'!E93</f>
        <v>275.40000000000003</v>
      </c>
      <c r="E27" s="16">
        <f>'4 pr._savarankiškos f-jos'!F153+'5 pr._valstybinės f-jos'!F94+'8 pr._aplinkos apsaugos s. p.'!F22+'9 pr._įstaigų pajamos'!F66+'10 pr._skolintos lėšos'!F43+'7 pr._kita dotacija'!F100+'11 pr._apyvartinės lėšos'!F93</f>
        <v>124.99999999999999</v>
      </c>
      <c r="F27" s="16">
        <f>'4 pr._savarankiškos f-jos'!G153+'5 pr._valstybinės f-jos'!G94+'8 pr._aplinkos apsaugos s. p.'!G22+'9 pr._įstaigų pajamos'!G66+'10 pr._skolintos lėšos'!G43+'7 pr._kita dotacija'!G100+'11 pr._apyvartinės lėšos'!G93</f>
        <v>319.89999999999998</v>
      </c>
      <c r="G27" s="10">
        <f t="shared" si="3"/>
        <v>55.5</v>
      </c>
      <c r="H27" s="10">
        <f>'4 pr._savarankiškos f-jos'!I153+'5 pr._valstybinės f-jos'!I94+'8 pr._aplinkos apsaugos s. p.'!I22+'9 pr._įstaigų pajamos'!I66+'10 pr._skolintos lėšos'!I43+'7 pr._kita dotacija'!I100+'11 pr._apyvartinės lėšos'!I93</f>
        <v>7.6999999999999993</v>
      </c>
      <c r="I27" s="10">
        <f>'4 pr._savarankiškos f-jos'!J153+'5 pr._valstybinės f-jos'!J94+'8 pr._aplinkos apsaugos s. p.'!J22+'9 pr._įstaigų pajamos'!J66+'10 pr._skolintos lėšos'!J43+'7 pr._kita dotacija'!J100+'11 pr._apyvartinės lėšos'!J93</f>
        <v>1.3</v>
      </c>
      <c r="J27" s="10">
        <f>'4 pr._savarankiškos f-jos'!K153+'5 pr._valstybinės f-jos'!K94+'8 pr._aplinkos apsaugos s. p.'!K22+'9 pr._įstaigų pajamos'!K66+'10 pr._skolintos lėšos'!K43+'7 pr._kita dotacija'!K100+'11 pr._apyvartinės lėšos'!K93</f>
        <v>47.8</v>
      </c>
      <c r="K27" s="12">
        <f t="shared" si="4"/>
        <v>650.79999999999995</v>
      </c>
      <c r="L27" s="12">
        <f>'4 pr._savarankiškos f-jos'!M153+'5 pr._valstybinės f-jos'!M94+'8 pr._aplinkos apsaugos s. p.'!M22+'9 pr._įstaigų pajamos'!M66+'10 pr._skolintos lėšos'!M43+'7 pr._kita dotacija'!M100+'11 pr._apyvartinės lėšos'!M93</f>
        <v>283.10000000000002</v>
      </c>
      <c r="M27" s="12">
        <f>'4 pr._savarankiškos f-jos'!N153+'5 pr._valstybinės f-jos'!N94+'8 pr._aplinkos apsaugos s. p.'!N22+'9 pr._įstaigų pajamos'!N66+'10 pr._skolintos lėšos'!N43+'7 pr._kita dotacija'!N100+'11 pr._apyvartinės lėšos'!N93</f>
        <v>126.29999999999998</v>
      </c>
      <c r="N27" s="12">
        <f>'4 pr._savarankiškos f-jos'!O153+'5 pr._valstybinės f-jos'!O94+'8 pr._aplinkos apsaugos s. p.'!O22+'9 pr._įstaigų pajamos'!O66+'10 pr._skolintos lėšos'!O43+'7 pr._kita dotacija'!O100+'11 pr._apyvartinės lėšos'!O93</f>
        <v>367.7</v>
      </c>
    </row>
    <row r="28" spans="1:15" ht="15" customHeight="1" x14ac:dyDescent="0.25">
      <c r="A28" s="5" t="s">
        <v>73</v>
      </c>
      <c r="B28" s="17" t="s">
        <v>171</v>
      </c>
      <c r="C28" s="16">
        <f>D28+F28</f>
        <v>17521</v>
      </c>
      <c r="D28" s="16">
        <f>'4 pr._savarankiškos f-jos'!E193+'6 pr._mokinio krepšelis'!E59+'7 pr._kita dotacija'!E258+'9 pr._įstaigų pajamos'!E103+'10 pr._skolintos lėšos'!E46+'11 pr._apyvartinės lėšos'!E63+'11 pr._apyvartinės lėšos'!E116+'11 pr._apyvartinės lėšos'!E139</f>
        <v>16451.3</v>
      </c>
      <c r="E28" s="16">
        <f>'4 pr._savarankiškos f-jos'!F193+'6 pr._mokinio krepšelis'!F59+'7 pr._kita dotacija'!F258+'9 pr._įstaigų pajamos'!F103+'10 pr._skolintos lėšos'!F46+'11 pr._apyvartinės lėšos'!F63+'11 pr._apyvartinės lėšos'!F116+'11 pr._apyvartinės lėšos'!F139</f>
        <v>10506.699999999997</v>
      </c>
      <c r="F28" s="16">
        <f>'4 pr._savarankiškos f-jos'!G193+'6 pr._mokinio krepšelis'!G59+'7 pr._kita dotacija'!G258+'9 pr._įstaigų pajamos'!G103+'10 pr._skolintos lėšos'!G46+'11 pr._apyvartinės lėšos'!G63+'11 pr._apyvartinės lėšos'!G116+'11 pr._apyvartinės lėšos'!G139</f>
        <v>1069.7</v>
      </c>
      <c r="G28" s="10">
        <f t="shared" si="3"/>
        <v>155.4</v>
      </c>
      <c r="H28" s="10">
        <f>'4 pr._savarankiškos f-jos'!I193+'6 pr._mokinio krepšelis'!I59+'7 pr._kita dotacija'!I258+'9 pr._įstaigų pajamos'!I103+'10 pr._skolintos lėšos'!I46+'11 pr._apyvartinės lėšos'!I63+'11 pr._apyvartinės lėšos'!I116+'11 pr._apyvartinės lėšos'!I139</f>
        <v>-23.000000000000004</v>
      </c>
      <c r="I28" s="10">
        <f>'4 pr._savarankiškos f-jos'!J193+'6 pr._mokinio krepšelis'!J59+'7 pr._kita dotacija'!J258+'9 pr._įstaigų pajamos'!J103+'10 pr._skolintos lėšos'!J46+'11 pr._apyvartinės lėšos'!J63+'11 pr._apyvartinės lėšos'!J116+'11 pr._apyvartinės lėšos'!J139</f>
        <v>0.1000000000000002</v>
      </c>
      <c r="J28" s="10">
        <f>'4 pr._savarankiškos f-jos'!K193+'6 pr._mokinio krepšelis'!K59+'7 pr._kita dotacija'!K258+'9 pr._įstaigų pajamos'!K103+'10 pr._skolintos lėšos'!K46+'11 pr._apyvartinės lėšos'!K63+'11 pr._apyvartinės lėšos'!K116+'11 pr._apyvartinės lėšos'!K139</f>
        <v>178.4</v>
      </c>
      <c r="K28" s="12">
        <f t="shared" si="4"/>
        <v>17676.399999999994</v>
      </c>
      <c r="L28" s="12">
        <f>'4 pr._savarankiškos f-jos'!M193+'6 pr._mokinio krepšelis'!M59+'7 pr._kita dotacija'!M258+'9 pr._įstaigų pajamos'!M103+'10 pr._skolintos lėšos'!M46+'11 pr._apyvartinės lėšos'!M63+'11 pr._apyvartinės lėšos'!M116+'11 pr._apyvartinės lėšos'!M139</f>
        <v>16428.299999999996</v>
      </c>
      <c r="M28" s="12">
        <f>'4 pr._savarankiškos f-jos'!N193+'6 pr._mokinio krepšelis'!N59+'7 pr._kita dotacija'!N258+'9 pr._įstaigų pajamos'!N103+'10 pr._skolintos lėšos'!N46+'11 pr._apyvartinės lėšos'!N63+'11 pr._apyvartinės lėšos'!N116+'11 pr._apyvartinės lėšos'!N139</f>
        <v>10506.8</v>
      </c>
      <c r="N28" s="12">
        <f>'4 pr._savarankiškos f-jos'!O193+'6 pr._mokinio krepšelis'!O59+'7 pr._kita dotacija'!O258+'9 pr._įstaigų pajamos'!O103+'10 pr._skolintos lėšos'!O46+'11 pr._apyvartinės lėšos'!O63+'11 pr._apyvartinės lėšos'!O116+'11 pr._apyvartinės lėšos'!O139</f>
        <v>1248.0999999999999</v>
      </c>
    </row>
    <row r="29" spans="1:15" x14ac:dyDescent="0.25">
      <c r="A29" s="5" t="s">
        <v>74</v>
      </c>
      <c r="B29" s="17" t="s">
        <v>181</v>
      </c>
      <c r="C29" s="16">
        <f t="shared" si="2"/>
        <v>1271</v>
      </c>
      <c r="D29" s="16">
        <f>'4 pr._savarankiškos f-jos'!E198+'5 pr._valstybinės f-jos'!E120+'10 pr._skolintos lėšos'!E49+'7 pr._kita dotacija'!E264</f>
        <v>700.1</v>
      </c>
      <c r="E29" s="16">
        <f>'4 pr._savarankiškos f-jos'!F198+'5 pr._valstybinės f-jos'!F120+'10 pr._skolintos lėšos'!F49+'7 pr._kita dotacija'!F264</f>
        <v>168.2</v>
      </c>
      <c r="F29" s="16">
        <f>'4 pr._savarankiškos f-jos'!G198+'5 pr._valstybinės f-jos'!G120+'10 pr._skolintos lėšos'!G49+'7 pr._kita dotacija'!G264</f>
        <v>570.9</v>
      </c>
      <c r="G29" s="10">
        <f t="shared" ref="G29:G31" si="5">H29+J29</f>
        <v>974.19999999999993</v>
      </c>
      <c r="H29" s="10">
        <f>'4 pr._savarankiškos f-jos'!I198+'5 pr._valstybinės f-jos'!I120+'10 pr._skolintos lėšos'!I49+'7 pr._kita dotacija'!I264</f>
        <v>95.1</v>
      </c>
      <c r="I29" s="10">
        <f>'4 pr._savarankiškos f-jos'!J198+'5 pr._valstybinės f-jos'!J120+'10 pr._skolintos lėšos'!J49+'7 pr._kita dotacija'!J264</f>
        <v>11.399999999999999</v>
      </c>
      <c r="J29" s="10">
        <f>'4 pr._savarankiškos f-jos'!K198+'5 pr._valstybinės f-jos'!K120+'10 pr._skolintos lėšos'!K49+'7 pr._kita dotacija'!K264</f>
        <v>879.09999999999991</v>
      </c>
      <c r="K29" s="12">
        <f t="shared" ref="K29:K31" si="6">L29+N29</f>
        <v>2245.1999999999998</v>
      </c>
      <c r="L29" s="12">
        <f>'4 pr._savarankiškos f-jos'!M198+'5 pr._valstybinės f-jos'!M120+'10 pr._skolintos lėšos'!M49+'7 pr._kita dotacija'!M264</f>
        <v>795.2</v>
      </c>
      <c r="M29" s="12">
        <f>'4 pr._savarankiškos f-jos'!N198+'5 pr._valstybinės f-jos'!N120+'10 pr._skolintos lėšos'!N49+'7 pr._kita dotacija'!N264</f>
        <v>179.6</v>
      </c>
      <c r="N29" s="12">
        <f>'4 pr._savarankiškos f-jos'!O198+'5 pr._valstybinės f-jos'!O120+'10 pr._skolintos lėšos'!O49+'7 pr._kita dotacija'!O264</f>
        <v>1450</v>
      </c>
    </row>
    <row r="30" spans="1:15" x14ac:dyDescent="0.25">
      <c r="A30" s="5" t="s">
        <v>75</v>
      </c>
      <c r="B30" s="17" t="s">
        <v>66</v>
      </c>
      <c r="C30" s="16">
        <f t="shared" si="2"/>
        <v>4443.1000000000004</v>
      </c>
      <c r="D30" s="16">
        <f>'4 pr._savarankiškos f-jos'!E216+'9 pr._įstaigų pajamos'!E120+'10 pr._skolintos lėšos'!E53+'7 pr._kita dotacija'!E326+'11 pr._apyvartinės lėšos'!E74+'11 pr._apyvartinės lėšos'!E119+'11 pr._apyvartinės lėšos'!E134</f>
        <v>2250.6999999999998</v>
      </c>
      <c r="E30" s="16">
        <f>'4 pr._savarankiškos f-jos'!F216+'9 pr._įstaigų pajamos'!F120+'10 pr._skolintos lėšos'!F53+'7 pr._kita dotacija'!F326+'11 pr._apyvartinės lėšos'!F74+'11 pr._apyvartinės lėšos'!F119+'11 pr._apyvartinės lėšos'!F134</f>
        <v>1136.3999999999999</v>
      </c>
      <c r="F30" s="16">
        <f>'4 pr._savarankiškos f-jos'!G216+'9 pr._įstaigų pajamos'!G120+'10 pr._skolintos lėšos'!G53+'7 pr._kita dotacija'!G326+'11 pr._apyvartinės lėšos'!G74+'11 pr._apyvartinės lėšos'!G119+'11 pr._apyvartinės lėšos'!G134</f>
        <v>2192.4</v>
      </c>
      <c r="G30" s="10">
        <f t="shared" si="5"/>
        <v>318.70000000000005</v>
      </c>
      <c r="H30" s="10">
        <f>'4 pr._savarankiškos f-jos'!I216+'9 pr._įstaigų pajamos'!I120+'10 pr._skolintos lėšos'!I53+'7 pr._kita dotacija'!I326+'11 pr._apyvartinės lėšos'!I74+'11 pr._apyvartinės lėšos'!I119+'11 pr._apyvartinės lėšos'!I134</f>
        <v>1.1000000000000001</v>
      </c>
      <c r="I30" s="10">
        <f>'4 pr._savarankiškos f-jos'!J216+'9 pr._įstaigų pajamos'!J120+'10 pr._skolintos lėšos'!J53+'7 pr._kita dotacija'!J326+'11 pr._apyvartinės lėšos'!J74+'11 pr._apyvartinės lėšos'!J119+'11 pr._apyvartinės lėšos'!J134</f>
        <v>1.7000000000000002</v>
      </c>
      <c r="J30" s="10">
        <f>'4 pr._savarankiškos f-jos'!K216+'9 pr._įstaigų pajamos'!K120+'10 pr._skolintos lėšos'!K53+'7 pr._kita dotacija'!K326+'11 pr._apyvartinės lėšos'!K74+'11 pr._apyvartinės lėšos'!K119+'11 pr._apyvartinės lėšos'!K134</f>
        <v>317.60000000000002</v>
      </c>
      <c r="K30" s="12">
        <f t="shared" si="6"/>
        <v>4761.8</v>
      </c>
      <c r="L30" s="12">
        <f>'4 pr._savarankiškos f-jos'!M216+'9 pr._įstaigų pajamos'!M120+'10 pr._skolintos lėšos'!M53+'7 pr._kita dotacija'!M326+'11 pr._apyvartinės lėšos'!M74+'11 pr._apyvartinės lėšos'!M119+'11 pr._apyvartinės lėšos'!M134</f>
        <v>2251.8000000000002</v>
      </c>
      <c r="M30" s="12">
        <f>'4 pr._savarankiškos f-jos'!N216+'9 pr._įstaigų pajamos'!N120+'10 pr._skolintos lėšos'!N53+'7 pr._kita dotacija'!N326+'11 pr._apyvartinės lėšos'!N74+'11 pr._apyvartinės lėšos'!N119+'11 pr._apyvartinės lėšos'!N134</f>
        <v>1138.1000000000001</v>
      </c>
      <c r="N30" s="12">
        <f>'4 pr._savarankiškos f-jos'!O216+'9 pr._įstaigų pajamos'!O120+'10 pr._skolintos lėšos'!O53+'7 pr._kita dotacija'!O326+'11 pr._apyvartinės lėšos'!O74+'11 pr._apyvartinės lėšos'!O119+'11 pr._apyvartinės lėšos'!O134</f>
        <v>2510</v>
      </c>
    </row>
    <row r="31" spans="1:15" x14ac:dyDescent="0.25">
      <c r="A31" s="5" t="s">
        <v>76</v>
      </c>
      <c r="B31" s="17" t="s">
        <v>68</v>
      </c>
      <c r="C31" s="16">
        <f t="shared" si="2"/>
        <v>5186.2000000000007</v>
      </c>
      <c r="D31" s="16">
        <f>'4 pr._savarankiškos f-jos'!E228+'5 pr._valstybinės f-jos'!E131+'9 pr._įstaigų pajamos'!E127+'7 pr._kita dotacija'!E347+'10 pr._skolintos lėšos'!E56+'11 pr._apyvartinės lėšos'!E80+'11 pr._apyvartinės lėšos'!E124+'11 pr._apyvartinės lėšos'!E143</f>
        <v>4989.4000000000005</v>
      </c>
      <c r="E31" s="16">
        <f>'4 pr._savarankiškos f-jos'!F228+'5 pr._valstybinės f-jos'!F131+'9 pr._įstaigų pajamos'!F127+'7 pr._kita dotacija'!F347+'10 pr._skolintos lėšos'!F56+'11 pr._apyvartinės lėšos'!F80+'11 pr._apyvartinės lėšos'!F124+'11 pr._apyvartinės lėšos'!F143</f>
        <v>1263.7</v>
      </c>
      <c r="F31" s="16">
        <f>'4 pr._savarankiškos f-jos'!G228+'5 pr._valstybinės f-jos'!G131+'9 pr._įstaigų pajamos'!G127+'7 pr._kita dotacija'!G347+'10 pr._skolintos lėšos'!G56+'11 pr._apyvartinės lėšos'!G80+'11 pr._apyvartinės lėšos'!G124+'11 pr._apyvartinės lėšos'!G143</f>
        <v>196.8</v>
      </c>
      <c r="G31" s="10">
        <f t="shared" si="5"/>
        <v>199.1</v>
      </c>
      <c r="H31" s="10">
        <f>'4 pr._savarankiškos f-jos'!I228+'5 pr._valstybinės f-jos'!I131+'9 pr._įstaigų pajamos'!I127+'7 pr._kita dotacija'!I347+'10 pr._skolintos lėšos'!I56+'11 pr._apyvartinės lėšos'!I80+'11 pr._apyvartinės lėšos'!I124+'11 pr._apyvartinės lėšos'!I143</f>
        <v>87.199999999999989</v>
      </c>
      <c r="I31" s="10">
        <f>'4 pr._savarankiškos f-jos'!J228+'5 pr._valstybinės f-jos'!J131+'9 pr._įstaigų pajamos'!J127+'7 pr._kita dotacija'!J347+'10 pr._skolintos lėšos'!J56+'11 pr._apyvartinės lėšos'!J80+'11 pr._apyvartinės lėšos'!J124+'11 pr._apyvartinės lėšos'!J143</f>
        <v>41.6</v>
      </c>
      <c r="J31" s="10">
        <f>'4 pr._savarankiškos f-jos'!K228+'5 pr._valstybinės f-jos'!K131+'9 pr._įstaigų pajamos'!K127+'7 pr._kita dotacija'!K347+'10 pr._skolintos lėšos'!K56+'11 pr._apyvartinės lėšos'!K80+'11 pr._apyvartinės lėšos'!K124+'11 pr._apyvartinės lėšos'!K143</f>
        <v>111.9</v>
      </c>
      <c r="K31" s="12">
        <f t="shared" si="6"/>
        <v>5385.2999999999993</v>
      </c>
      <c r="L31" s="12">
        <f>'4 pr._savarankiškos f-jos'!M228+'5 pr._valstybinės f-jos'!M131+'9 pr._įstaigų pajamos'!M127+'7 pr._kita dotacija'!M347+'10 pr._skolintos lėšos'!M56+'11 pr._apyvartinės lėšos'!M80+'11 pr._apyvartinės lėšos'!M124+'11 pr._apyvartinės lėšos'!M143</f>
        <v>5076.5999999999995</v>
      </c>
      <c r="M31" s="12">
        <f>'4 pr._savarankiškos f-jos'!N228+'5 pr._valstybinės f-jos'!N131+'9 pr._įstaigų pajamos'!N127+'7 pr._kita dotacija'!N347+'10 pr._skolintos lėšos'!N56+'11 pr._apyvartinės lėšos'!N80+'11 pr._apyvartinės lėšos'!N124+'11 pr._apyvartinės lėšos'!N143</f>
        <v>1305.3</v>
      </c>
      <c r="N31" s="12">
        <f>'4 pr._savarankiškos f-jos'!O228+'5 pr._valstybinės f-jos'!O131+'9 pr._įstaigų pajamos'!O127+'7 pr._kita dotacija'!O347+'10 pr._skolintos lėšos'!O56+'11 pr._apyvartinės lėšos'!O80+'11 pr._apyvartinės lėšos'!O124+'11 pr._apyvartinės lėšos'!O143</f>
        <v>308.7</v>
      </c>
    </row>
    <row r="32" spans="1:15" x14ac:dyDescent="0.25">
      <c r="A32" s="122" t="s">
        <v>77</v>
      </c>
      <c r="B32" s="45" t="s">
        <v>172</v>
      </c>
      <c r="C32" s="47">
        <f>SUM(C25:C31)</f>
        <v>41424</v>
      </c>
      <c r="D32" s="47">
        <f>SUM(D25:D31)</f>
        <v>33668.799999999996</v>
      </c>
      <c r="E32" s="47">
        <f>SUM(E25:E31)</f>
        <v>16049.499999999998</v>
      </c>
      <c r="F32" s="47">
        <f>SUM(F25:F31)</f>
        <v>7755.2</v>
      </c>
      <c r="G32" s="48">
        <f t="shared" ref="G32:N32" si="7">SUM(G25:G31)</f>
        <v>2017.3</v>
      </c>
      <c r="H32" s="48">
        <f t="shared" si="7"/>
        <v>271.19999999999993</v>
      </c>
      <c r="I32" s="48">
        <f t="shared" si="7"/>
        <v>37.1</v>
      </c>
      <c r="J32" s="48">
        <f t="shared" si="7"/>
        <v>1746.1</v>
      </c>
      <c r="K32" s="49">
        <f>L32+N32</f>
        <v>43441.299999999996</v>
      </c>
      <c r="L32" s="49">
        <f t="shared" si="7"/>
        <v>33939.999999999993</v>
      </c>
      <c r="M32" s="49">
        <f t="shared" si="7"/>
        <v>16086.6</v>
      </c>
      <c r="N32" s="49">
        <f t="shared" si="7"/>
        <v>9501.3000000000011</v>
      </c>
    </row>
    <row r="33" spans="1:16" x14ac:dyDescent="0.25">
      <c r="A33" s="6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7"/>
      <c r="P35" s="125" t="s">
        <v>323</v>
      </c>
    </row>
    <row r="36" spans="1:16" x14ac:dyDescent="0.25">
      <c r="A36" s="6"/>
      <c r="B36" s="6"/>
      <c r="C36" s="6"/>
      <c r="D36" s="6"/>
      <c r="E36" s="6"/>
      <c r="F36" s="6"/>
      <c r="O36" s="70" t="s">
        <v>305</v>
      </c>
      <c r="P36" s="71">
        <f>'4 pr._savarankiškos f-jos'!Q234+'5 pr._valstybinės f-jos'!Q156+'6 pr._mokinio krepšelis'!Q20+'7 pr._kita dotacija'!S366+'8 pr._aplinkos apsaugos s. p.'!Q16+'9 pr._įstaigų pajamos'!Q130+'10 pr._skolintos lėšos'!Q59+'11 pr._apyvartinės lėšos'!Q151</f>
        <v>4764.3999999999987</v>
      </c>
    </row>
    <row r="37" spans="1:16" x14ac:dyDescent="0.25">
      <c r="A37" s="6"/>
      <c r="B37" s="6"/>
      <c r="C37" s="6"/>
      <c r="D37" s="6"/>
      <c r="E37" s="6"/>
      <c r="F37" s="6"/>
      <c r="O37" s="70" t="s">
        <v>306</v>
      </c>
      <c r="P37" s="71">
        <f>'4 pr._savarankiškos f-jos'!Q235+'5 pr._valstybinės f-jos'!Q157+'6 pr._mokinio krepšelis'!Q21+'7 pr._kita dotacija'!S367+'8 pr._aplinkos apsaugos s. p.'!Q17+'9 pr._įstaigų pajamos'!Q131+'10 pr._skolintos lėšos'!Q60+'11 pr._apyvartinės lėšos'!Q152</f>
        <v>24.299999999999997</v>
      </c>
    </row>
    <row r="38" spans="1:16" x14ac:dyDescent="0.25">
      <c r="A38" s="6"/>
      <c r="B38" s="6"/>
      <c r="C38" s="6"/>
      <c r="D38" s="6"/>
      <c r="E38" s="6"/>
      <c r="F38" s="6"/>
      <c r="O38" s="70" t="s">
        <v>307</v>
      </c>
      <c r="P38" s="71">
        <f>'4 pr._savarankiškos f-jos'!Q236+'5 pr._valstybinės f-jos'!Q158+'6 pr._mokinio krepšelis'!Q22+'7 pr._kita dotacija'!S368+'8 pr._aplinkos apsaugos s. p.'!Q18+'9 pr._įstaigų pajamos'!Q132+'10 pr._skolintos lėšos'!Q61+'11 pr._apyvartinės lėšos'!Q153</f>
        <v>474.2</v>
      </c>
    </row>
    <row r="39" spans="1:16" x14ac:dyDescent="0.25">
      <c r="A39" s="6"/>
      <c r="B39" s="6"/>
      <c r="C39" s="6"/>
      <c r="D39" s="6"/>
      <c r="E39" s="6"/>
      <c r="F39" s="6"/>
      <c r="O39" s="70" t="s">
        <v>308</v>
      </c>
      <c r="P39" s="71">
        <f>'4 pr._savarankiškos f-jos'!Q237+'5 pr._valstybinės f-jos'!Q159+'6 pr._mokinio krepšelis'!Q23+'7 pr._kita dotacija'!S369+'8 pr._aplinkos apsaugos s. p.'!Q19+'9 pr._įstaigų pajamos'!Q133+'10 pr._skolintos lėšos'!Q62+'11 pr._apyvartinės lėšos'!Q154</f>
        <v>5114.5999999999995</v>
      </c>
    </row>
    <row r="40" spans="1:16" x14ac:dyDescent="0.25">
      <c r="A40" s="6"/>
      <c r="B40" s="6"/>
      <c r="C40" s="6"/>
      <c r="D40" s="6"/>
      <c r="E40" s="6"/>
      <c r="F40" s="6"/>
      <c r="O40" s="70" t="s">
        <v>311</v>
      </c>
      <c r="P40" s="71">
        <f>'4 pr._savarankiškos f-jos'!Q238+'5 pr._valstybinės f-jos'!Q160+'6 pr._mokinio krepšelis'!Q24+'7 pr._kita dotacija'!S370+'8 pr._aplinkos apsaugos s. p.'!Q20+'9 pr._įstaigų pajamos'!Q134+'10 pr._skolintos lėšos'!Q63+'11 pr._apyvartinės lėšos'!Q155</f>
        <v>2738.4999999999995</v>
      </c>
    </row>
    <row r="41" spans="1:16" x14ac:dyDescent="0.25">
      <c r="A41" s="6"/>
      <c r="B41" s="6"/>
      <c r="C41" s="6"/>
      <c r="D41" s="6"/>
      <c r="E41" s="6"/>
      <c r="F41" s="6"/>
      <c r="G41" s="2" t="s">
        <v>173</v>
      </c>
      <c r="O41" s="70" t="s">
        <v>309</v>
      </c>
      <c r="P41" s="71">
        <f>'4 pr._savarankiškos f-jos'!Q239+'5 pr._valstybinės f-jos'!Q161+'6 pr._mokinio krepšelis'!Q25+'7 pr._kita dotacija'!S371+'8 pr._aplinkos apsaugos s. p.'!Q21+'9 pr._įstaigų pajamos'!Q135+'10 pr._skolintos lėšos'!Q64+'11 pr._apyvartinės lėšos'!Q156</f>
        <v>1554.1</v>
      </c>
    </row>
    <row r="42" spans="1:16" x14ac:dyDescent="0.25">
      <c r="A42" s="6"/>
      <c r="B42" s="6"/>
      <c r="C42" s="6"/>
      <c r="D42" s="6"/>
      <c r="E42" s="6"/>
      <c r="F42" s="6"/>
      <c r="O42" s="70" t="s">
        <v>310</v>
      </c>
      <c r="P42" s="71">
        <f>'4 pr._savarankiškos f-jos'!Q240+'5 pr._valstybinės f-jos'!Q162+'6 pr._mokinio krepšelis'!Q26+'7 pr._kita dotacija'!S372+'8 pr._aplinkos apsaugos s. p.'!Q22+'9 pr._įstaigų pajamos'!Q136+'10 pr._skolintos lėšos'!Q65+'11 pr._apyvartinės lėšos'!Q157</f>
        <v>656.2</v>
      </c>
    </row>
    <row r="43" spans="1:16" x14ac:dyDescent="0.25">
      <c r="A43" s="6"/>
      <c r="B43" s="6"/>
      <c r="C43" s="6"/>
      <c r="D43" s="6"/>
      <c r="E43" s="6"/>
      <c r="F43" s="6"/>
      <c r="O43" s="70" t="s">
        <v>312</v>
      </c>
      <c r="P43" s="71">
        <f>'4 pr._savarankiškos f-jos'!Q241+'5 pr._valstybinės f-jos'!Q163+'6 pr._mokinio krepšelis'!Q27+'7 pr._kita dotacija'!S373+'8 pr._aplinkos apsaugos s. p.'!Q23+'9 pr._įstaigų pajamos'!Q137+'10 pr._skolintos lėšos'!Q66+'11 pr._apyvartinės lėšos'!Q158</f>
        <v>4873.3</v>
      </c>
    </row>
    <row r="44" spans="1:16" x14ac:dyDescent="0.25">
      <c r="A44" s="6"/>
      <c r="B44" s="6"/>
      <c r="C44" s="6"/>
      <c r="D44" s="6"/>
      <c r="E44" s="6"/>
      <c r="F44" s="6"/>
      <c r="O44" s="70" t="s">
        <v>313</v>
      </c>
      <c r="P44" s="71">
        <f>'4 pr._savarankiškos f-jos'!Q242+'5 pr._valstybinės f-jos'!Q164+'6 pr._mokinio krepšelis'!Q28+'7 pr._kita dotacija'!S374+'8 pr._aplinkos apsaugos s. p.'!Q24+'9 pr._įstaigų pajamos'!Q138+'10 pr._skolintos lėšos'!Q67+'11 pr._apyvartinės lėšos'!Q159</f>
        <v>17655.2</v>
      </c>
    </row>
    <row r="45" spans="1:16" x14ac:dyDescent="0.25">
      <c r="A45" s="6"/>
      <c r="B45" s="6"/>
      <c r="C45" s="6"/>
      <c r="D45" s="6"/>
      <c r="E45" s="6"/>
      <c r="F45" s="6"/>
      <c r="O45" s="70" t="s">
        <v>314</v>
      </c>
      <c r="P45" s="71">
        <f>'4 pr._savarankiškos f-jos'!Q243+'5 pr._valstybinės f-jos'!Q165+'6 pr._mokinio krepšelis'!Q29+'7 pr._kita dotacija'!S375+'8 pr._aplinkos apsaugos s. p.'!Q25+'9 pr._įstaigų pajamos'!Q139+'10 pr._skolintos lėšos'!Q68+'11 pr._apyvartinės lėšos'!Q160</f>
        <v>5586.5000000000009</v>
      </c>
    </row>
    <row r="46" spans="1:16" x14ac:dyDescent="0.25">
      <c r="A46" s="6"/>
      <c r="B46" s="6"/>
      <c r="C46" s="6"/>
      <c r="D46" s="6"/>
      <c r="E46" s="6"/>
      <c r="F46" s="6"/>
      <c r="O46" s="75" t="s">
        <v>172</v>
      </c>
      <c r="P46" s="76">
        <f>SUM(P36:P45)</f>
        <v>43441.3</v>
      </c>
    </row>
    <row r="47" spans="1:16" x14ac:dyDescent="0.25">
      <c r="A47" s="6"/>
      <c r="B47" s="6"/>
      <c r="C47" s="6"/>
      <c r="D47" s="6"/>
      <c r="E47" s="6"/>
      <c r="F47" s="6"/>
      <c r="O47" s="77"/>
      <c r="P47" s="77"/>
    </row>
    <row r="48" spans="1:16" x14ac:dyDescent="0.25">
      <c r="A48" s="6"/>
      <c r="B48" s="6"/>
      <c r="C48" s="6"/>
      <c r="D48" s="6"/>
      <c r="E48" s="6"/>
      <c r="F48" s="6"/>
      <c r="O48" s="77"/>
      <c r="P48" s="77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8:N18"/>
    <mergeCell ref="B5:O5"/>
    <mergeCell ref="B6:O6"/>
    <mergeCell ref="K22:K24"/>
    <mergeCell ref="C22:C24"/>
    <mergeCell ref="D23:E23"/>
    <mergeCell ref="B7:O7"/>
    <mergeCell ref="B8:O8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:N1"/>
    <mergeCell ref="B2:N2"/>
    <mergeCell ref="B3:N3"/>
    <mergeCell ref="B4:N4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19685039370078741" top="0.78740157480314965" bottom="0.78740157480314965" header="0.31496062992125984" footer="0.31496062992125984"/>
  <pageSetup paperSize="9" scale="4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8"/>
  <sheetViews>
    <sheetView showZeros="0" zoomScale="115" zoomScaleNormal="115" workbookViewId="0">
      <selection activeCell="Q15" sqref="Q15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68" t="s">
        <v>328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</row>
    <row r="2" spans="1:15" x14ac:dyDescent="0.25">
      <c r="B2" s="568" t="s">
        <v>447</v>
      </c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</row>
    <row r="3" spans="1:15" x14ac:dyDescent="0.25">
      <c r="B3" s="568" t="s">
        <v>504</v>
      </c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</row>
    <row r="4" spans="1:15" x14ac:dyDescent="0.25">
      <c r="B4" s="568" t="s">
        <v>332</v>
      </c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</row>
    <row r="5" spans="1:15" s="283" customFormat="1" x14ac:dyDescent="0.25">
      <c r="B5" s="567" t="s">
        <v>529</v>
      </c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</row>
    <row r="6" spans="1:15" s="283" customFormat="1" x14ac:dyDescent="0.25">
      <c r="B6" s="567" t="s">
        <v>536</v>
      </c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</row>
    <row r="7" spans="1:15" s="283" customFormat="1" x14ac:dyDescent="0.25">
      <c r="B7" s="567" t="s">
        <v>538</v>
      </c>
      <c r="C7" s="567"/>
      <c r="D7" s="567"/>
      <c r="E7" s="567"/>
      <c r="F7" s="567"/>
      <c r="G7" s="567"/>
      <c r="H7" s="567"/>
      <c r="I7" s="567"/>
      <c r="J7" s="567"/>
      <c r="K7" s="567"/>
      <c r="L7" s="567"/>
      <c r="M7" s="567"/>
      <c r="N7" s="567"/>
      <c r="O7" s="567"/>
    </row>
    <row r="8" spans="1:15" s="283" customFormat="1" x14ac:dyDescent="0.25">
      <c r="B8" s="567" t="s">
        <v>544</v>
      </c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</row>
    <row r="9" spans="1:15" s="283" customFormat="1" x14ac:dyDescent="0.25">
      <c r="B9" s="567" t="s">
        <v>541</v>
      </c>
      <c r="C9" s="567"/>
      <c r="D9" s="567"/>
      <c r="E9" s="567"/>
      <c r="F9" s="567"/>
      <c r="G9" s="567"/>
      <c r="H9" s="567"/>
      <c r="I9" s="567"/>
      <c r="J9" s="567"/>
      <c r="K9" s="567"/>
      <c r="L9" s="567"/>
      <c r="M9" s="567"/>
      <c r="N9" s="567"/>
      <c r="O9" s="567"/>
    </row>
    <row r="10" spans="1:15" s="283" customFormat="1" x14ac:dyDescent="0.25">
      <c r="B10" s="567" t="s">
        <v>549</v>
      </c>
      <c r="C10" s="567"/>
      <c r="D10" s="567"/>
      <c r="E10" s="567"/>
      <c r="F10" s="567"/>
      <c r="G10" s="567"/>
      <c r="H10" s="567"/>
      <c r="I10" s="567"/>
      <c r="J10" s="567"/>
      <c r="K10" s="567"/>
      <c r="L10" s="567"/>
      <c r="M10" s="567"/>
      <c r="N10" s="567"/>
      <c r="O10" s="567"/>
    </row>
    <row r="11" spans="1:15" s="283" customFormat="1" x14ac:dyDescent="0.25">
      <c r="B11" s="567" t="s">
        <v>554</v>
      </c>
      <c r="C11" s="567"/>
      <c r="D11" s="567"/>
      <c r="E11" s="567"/>
      <c r="F11" s="567"/>
      <c r="G11" s="567"/>
      <c r="H11" s="567"/>
      <c r="I11" s="567"/>
      <c r="J11" s="567"/>
      <c r="K11" s="567"/>
      <c r="L11" s="567"/>
      <c r="M11" s="567"/>
      <c r="N11" s="567"/>
      <c r="O11" s="567"/>
    </row>
    <row r="12" spans="1:15" s="283" customFormat="1" x14ac:dyDescent="0.25">
      <c r="B12" s="567" t="s">
        <v>581</v>
      </c>
      <c r="C12" s="567"/>
      <c r="D12" s="567"/>
      <c r="E12" s="567"/>
      <c r="F12" s="567"/>
      <c r="G12" s="567"/>
      <c r="H12" s="567"/>
      <c r="I12" s="567"/>
      <c r="J12" s="567"/>
      <c r="K12" s="567"/>
      <c r="L12" s="567"/>
      <c r="M12" s="567"/>
      <c r="N12" s="567"/>
      <c r="O12" s="567"/>
    </row>
    <row r="13" spans="1:15" s="283" customFormat="1" x14ac:dyDescent="0.25">
      <c r="B13" s="516"/>
      <c r="C13" s="516"/>
      <c r="D13" s="516"/>
      <c r="E13" s="516"/>
      <c r="F13" s="516"/>
      <c r="G13" s="516"/>
      <c r="H13" s="516"/>
      <c r="I13" s="516"/>
      <c r="J13" s="516"/>
      <c r="K13" s="516"/>
      <c r="L13" s="516"/>
      <c r="M13" s="516"/>
      <c r="N13" s="516"/>
      <c r="O13" s="516"/>
    </row>
    <row r="14" spans="1:15" ht="30.75" customHeight="1" x14ac:dyDescent="0.25">
      <c r="A14" s="569" t="s">
        <v>453</v>
      </c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74" t="s">
        <v>5</v>
      </c>
      <c r="B16" s="577" t="s">
        <v>326</v>
      </c>
      <c r="C16" s="577" t="s">
        <v>502</v>
      </c>
      <c r="D16" s="590" t="s">
        <v>336</v>
      </c>
      <c r="E16" s="593" t="s">
        <v>194</v>
      </c>
      <c r="F16" s="594"/>
      <c r="G16" s="595"/>
      <c r="H16" s="580" t="s">
        <v>337</v>
      </c>
      <c r="I16" s="583" t="s">
        <v>194</v>
      </c>
      <c r="J16" s="584"/>
      <c r="K16" s="585"/>
      <c r="L16" s="589" t="s">
        <v>0</v>
      </c>
      <c r="M16" s="597" t="s">
        <v>194</v>
      </c>
      <c r="N16" s="598"/>
      <c r="O16" s="599"/>
    </row>
    <row r="17" spans="1:15" x14ac:dyDescent="0.25">
      <c r="A17" s="575"/>
      <c r="B17" s="578"/>
      <c r="C17" s="578"/>
      <c r="D17" s="591"/>
      <c r="E17" s="596" t="s">
        <v>195</v>
      </c>
      <c r="F17" s="600" t="s">
        <v>196</v>
      </c>
      <c r="G17" s="596" t="s">
        <v>197</v>
      </c>
      <c r="H17" s="581"/>
      <c r="I17" s="573" t="s">
        <v>195</v>
      </c>
      <c r="J17" s="602" t="s">
        <v>196</v>
      </c>
      <c r="K17" s="573" t="s">
        <v>197</v>
      </c>
      <c r="L17" s="589"/>
      <c r="M17" s="572" t="s">
        <v>195</v>
      </c>
      <c r="N17" s="570" t="s">
        <v>196</v>
      </c>
      <c r="O17" s="572" t="s">
        <v>197</v>
      </c>
    </row>
    <row r="18" spans="1:15" ht="70.5" customHeight="1" x14ac:dyDescent="0.25">
      <c r="A18" s="576"/>
      <c r="B18" s="579"/>
      <c r="C18" s="579"/>
      <c r="D18" s="592"/>
      <c r="E18" s="596"/>
      <c r="F18" s="601"/>
      <c r="G18" s="596"/>
      <c r="H18" s="582"/>
      <c r="I18" s="573"/>
      <c r="J18" s="603"/>
      <c r="K18" s="573"/>
      <c r="L18" s="589"/>
      <c r="M18" s="572"/>
      <c r="N18" s="571"/>
      <c r="O18" s="572"/>
    </row>
    <row r="19" spans="1:15" ht="15.95" customHeight="1" x14ac:dyDescent="0.25">
      <c r="A19" s="5" t="s">
        <v>71</v>
      </c>
      <c r="B19" s="586" t="s">
        <v>6</v>
      </c>
      <c r="C19" s="587"/>
      <c r="D19" s="587"/>
      <c r="E19" s="587"/>
      <c r="F19" s="587"/>
      <c r="G19" s="587"/>
      <c r="H19" s="587"/>
      <c r="I19" s="587"/>
      <c r="J19" s="587"/>
      <c r="K19" s="587"/>
      <c r="L19" s="587"/>
      <c r="M19" s="587"/>
      <c r="N19" s="587"/>
      <c r="O19" s="588"/>
    </row>
    <row r="20" spans="1:15" ht="15" customHeight="1" x14ac:dyDescent="0.25">
      <c r="A20" s="5" t="s">
        <v>182</v>
      </c>
      <c r="B20" s="6" t="s">
        <v>20</v>
      </c>
      <c r="C20" s="7" t="s">
        <v>9</v>
      </c>
      <c r="D20" s="8">
        <f>E20+F20+G20</f>
        <v>14.3</v>
      </c>
      <c r="E20" s="8">
        <v>14.3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14.3</v>
      </c>
      <c r="M20" s="12">
        <f>E20+I20</f>
        <v>14.3</v>
      </c>
      <c r="N20" s="12">
        <f>F20+J20</f>
        <v>0</v>
      </c>
      <c r="O20" s="12">
        <f>G20+K20</f>
        <v>0</v>
      </c>
    </row>
    <row r="21" spans="1:15" x14ac:dyDescent="0.25">
      <c r="A21" s="13" t="s">
        <v>72</v>
      </c>
      <c r="B21" s="14" t="s">
        <v>324</v>
      </c>
      <c r="C21" s="15" t="s">
        <v>9</v>
      </c>
      <c r="D21" s="16">
        <f t="shared" ref="D21:D30" si="0">E21+F21+G21</f>
        <v>3.8</v>
      </c>
      <c r="E21" s="16">
        <v>3.8</v>
      </c>
      <c r="F21" s="16"/>
      <c r="G21" s="16"/>
      <c r="H21" s="9">
        <f t="shared" ref="H21:H23" si="1">I21+J21+K21</f>
        <v>0</v>
      </c>
      <c r="I21" s="10"/>
      <c r="J21" s="10"/>
      <c r="K21" s="10"/>
      <c r="L21" s="12">
        <f t="shared" ref="L21:L30" si="2">M21+N21+O21</f>
        <v>3.8</v>
      </c>
      <c r="M21" s="12">
        <f t="shared" ref="M21:M30" si="3">E21+I21</f>
        <v>3.8</v>
      </c>
      <c r="N21" s="12">
        <f t="shared" ref="N21:N30" si="4">F21+J21</f>
        <v>0</v>
      </c>
      <c r="O21" s="12">
        <f t="shared" ref="O21:O30" si="5">G21+K21</f>
        <v>0</v>
      </c>
    </row>
    <row r="22" spans="1:15" ht="15" customHeight="1" x14ac:dyDescent="0.25">
      <c r="A22" s="5" t="s">
        <v>73</v>
      </c>
      <c r="B22" s="17" t="s">
        <v>10</v>
      </c>
      <c r="C22" s="15" t="s">
        <v>9</v>
      </c>
      <c r="D22" s="16">
        <f t="shared" si="0"/>
        <v>0.3</v>
      </c>
      <c r="E22" s="16">
        <v>0.3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0.3</v>
      </c>
      <c r="M22" s="12">
        <f t="shared" si="3"/>
        <v>0.3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5" t="s">
        <v>74</v>
      </c>
      <c r="B23" s="17" t="s">
        <v>11</v>
      </c>
      <c r="C23" s="15" t="s">
        <v>9</v>
      </c>
      <c r="D23" s="16">
        <f t="shared" si="0"/>
        <v>0.5</v>
      </c>
      <c r="E23" s="16">
        <v>0.5</v>
      </c>
      <c r="F23" s="16"/>
      <c r="G23" s="16"/>
      <c r="H23" s="9">
        <f t="shared" si="1"/>
        <v>0</v>
      </c>
      <c r="I23" s="10"/>
      <c r="J23" s="10"/>
      <c r="K23" s="10"/>
      <c r="L23" s="12">
        <f t="shared" si="2"/>
        <v>0.5</v>
      </c>
      <c r="M23" s="12">
        <f t="shared" si="3"/>
        <v>0.5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13" t="s">
        <v>75</v>
      </c>
      <c r="B24" s="17" t="s">
        <v>12</v>
      </c>
      <c r="C24" s="15" t="s">
        <v>9</v>
      </c>
      <c r="D24" s="16">
        <f t="shared" si="0"/>
        <v>1.9</v>
      </c>
      <c r="E24" s="16">
        <v>1.9</v>
      </c>
      <c r="F24" s="16"/>
      <c r="G24" s="16"/>
      <c r="H24" s="10">
        <f t="shared" ref="H24:H30" si="6">I24+J24+K24</f>
        <v>0</v>
      </c>
      <c r="I24" s="10"/>
      <c r="J24" s="10"/>
      <c r="K24" s="10"/>
      <c r="L24" s="12">
        <f t="shared" si="2"/>
        <v>1.9</v>
      </c>
      <c r="M24" s="12">
        <f t="shared" si="3"/>
        <v>1.9</v>
      </c>
      <c r="N24" s="12">
        <f t="shared" si="4"/>
        <v>0</v>
      </c>
      <c r="O24" s="12">
        <f t="shared" si="5"/>
        <v>0</v>
      </c>
    </row>
    <row r="25" spans="1:15" ht="15" hidden="1" customHeight="1" x14ac:dyDescent="0.25">
      <c r="A25" s="13" t="s">
        <v>76</v>
      </c>
      <c r="B25" s="17" t="s">
        <v>13</v>
      </c>
      <c r="C25" s="15" t="s">
        <v>9</v>
      </c>
      <c r="D25" s="16">
        <f t="shared" si="0"/>
        <v>0</v>
      </c>
      <c r="E25" s="16"/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</v>
      </c>
      <c r="M25" s="12">
        <f t="shared" si="3"/>
        <v>0</v>
      </c>
      <c r="N25" s="12">
        <f t="shared" ref="N25" si="7">F25+J25</f>
        <v>0</v>
      </c>
      <c r="O25" s="12">
        <f t="shared" ref="O25" si="8">G25+K25</f>
        <v>0</v>
      </c>
    </row>
    <row r="26" spans="1:15" ht="15" customHeight="1" x14ac:dyDescent="0.25">
      <c r="A26" s="19" t="s">
        <v>76</v>
      </c>
      <c r="B26" s="18" t="s">
        <v>14</v>
      </c>
      <c r="C26" s="15" t="s">
        <v>9</v>
      </c>
      <c r="D26" s="16">
        <f t="shared" si="0"/>
        <v>2</v>
      </c>
      <c r="E26" s="16">
        <v>2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2</v>
      </c>
      <c r="M26" s="12">
        <f t="shared" si="3"/>
        <v>2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5" t="s">
        <v>77</v>
      </c>
      <c r="B27" s="6" t="s">
        <v>15</v>
      </c>
      <c r="C27" s="15" t="s">
        <v>9</v>
      </c>
      <c r="D27" s="16">
        <f t="shared" si="0"/>
        <v>0.1</v>
      </c>
      <c r="E27" s="16">
        <v>0.1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0.1</v>
      </c>
      <c r="M27" s="12">
        <f t="shared" si="3"/>
        <v>0.1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5" t="s">
        <v>78</v>
      </c>
      <c r="B28" s="17" t="s">
        <v>16</v>
      </c>
      <c r="C28" s="15" t="s">
        <v>9</v>
      </c>
      <c r="D28" s="16">
        <f t="shared" si="0"/>
        <v>2.5</v>
      </c>
      <c r="E28" s="16">
        <v>2.5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2.5</v>
      </c>
      <c r="M28" s="12">
        <f t="shared" si="3"/>
        <v>2.5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5" t="s">
        <v>79</v>
      </c>
      <c r="B29" s="17" t="s">
        <v>17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6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4"/>
        <v>0</v>
      </c>
      <c r="O29" s="12">
        <f t="shared" si="5"/>
        <v>0</v>
      </c>
    </row>
    <row r="30" spans="1:15" ht="15" customHeight="1" x14ac:dyDescent="0.25">
      <c r="A30" s="38" t="s">
        <v>80</v>
      </c>
      <c r="B30" s="17" t="s">
        <v>18</v>
      </c>
      <c r="C30" s="15" t="s">
        <v>9</v>
      </c>
      <c r="D30" s="16">
        <f t="shared" si="0"/>
        <v>0.3</v>
      </c>
      <c r="E30" s="16">
        <v>0.3</v>
      </c>
      <c r="F30" s="16"/>
      <c r="G30" s="16"/>
      <c r="H30" s="10">
        <f t="shared" si="6"/>
        <v>0</v>
      </c>
      <c r="I30" s="10"/>
      <c r="J30" s="10"/>
      <c r="K30" s="10"/>
      <c r="L30" s="12">
        <f t="shared" si="2"/>
        <v>0.3</v>
      </c>
      <c r="M30" s="12">
        <f t="shared" si="3"/>
        <v>0.3</v>
      </c>
      <c r="N30" s="12">
        <f t="shared" si="4"/>
        <v>0</v>
      </c>
      <c r="O30" s="12">
        <f t="shared" si="5"/>
        <v>0</v>
      </c>
    </row>
    <row r="31" spans="1:15" ht="15" customHeight="1" x14ac:dyDescent="0.25">
      <c r="A31" s="38" t="s">
        <v>81</v>
      </c>
      <c r="B31" s="35" t="s">
        <v>170</v>
      </c>
      <c r="C31" s="394" t="s">
        <v>21</v>
      </c>
      <c r="D31" s="16">
        <f t="shared" ref="D31" si="9">E31+F31+G31</f>
        <v>1.5</v>
      </c>
      <c r="E31" s="16"/>
      <c r="F31" s="16">
        <v>1.5</v>
      </c>
      <c r="G31" s="16"/>
      <c r="H31" s="10">
        <f t="shared" ref="H31" si="10">I31+J31+K31</f>
        <v>0</v>
      </c>
      <c r="I31" s="10"/>
      <c r="J31" s="10"/>
      <c r="K31" s="10"/>
      <c r="L31" s="12">
        <f t="shared" ref="L31" si="11">M31+N31+O31</f>
        <v>1.5</v>
      </c>
      <c r="M31" s="12">
        <f t="shared" ref="M31" si="12">E31+I31</f>
        <v>0</v>
      </c>
      <c r="N31" s="12">
        <f t="shared" ref="N31" si="13">F31+J31</f>
        <v>1.5</v>
      </c>
      <c r="O31" s="12">
        <f t="shared" ref="O31" si="14">G31+K31</f>
        <v>0</v>
      </c>
    </row>
    <row r="32" spans="1:15" ht="15.95" customHeight="1" x14ac:dyDescent="0.25">
      <c r="A32" s="99" t="s">
        <v>82</v>
      </c>
      <c r="B32" s="21" t="s">
        <v>174</v>
      </c>
      <c r="C32" s="22"/>
      <c r="D32" s="23">
        <f>SUM(D20:D31)</f>
        <v>27.700000000000003</v>
      </c>
      <c r="E32" s="23">
        <f t="shared" ref="E32:O32" si="15">SUM(E20:E31)</f>
        <v>26.200000000000003</v>
      </c>
      <c r="F32" s="23">
        <f t="shared" si="15"/>
        <v>1.5</v>
      </c>
      <c r="G32" s="23">
        <f t="shared" si="15"/>
        <v>0</v>
      </c>
      <c r="H32" s="24">
        <f t="shared" si="15"/>
        <v>0</v>
      </c>
      <c r="I32" s="24">
        <f t="shared" si="15"/>
        <v>0</v>
      </c>
      <c r="J32" s="24">
        <f t="shared" si="15"/>
        <v>0</v>
      </c>
      <c r="K32" s="24">
        <f t="shared" si="15"/>
        <v>0</v>
      </c>
      <c r="L32" s="21">
        <f t="shared" si="15"/>
        <v>27.700000000000003</v>
      </c>
      <c r="M32" s="21">
        <f t="shared" si="15"/>
        <v>26.200000000000003</v>
      </c>
      <c r="N32" s="21">
        <f t="shared" si="15"/>
        <v>1.5</v>
      </c>
      <c r="O32" s="21">
        <f t="shared" si="15"/>
        <v>0</v>
      </c>
    </row>
    <row r="33" spans="1:15" ht="15.95" customHeight="1" x14ac:dyDescent="0.25">
      <c r="A33" s="5" t="s">
        <v>83</v>
      </c>
      <c r="B33" s="586" t="s">
        <v>59</v>
      </c>
      <c r="C33" s="587"/>
      <c r="D33" s="587"/>
      <c r="E33" s="587"/>
      <c r="F33" s="587"/>
      <c r="G33" s="587"/>
      <c r="H33" s="587"/>
      <c r="I33" s="587"/>
      <c r="J33" s="587"/>
      <c r="K33" s="587"/>
      <c r="L33" s="587"/>
      <c r="M33" s="587"/>
      <c r="N33" s="587"/>
      <c r="O33" s="588"/>
    </row>
    <row r="34" spans="1:15" ht="15" customHeight="1" x14ac:dyDescent="0.25">
      <c r="A34" s="5" t="s">
        <v>84</v>
      </c>
      <c r="B34" s="6" t="s">
        <v>7</v>
      </c>
      <c r="C34" s="7" t="s">
        <v>22</v>
      </c>
      <c r="D34" s="8">
        <f>E34+F34+G34</f>
        <v>0.1</v>
      </c>
      <c r="E34" s="8">
        <v>0.1</v>
      </c>
      <c r="F34" s="8"/>
      <c r="G34" s="8"/>
      <c r="H34" s="9">
        <f>I34+J34+K34</f>
        <v>0</v>
      </c>
      <c r="I34" s="9"/>
      <c r="J34" s="9"/>
      <c r="K34" s="9"/>
      <c r="L34" s="11">
        <f>M34+N34+O34</f>
        <v>0.1</v>
      </c>
      <c r="M34" s="11">
        <f>E34+I34</f>
        <v>0.1</v>
      </c>
      <c r="N34" s="11">
        <f t="shared" ref="N34:N43" si="16">F34+J34</f>
        <v>0</v>
      </c>
      <c r="O34" s="11">
        <f t="shared" ref="O34:O43" si="17">G34+K34</f>
        <v>0</v>
      </c>
    </row>
    <row r="35" spans="1:15" ht="15" customHeight="1" x14ac:dyDescent="0.25">
      <c r="A35" s="5" t="s">
        <v>85</v>
      </c>
      <c r="B35" s="17" t="s">
        <v>10</v>
      </c>
      <c r="C35" s="15" t="s">
        <v>22</v>
      </c>
      <c r="D35" s="16">
        <f t="shared" ref="D35:D44" si="18">E35+F35+G35</f>
        <v>1.2</v>
      </c>
      <c r="E35" s="16">
        <v>0.6</v>
      </c>
      <c r="F35" s="16">
        <v>0.6</v>
      </c>
      <c r="G35" s="16"/>
      <c r="H35" s="10">
        <f t="shared" ref="H35:H43" si="19">I35+J35+K35</f>
        <v>0</v>
      </c>
      <c r="I35" s="10"/>
      <c r="J35" s="10"/>
      <c r="K35" s="10"/>
      <c r="L35" s="12">
        <f t="shared" ref="L35:L43" si="20">M35+N35+O35</f>
        <v>1.2</v>
      </c>
      <c r="M35" s="12">
        <f t="shared" ref="M35:M43" si="21">E35+I35</f>
        <v>0.6</v>
      </c>
      <c r="N35" s="12">
        <f t="shared" si="16"/>
        <v>0.6</v>
      </c>
      <c r="O35" s="12">
        <f t="shared" si="17"/>
        <v>0</v>
      </c>
    </row>
    <row r="36" spans="1:15" ht="15" customHeight="1" x14ac:dyDescent="0.25">
      <c r="A36" s="5" t="s">
        <v>86</v>
      </c>
      <c r="B36" s="17" t="s">
        <v>11</v>
      </c>
      <c r="C36" s="15" t="s">
        <v>22</v>
      </c>
      <c r="D36" s="16">
        <f t="shared" si="18"/>
        <v>11.299999999999999</v>
      </c>
      <c r="E36" s="16">
        <v>10.7</v>
      </c>
      <c r="F36" s="16">
        <v>0.6</v>
      </c>
      <c r="G36" s="16"/>
      <c r="H36" s="10">
        <f t="shared" si="19"/>
        <v>0</v>
      </c>
      <c r="I36" s="10"/>
      <c r="J36" s="10"/>
      <c r="K36" s="10"/>
      <c r="L36" s="12">
        <f t="shared" si="20"/>
        <v>11.299999999999999</v>
      </c>
      <c r="M36" s="12">
        <f t="shared" si="21"/>
        <v>10.7</v>
      </c>
      <c r="N36" s="12">
        <f t="shared" si="16"/>
        <v>0.6</v>
      </c>
      <c r="O36" s="12">
        <f t="shared" si="17"/>
        <v>0</v>
      </c>
    </row>
    <row r="37" spans="1:15" ht="15" customHeight="1" x14ac:dyDescent="0.25">
      <c r="A37" s="5" t="s">
        <v>87</v>
      </c>
      <c r="B37" s="17" t="s">
        <v>12</v>
      </c>
      <c r="C37" s="15" t="s">
        <v>22</v>
      </c>
      <c r="D37" s="16">
        <f t="shared" si="18"/>
        <v>0.9</v>
      </c>
      <c r="E37" s="16"/>
      <c r="F37" s="16">
        <v>0.9</v>
      </c>
      <c r="G37" s="16"/>
      <c r="H37" s="10">
        <f t="shared" si="19"/>
        <v>0</v>
      </c>
      <c r="I37" s="10"/>
      <c r="J37" s="10"/>
      <c r="K37" s="10"/>
      <c r="L37" s="12">
        <f t="shared" si="20"/>
        <v>0.9</v>
      </c>
      <c r="M37" s="12">
        <f t="shared" si="21"/>
        <v>0</v>
      </c>
      <c r="N37" s="12">
        <f t="shared" si="16"/>
        <v>0.9</v>
      </c>
      <c r="O37" s="12">
        <f t="shared" si="17"/>
        <v>0</v>
      </c>
    </row>
    <row r="38" spans="1:15" ht="15" customHeight="1" x14ac:dyDescent="0.25">
      <c r="A38" s="13" t="s">
        <v>88</v>
      </c>
      <c r="B38" s="17" t="s">
        <v>13</v>
      </c>
      <c r="C38" s="15" t="s">
        <v>22</v>
      </c>
      <c r="D38" s="16">
        <f t="shared" si="18"/>
        <v>1.5</v>
      </c>
      <c r="E38" s="16">
        <v>1.5</v>
      </c>
      <c r="F38" s="16"/>
      <c r="G38" s="16"/>
      <c r="H38" s="10">
        <f t="shared" si="19"/>
        <v>0</v>
      </c>
      <c r="I38" s="10"/>
      <c r="J38" s="10"/>
      <c r="K38" s="10"/>
      <c r="L38" s="12">
        <f t="shared" si="20"/>
        <v>1.5</v>
      </c>
      <c r="M38" s="12">
        <f t="shared" si="21"/>
        <v>1.5</v>
      </c>
      <c r="N38" s="12">
        <f t="shared" si="16"/>
        <v>0</v>
      </c>
      <c r="O38" s="12">
        <f t="shared" si="17"/>
        <v>0</v>
      </c>
    </row>
    <row r="39" spans="1:15" ht="15" customHeight="1" x14ac:dyDescent="0.25">
      <c r="A39" s="13" t="s">
        <v>89</v>
      </c>
      <c r="B39" s="18" t="s">
        <v>14</v>
      </c>
      <c r="C39" s="15" t="s">
        <v>22</v>
      </c>
      <c r="D39" s="16">
        <f t="shared" si="18"/>
        <v>3</v>
      </c>
      <c r="E39" s="16">
        <v>1.5</v>
      </c>
      <c r="F39" s="16">
        <v>1.5</v>
      </c>
      <c r="G39" s="16"/>
      <c r="H39" s="10">
        <f t="shared" si="19"/>
        <v>-0.3</v>
      </c>
      <c r="I39" s="10"/>
      <c r="J39" s="10">
        <v>-0.3</v>
      </c>
      <c r="K39" s="10"/>
      <c r="L39" s="12">
        <f t="shared" si="20"/>
        <v>2.7</v>
      </c>
      <c r="M39" s="12">
        <f t="shared" si="21"/>
        <v>1.5</v>
      </c>
      <c r="N39" s="12">
        <f t="shared" si="16"/>
        <v>1.2</v>
      </c>
      <c r="O39" s="12">
        <f t="shared" si="17"/>
        <v>0</v>
      </c>
    </row>
    <row r="40" spans="1:15" ht="15" customHeight="1" x14ac:dyDescent="0.25">
      <c r="A40" s="5" t="s">
        <v>90</v>
      </c>
      <c r="B40" s="6" t="s">
        <v>15</v>
      </c>
      <c r="C40" s="15" t="s">
        <v>22</v>
      </c>
      <c r="D40" s="16">
        <f t="shared" si="18"/>
        <v>3.5</v>
      </c>
      <c r="E40" s="16">
        <v>2.2999999999999998</v>
      </c>
      <c r="F40" s="16">
        <v>1.2</v>
      </c>
      <c r="G40" s="16"/>
      <c r="H40" s="10">
        <f t="shared" si="19"/>
        <v>0</v>
      </c>
      <c r="I40" s="10"/>
      <c r="J40" s="10"/>
      <c r="K40" s="10"/>
      <c r="L40" s="12">
        <f t="shared" si="20"/>
        <v>3.5</v>
      </c>
      <c r="M40" s="12">
        <f t="shared" si="21"/>
        <v>2.2999999999999998</v>
      </c>
      <c r="N40" s="12">
        <f t="shared" si="16"/>
        <v>1.2</v>
      </c>
      <c r="O40" s="12">
        <f t="shared" si="17"/>
        <v>0</v>
      </c>
    </row>
    <row r="41" spans="1:15" ht="15" customHeight="1" x14ac:dyDescent="0.25">
      <c r="A41" s="5" t="s">
        <v>91</v>
      </c>
      <c r="B41" s="17" t="s">
        <v>16</v>
      </c>
      <c r="C41" s="15" t="s">
        <v>22</v>
      </c>
      <c r="D41" s="16">
        <f t="shared" si="18"/>
        <v>9.1999999999999993</v>
      </c>
      <c r="E41" s="16">
        <v>7</v>
      </c>
      <c r="F41" s="16">
        <v>2.2000000000000002</v>
      </c>
      <c r="G41" s="16"/>
      <c r="H41" s="10">
        <f t="shared" si="19"/>
        <v>-0.2</v>
      </c>
      <c r="I41" s="10"/>
      <c r="J41" s="10">
        <v>-0.2</v>
      </c>
      <c r="K41" s="10"/>
      <c r="L41" s="12">
        <f t="shared" si="20"/>
        <v>9</v>
      </c>
      <c r="M41" s="12">
        <f t="shared" si="21"/>
        <v>7</v>
      </c>
      <c r="N41" s="12">
        <f t="shared" si="16"/>
        <v>2</v>
      </c>
      <c r="O41" s="12">
        <f t="shared" si="17"/>
        <v>0</v>
      </c>
    </row>
    <row r="42" spans="1:15" ht="15" customHeight="1" x14ac:dyDescent="0.25">
      <c r="A42" s="5" t="s">
        <v>92</v>
      </c>
      <c r="B42" s="17" t="s">
        <v>17</v>
      </c>
      <c r="C42" s="15" t="s">
        <v>22</v>
      </c>
      <c r="D42" s="16">
        <f t="shared" si="18"/>
        <v>0.4</v>
      </c>
      <c r="E42" s="16">
        <v>0.1</v>
      </c>
      <c r="F42" s="16">
        <v>0.3</v>
      </c>
      <c r="G42" s="16"/>
      <c r="H42" s="10">
        <f t="shared" si="19"/>
        <v>0</v>
      </c>
      <c r="I42" s="10"/>
      <c r="J42" s="10"/>
      <c r="K42" s="10"/>
      <c r="L42" s="12">
        <f t="shared" si="20"/>
        <v>0.4</v>
      </c>
      <c r="M42" s="12">
        <f t="shared" si="21"/>
        <v>0.1</v>
      </c>
      <c r="N42" s="12">
        <f t="shared" si="16"/>
        <v>0.3</v>
      </c>
      <c r="O42" s="12">
        <f t="shared" si="17"/>
        <v>0</v>
      </c>
    </row>
    <row r="43" spans="1:15" ht="15" customHeight="1" x14ac:dyDescent="0.25">
      <c r="A43" s="5" t="s">
        <v>93</v>
      </c>
      <c r="B43" s="17" t="s">
        <v>18</v>
      </c>
      <c r="C43" s="15" t="s">
        <v>22</v>
      </c>
      <c r="D43" s="16">
        <f t="shared" si="18"/>
        <v>1.9</v>
      </c>
      <c r="E43" s="16">
        <v>1.3</v>
      </c>
      <c r="F43" s="16">
        <v>0.6</v>
      </c>
      <c r="G43" s="16"/>
      <c r="H43" s="10">
        <f t="shared" si="19"/>
        <v>0</v>
      </c>
      <c r="I43" s="10"/>
      <c r="J43" s="10"/>
      <c r="K43" s="10"/>
      <c r="L43" s="12">
        <f t="shared" si="20"/>
        <v>1.9</v>
      </c>
      <c r="M43" s="12">
        <f t="shared" si="21"/>
        <v>1.3</v>
      </c>
      <c r="N43" s="12">
        <f t="shared" si="16"/>
        <v>0.6</v>
      </c>
      <c r="O43" s="12">
        <f t="shared" si="17"/>
        <v>0</v>
      </c>
    </row>
    <row r="44" spans="1:15" ht="15" customHeight="1" x14ac:dyDescent="0.25">
      <c r="A44" s="38" t="s">
        <v>94</v>
      </c>
      <c r="B44" s="17" t="s">
        <v>19</v>
      </c>
      <c r="C44" s="15" t="s">
        <v>22</v>
      </c>
      <c r="D44" s="16">
        <f t="shared" si="18"/>
        <v>0.5</v>
      </c>
      <c r="E44" s="16"/>
      <c r="F44" s="16">
        <v>0.5</v>
      </c>
      <c r="G44" s="16"/>
      <c r="H44" s="10">
        <f>I44+J44+K44</f>
        <v>0</v>
      </c>
      <c r="I44" s="10"/>
      <c r="J44" s="10"/>
      <c r="K44" s="10"/>
      <c r="L44" s="12">
        <f>M44+N44+O44</f>
        <v>0.5</v>
      </c>
      <c r="M44" s="12">
        <f>E44+I44</f>
        <v>0</v>
      </c>
      <c r="N44" s="12">
        <f>F44+J44</f>
        <v>0.5</v>
      </c>
      <c r="O44" s="12">
        <f>G44+K44</f>
        <v>0</v>
      </c>
    </row>
    <row r="45" spans="1:15" ht="15.95" customHeight="1" x14ac:dyDescent="0.25">
      <c r="A45" s="99" t="s">
        <v>95</v>
      </c>
      <c r="B45" s="21" t="s">
        <v>175</v>
      </c>
      <c r="C45" s="25"/>
      <c r="D45" s="23">
        <f>SUM(D34:D44)</f>
        <v>33.5</v>
      </c>
      <c r="E45" s="23">
        <f>SUM(E34:E44)</f>
        <v>25.1</v>
      </c>
      <c r="F45" s="23">
        <f>SUM(F34:F44)</f>
        <v>8.3999999999999986</v>
      </c>
      <c r="G45" s="23">
        <f>SUM(G34:G44)</f>
        <v>0</v>
      </c>
      <c r="H45" s="24">
        <f t="shared" ref="H45:O45" si="22">SUM(H34:H44)</f>
        <v>-0.5</v>
      </c>
      <c r="I45" s="24">
        <f t="shared" si="22"/>
        <v>0</v>
      </c>
      <c r="J45" s="24">
        <f t="shared" si="22"/>
        <v>-0.5</v>
      </c>
      <c r="K45" s="24">
        <f t="shared" si="22"/>
        <v>0</v>
      </c>
      <c r="L45" s="21">
        <f t="shared" si="22"/>
        <v>33</v>
      </c>
      <c r="M45" s="21">
        <f t="shared" si="22"/>
        <v>25.1</v>
      </c>
      <c r="N45" s="21">
        <f t="shared" si="22"/>
        <v>7.8999999999999995</v>
      </c>
      <c r="O45" s="21">
        <f t="shared" si="22"/>
        <v>0</v>
      </c>
    </row>
    <row r="46" spans="1:15" ht="15.95" customHeight="1" x14ac:dyDescent="0.25">
      <c r="A46" s="5" t="s">
        <v>96</v>
      </c>
      <c r="B46" s="586" t="s">
        <v>63</v>
      </c>
      <c r="C46" s="587"/>
      <c r="D46" s="587"/>
      <c r="E46" s="587"/>
      <c r="F46" s="587"/>
      <c r="G46" s="587"/>
      <c r="H46" s="587"/>
      <c r="I46" s="587"/>
      <c r="J46" s="587"/>
      <c r="K46" s="587"/>
      <c r="L46" s="587"/>
      <c r="M46" s="587"/>
      <c r="N46" s="587"/>
      <c r="O46" s="588"/>
    </row>
    <row r="47" spans="1:15" ht="15" customHeight="1" x14ac:dyDescent="0.25">
      <c r="A47" s="38" t="s">
        <v>97</v>
      </c>
      <c r="B47" s="26" t="s">
        <v>20</v>
      </c>
      <c r="C47" s="7" t="s">
        <v>32</v>
      </c>
      <c r="D47" s="8">
        <f>E47+F47+G47</f>
        <v>105.6</v>
      </c>
      <c r="E47" s="8">
        <v>105.6</v>
      </c>
      <c r="F47" s="8"/>
      <c r="G47" s="8"/>
      <c r="H47" s="10">
        <f>I47+J47+K47</f>
        <v>0</v>
      </c>
      <c r="I47" s="10"/>
      <c r="J47" s="10"/>
      <c r="K47" s="10"/>
      <c r="L47" s="12">
        <f>M47+N47+O47</f>
        <v>105.6</v>
      </c>
      <c r="M47" s="12">
        <f t="shared" ref="M47:O48" si="23">E47+I47</f>
        <v>105.6</v>
      </c>
      <c r="N47" s="12">
        <f t="shared" si="23"/>
        <v>0</v>
      </c>
      <c r="O47" s="12">
        <f t="shared" si="23"/>
        <v>0</v>
      </c>
    </row>
    <row r="48" spans="1:15" ht="15" hidden="1" customHeight="1" x14ac:dyDescent="0.25">
      <c r="A48" s="40" t="s">
        <v>98</v>
      </c>
      <c r="B48" s="29" t="s">
        <v>70</v>
      </c>
      <c r="C48" s="30" t="s">
        <v>32</v>
      </c>
      <c r="D48" s="8">
        <f>E48+F48+G48</f>
        <v>0</v>
      </c>
      <c r="E48" s="8"/>
      <c r="F48" s="8"/>
      <c r="G48" s="8"/>
      <c r="H48" s="10">
        <f>I48+J48+K48</f>
        <v>0</v>
      </c>
      <c r="I48" s="10"/>
      <c r="J48" s="10"/>
      <c r="K48" s="10"/>
      <c r="L48" s="12">
        <f>M48+N48+O48</f>
        <v>0</v>
      </c>
      <c r="M48" s="12">
        <f t="shared" si="23"/>
        <v>0</v>
      </c>
      <c r="N48" s="12">
        <f t="shared" si="23"/>
        <v>0</v>
      </c>
      <c r="O48" s="12">
        <f t="shared" si="23"/>
        <v>0</v>
      </c>
    </row>
    <row r="49" spans="1:15" ht="15.95" customHeight="1" x14ac:dyDescent="0.25">
      <c r="A49" s="20" t="s">
        <v>98</v>
      </c>
      <c r="B49" s="27" t="s">
        <v>176</v>
      </c>
      <c r="C49" s="28"/>
      <c r="D49" s="23">
        <f>D47+D48</f>
        <v>105.6</v>
      </c>
      <c r="E49" s="23">
        <f t="shared" ref="E49:O49" si="24">E47+E48</f>
        <v>105.6</v>
      </c>
      <c r="F49" s="23">
        <f t="shared" si="24"/>
        <v>0</v>
      </c>
      <c r="G49" s="23">
        <f t="shared" si="24"/>
        <v>0</v>
      </c>
      <c r="H49" s="24">
        <f t="shared" si="24"/>
        <v>0</v>
      </c>
      <c r="I49" s="24">
        <f t="shared" si="24"/>
        <v>0</v>
      </c>
      <c r="J49" s="24">
        <f t="shared" si="24"/>
        <v>0</v>
      </c>
      <c r="K49" s="24">
        <f t="shared" si="24"/>
        <v>0</v>
      </c>
      <c r="L49" s="21">
        <f t="shared" si="24"/>
        <v>105.6</v>
      </c>
      <c r="M49" s="21">
        <f t="shared" si="24"/>
        <v>105.6</v>
      </c>
      <c r="N49" s="21">
        <f t="shared" si="24"/>
        <v>0</v>
      </c>
      <c r="O49" s="21">
        <f t="shared" si="24"/>
        <v>0</v>
      </c>
    </row>
    <row r="50" spans="1:15" ht="15.95" customHeight="1" x14ac:dyDescent="0.25">
      <c r="A50" s="5" t="s">
        <v>99</v>
      </c>
      <c r="B50" s="586" t="s">
        <v>171</v>
      </c>
      <c r="C50" s="587"/>
      <c r="D50" s="587"/>
      <c r="E50" s="587"/>
      <c r="F50" s="587"/>
      <c r="G50" s="587"/>
      <c r="H50" s="587"/>
      <c r="I50" s="587"/>
      <c r="J50" s="587"/>
      <c r="K50" s="587"/>
      <c r="L50" s="587"/>
      <c r="M50" s="587"/>
      <c r="N50" s="587"/>
      <c r="O50" s="588"/>
    </row>
    <row r="51" spans="1:15" ht="15.95" customHeight="1" x14ac:dyDescent="0.25">
      <c r="A51" s="13" t="s">
        <v>100</v>
      </c>
      <c r="B51" s="14" t="s">
        <v>55</v>
      </c>
      <c r="C51" s="30" t="s">
        <v>51</v>
      </c>
      <c r="D51" s="16">
        <f>E51+F51+G51</f>
        <v>0.1</v>
      </c>
      <c r="E51" s="16">
        <v>0.1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0.1</v>
      </c>
      <c r="M51" s="12">
        <f t="shared" ref="M51:O53" si="25">E51+I51</f>
        <v>0.1</v>
      </c>
      <c r="N51" s="12">
        <f t="shared" si="25"/>
        <v>0</v>
      </c>
      <c r="O51" s="12">
        <f t="shared" si="25"/>
        <v>0</v>
      </c>
    </row>
    <row r="52" spans="1:15" ht="15.95" customHeight="1" x14ac:dyDescent="0.25">
      <c r="A52" s="13" t="s">
        <v>101</v>
      </c>
      <c r="B52" s="12" t="s">
        <v>33</v>
      </c>
      <c r="C52" s="30" t="s">
        <v>51</v>
      </c>
      <c r="D52" s="16">
        <f>E52+F52+G52</f>
        <v>0.1</v>
      </c>
      <c r="E52" s="16">
        <v>0.1</v>
      </c>
      <c r="F52" s="16"/>
      <c r="G52" s="16"/>
      <c r="H52" s="10">
        <f>I52+J52+K52</f>
        <v>0</v>
      </c>
      <c r="I52" s="10"/>
      <c r="J52" s="10"/>
      <c r="K52" s="10"/>
      <c r="L52" s="12">
        <f>M52+N52+O52</f>
        <v>0.1</v>
      </c>
      <c r="M52" s="12">
        <f t="shared" si="25"/>
        <v>0.1</v>
      </c>
      <c r="N52" s="12">
        <f t="shared" si="25"/>
        <v>0</v>
      </c>
      <c r="O52" s="12">
        <f t="shared" si="25"/>
        <v>0</v>
      </c>
    </row>
    <row r="53" spans="1:15" ht="15" customHeight="1" x14ac:dyDescent="0.25">
      <c r="A53" s="19" t="s">
        <v>102</v>
      </c>
      <c r="B53" s="29" t="s">
        <v>160</v>
      </c>
      <c r="C53" s="30" t="s">
        <v>51</v>
      </c>
      <c r="D53" s="16">
        <f>E53+F53+G53</f>
        <v>2.7</v>
      </c>
      <c r="E53" s="16">
        <v>2.7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2.7</v>
      </c>
      <c r="M53" s="12">
        <f t="shared" si="25"/>
        <v>2.7</v>
      </c>
      <c r="N53" s="12">
        <f t="shared" si="25"/>
        <v>0</v>
      </c>
      <c r="O53" s="12">
        <f t="shared" si="25"/>
        <v>0</v>
      </c>
    </row>
    <row r="54" spans="1:15" ht="15" customHeight="1" x14ac:dyDescent="0.25">
      <c r="A54" s="5" t="s">
        <v>103</v>
      </c>
      <c r="B54" s="29" t="s">
        <v>416</v>
      </c>
      <c r="C54" s="30" t="s">
        <v>51</v>
      </c>
      <c r="D54" s="16">
        <f t="shared" ref="D54:D85" si="26">E54+F54+G54</f>
        <v>6.3999999999999995</v>
      </c>
      <c r="E54" s="16">
        <v>0.1</v>
      </c>
      <c r="F54" s="16"/>
      <c r="G54" s="16">
        <v>6.3</v>
      </c>
      <c r="H54" s="10">
        <f t="shared" ref="H54:H85" si="27">I54+J54+K54</f>
        <v>-1.8</v>
      </c>
      <c r="I54" s="10"/>
      <c r="J54" s="10"/>
      <c r="K54" s="10">
        <v>-1.8</v>
      </c>
      <c r="L54" s="12">
        <f t="shared" ref="L54:L85" si="28">M54+N54+O54</f>
        <v>4.5999999999999996</v>
      </c>
      <c r="M54" s="12">
        <f t="shared" ref="M54:M85" si="29">E54+I54</f>
        <v>0.1</v>
      </c>
      <c r="N54" s="12">
        <f t="shared" ref="N54:N85" si="30">F54+J54</f>
        <v>0</v>
      </c>
      <c r="O54" s="12">
        <f t="shared" ref="O54:O85" si="31">G54+K54</f>
        <v>4.5</v>
      </c>
    </row>
    <row r="55" spans="1:15" ht="15" customHeight="1" x14ac:dyDescent="0.25">
      <c r="A55" s="5" t="s">
        <v>104</v>
      </c>
      <c r="B55" s="18" t="s">
        <v>152</v>
      </c>
      <c r="C55" s="30" t="s">
        <v>51</v>
      </c>
      <c r="D55" s="16">
        <f t="shared" si="26"/>
        <v>7.1</v>
      </c>
      <c r="E55" s="16"/>
      <c r="F55" s="16">
        <v>7.1</v>
      </c>
      <c r="G55" s="16"/>
      <c r="H55" s="10">
        <f t="shared" si="27"/>
        <v>-1.9</v>
      </c>
      <c r="I55" s="10"/>
      <c r="J55" s="10">
        <v>-1.9</v>
      </c>
      <c r="K55" s="10"/>
      <c r="L55" s="12">
        <f t="shared" si="28"/>
        <v>5.1999999999999993</v>
      </c>
      <c r="M55" s="12">
        <f t="shared" si="29"/>
        <v>0</v>
      </c>
      <c r="N55" s="12">
        <f t="shared" si="30"/>
        <v>5.1999999999999993</v>
      </c>
      <c r="O55" s="12">
        <f t="shared" si="31"/>
        <v>0</v>
      </c>
    </row>
    <row r="56" spans="1:15" ht="15" customHeight="1" x14ac:dyDescent="0.25">
      <c r="A56" s="32" t="s">
        <v>105</v>
      </c>
      <c r="B56" s="31" t="s">
        <v>342</v>
      </c>
      <c r="C56" s="30" t="s">
        <v>51</v>
      </c>
      <c r="D56" s="16">
        <f t="shared" si="26"/>
        <v>8.2999999999999989</v>
      </c>
      <c r="E56" s="16">
        <v>0.1</v>
      </c>
      <c r="F56" s="16"/>
      <c r="G56" s="16">
        <v>8.1999999999999993</v>
      </c>
      <c r="H56" s="10">
        <f t="shared" si="27"/>
        <v>0</v>
      </c>
      <c r="I56" s="10"/>
      <c r="J56" s="10"/>
      <c r="K56" s="10"/>
      <c r="L56" s="12">
        <f t="shared" si="28"/>
        <v>8.2999999999999989</v>
      </c>
      <c r="M56" s="12">
        <f t="shared" si="29"/>
        <v>0.1</v>
      </c>
      <c r="N56" s="12">
        <f t="shared" si="30"/>
        <v>0</v>
      </c>
      <c r="O56" s="12">
        <f t="shared" si="31"/>
        <v>8.1999999999999993</v>
      </c>
    </row>
    <row r="57" spans="1:15" ht="15" customHeight="1" x14ac:dyDescent="0.25">
      <c r="A57" s="32" t="s">
        <v>106</v>
      </c>
      <c r="B57" s="29" t="s">
        <v>417</v>
      </c>
      <c r="C57" s="15" t="s">
        <v>51</v>
      </c>
      <c r="D57" s="16">
        <f t="shared" si="26"/>
        <v>38.400000000000006</v>
      </c>
      <c r="E57" s="16">
        <v>2.5</v>
      </c>
      <c r="F57" s="16">
        <v>30.7</v>
      </c>
      <c r="G57" s="16">
        <v>5.2</v>
      </c>
      <c r="H57" s="10">
        <f t="shared" si="27"/>
        <v>0.9</v>
      </c>
      <c r="I57" s="10"/>
      <c r="J57" s="10">
        <v>1.5</v>
      </c>
      <c r="K57" s="10">
        <v>-0.6</v>
      </c>
      <c r="L57" s="12">
        <f t="shared" si="28"/>
        <v>39.300000000000004</v>
      </c>
      <c r="M57" s="12">
        <f t="shared" si="29"/>
        <v>2.5</v>
      </c>
      <c r="N57" s="12">
        <f t="shared" si="30"/>
        <v>32.200000000000003</v>
      </c>
      <c r="O57" s="12">
        <f t="shared" si="31"/>
        <v>4.6000000000000005</v>
      </c>
    </row>
    <row r="58" spans="1:15" ht="15" customHeight="1" x14ac:dyDescent="0.25">
      <c r="A58" s="32" t="s">
        <v>107</v>
      </c>
      <c r="B58" s="29" t="s">
        <v>418</v>
      </c>
      <c r="C58" s="15" t="s">
        <v>51</v>
      </c>
      <c r="D58" s="16">
        <f t="shared" si="26"/>
        <v>13.9</v>
      </c>
      <c r="E58" s="16">
        <v>1.2</v>
      </c>
      <c r="F58" s="16">
        <v>0.9</v>
      </c>
      <c r="G58" s="16">
        <v>11.8</v>
      </c>
      <c r="H58" s="10">
        <f t="shared" si="27"/>
        <v>0</v>
      </c>
      <c r="I58" s="10"/>
      <c r="J58" s="10"/>
      <c r="K58" s="10"/>
      <c r="L58" s="12">
        <f t="shared" si="28"/>
        <v>13.9</v>
      </c>
      <c r="M58" s="12">
        <f t="shared" si="29"/>
        <v>1.2</v>
      </c>
      <c r="N58" s="12">
        <f t="shared" si="30"/>
        <v>0.9</v>
      </c>
      <c r="O58" s="12">
        <f t="shared" si="31"/>
        <v>11.8</v>
      </c>
    </row>
    <row r="59" spans="1:15" ht="15" customHeight="1" x14ac:dyDescent="0.25">
      <c r="A59" s="32" t="s">
        <v>108</v>
      </c>
      <c r="B59" s="29" t="s">
        <v>419</v>
      </c>
      <c r="C59" s="30" t="s">
        <v>51</v>
      </c>
      <c r="D59" s="16">
        <f>E59+F59+G59</f>
        <v>0.1</v>
      </c>
      <c r="E59" s="16">
        <v>0.1</v>
      </c>
      <c r="F59" s="16"/>
      <c r="G59" s="16"/>
      <c r="H59" s="10">
        <f>I59+J59+K59</f>
        <v>0</v>
      </c>
      <c r="I59" s="10"/>
      <c r="J59" s="10"/>
      <c r="K59" s="10"/>
      <c r="L59" s="12">
        <f>M59+N59+O59</f>
        <v>0.1</v>
      </c>
      <c r="M59" s="12">
        <f>E59+I59</f>
        <v>0.1</v>
      </c>
      <c r="N59" s="12">
        <f>F59+J59</f>
        <v>0</v>
      </c>
      <c r="O59" s="12">
        <f>G59+K59</f>
        <v>0</v>
      </c>
    </row>
    <row r="60" spans="1:15" ht="15" customHeight="1" x14ac:dyDescent="0.25">
      <c r="A60" s="32" t="s">
        <v>109</v>
      </c>
      <c r="B60" s="33" t="s">
        <v>391</v>
      </c>
      <c r="C60" s="15" t="s">
        <v>51</v>
      </c>
      <c r="D60" s="16">
        <f t="shared" si="26"/>
        <v>3</v>
      </c>
      <c r="E60" s="16">
        <v>3</v>
      </c>
      <c r="F60" s="16"/>
      <c r="G60" s="16"/>
      <c r="H60" s="10">
        <f t="shared" si="27"/>
        <v>0</v>
      </c>
      <c r="I60" s="10"/>
      <c r="J60" s="10"/>
      <c r="K60" s="10"/>
      <c r="L60" s="12">
        <f t="shared" si="28"/>
        <v>3</v>
      </c>
      <c r="M60" s="12">
        <f t="shared" si="29"/>
        <v>3</v>
      </c>
      <c r="N60" s="12">
        <f t="shared" si="30"/>
        <v>0</v>
      </c>
      <c r="O60" s="12">
        <f t="shared" si="31"/>
        <v>0</v>
      </c>
    </row>
    <row r="61" spans="1:15" ht="15" customHeight="1" x14ac:dyDescent="0.25">
      <c r="A61" s="32" t="s">
        <v>155</v>
      </c>
      <c r="B61" s="202" t="s">
        <v>46</v>
      </c>
      <c r="C61" s="15" t="s">
        <v>51</v>
      </c>
      <c r="D61" s="16">
        <f t="shared" si="26"/>
        <v>0.1</v>
      </c>
      <c r="E61" s="16">
        <v>0.1</v>
      </c>
      <c r="F61" s="16"/>
      <c r="G61" s="16"/>
      <c r="H61" s="10">
        <f t="shared" si="27"/>
        <v>0</v>
      </c>
      <c r="I61" s="10"/>
      <c r="J61" s="10"/>
      <c r="K61" s="10"/>
      <c r="L61" s="12">
        <f t="shared" ref="L61" si="32">M61+N61+O61</f>
        <v>0.1</v>
      </c>
      <c r="M61" s="12">
        <f t="shared" ref="M61" si="33">E61+I61</f>
        <v>0.1</v>
      </c>
      <c r="N61" s="12">
        <f t="shared" ref="N61" si="34">F61+J61</f>
        <v>0</v>
      </c>
      <c r="O61" s="12">
        <f t="shared" ref="O61" si="35">G61+K61</f>
        <v>0</v>
      </c>
    </row>
    <row r="62" spans="1:15" ht="15" customHeight="1" x14ac:dyDescent="0.25">
      <c r="A62" s="32" t="s">
        <v>156</v>
      </c>
      <c r="B62" s="12" t="s">
        <v>43</v>
      </c>
      <c r="C62" s="15" t="s">
        <v>51</v>
      </c>
      <c r="D62" s="16">
        <f t="shared" si="26"/>
        <v>0.1</v>
      </c>
      <c r="E62" s="16">
        <v>0.1</v>
      </c>
      <c r="F62" s="16"/>
      <c r="G62" s="16"/>
      <c r="H62" s="10">
        <f t="shared" si="27"/>
        <v>0.1</v>
      </c>
      <c r="I62" s="10">
        <v>0.1</v>
      </c>
      <c r="J62" s="10"/>
      <c r="K62" s="10"/>
      <c r="L62" s="12">
        <f t="shared" si="28"/>
        <v>0.2</v>
      </c>
      <c r="M62" s="12">
        <f t="shared" si="29"/>
        <v>0.2</v>
      </c>
      <c r="N62" s="12">
        <f t="shared" si="30"/>
        <v>0</v>
      </c>
      <c r="O62" s="12">
        <f t="shared" si="31"/>
        <v>0</v>
      </c>
    </row>
    <row r="63" spans="1:15" ht="15" customHeight="1" x14ac:dyDescent="0.25">
      <c r="A63" s="32" t="s">
        <v>110</v>
      </c>
      <c r="B63" s="29" t="s">
        <v>45</v>
      </c>
      <c r="C63" s="15" t="s">
        <v>51</v>
      </c>
      <c r="D63" s="16">
        <f t="shared" si="26"/>
        <v>0.1</v>
      </c>
      <c r="E63" s="16">
        <v>0.1</v>
      </c>
      <c r="F63" s="16"/>
      <c r="G63" s="16"/>
      <c r="H63" s="10">
        <f t="shared" si="27"/>
        <v>0</v>
      </c>
      <c r="I63" s="10"/>
      <c r="J63" s="10"/>
      <c r="K63" s="10"/>
      <c r="L63" s="12">
        <f t="shared" ref="L63" si="36">M63+N63+O63</f>
        <v>0.1</v>
      </c>
      <c r="M63" s="12">
        <f t="shared" ref="M63" si="37">E63+I63</f>
        <v>0.1</v>
      </c>
      <c r="N63" s="12">
        <f t="shared" ref="N63" si="38">F63+J63</f>
        <v>0</v>
      </c>
      <c r="O63" s="12">
        <f t="shared" ref="O63" si="39">G63+K63</f>
        <v>0</v>
      </c>
    </row>
    <row r="64" spans="1:15" ht="15" customHeight="1" x14ac:dyDescent="0.25">
      <c r="A64" s="32" t="s">
        <v>157</v>
      </c>
      <c r="B64" s="34" t="s">
        <v>165</v>
      </c>
      <c r="C64" s="30" t="s">
        <v>51</v>
      </c>
      <c r="D64" s="16">
        <f t="shared" si="26"/>
        <v>6.6</v>
      </c>
      <c r="E64" s="16">
        <v>0.1</v>
      </c>
      <c r="F64" s="16"/>
      <c r="G64" s="16">
        <v>6.5</v>
      </c>
      <c r="H64" s="10">
        <f t="shared" si="27"/>
        <v>-1.3</v>
      </c>
      <c r="I64" s="10"/>
      <c r="J64" s="10"/>
      <c r="K64" s="10">
        <v>-1.3</v>
      </c>
      <c r="L64" s="12">
        <f t="shared" si="28"/>
        <v>5.3</v>
      </c>
      <c r="M64" s="12">
        <f t="shared" ref="M64:O67" si="40">E64+I64</f>
        <v>0.1</v>
      </c>
      <c r="N64" s="12">
        <f t="shared" si="40"/>
        <v>0</v>
      </c>
      <c r="O64" s="12">
        <f t="shared" si="40"/>
        <v>5.2</v>
      </c>
    </row>
    <row r="65" spans="1:15" ht="15" customHeight="1" x14ac:dyDescent="0.25">
      <c r="A65" s="5" t="s">
        <v>158</v>
      </c>
      <c r="B65" s="34" t="s">
        <v>44</v>
      </c>
      <c r="C65" s="30" t="s">
        <v>51</v>
      </c>
      <c r="D65" s="16">
        <f t="shared" si="26"/>
        <v>0.1</v>
      </c>
      <c r="E65" s="16">
        <v>0.1</v>
      </c>
      <c r="F65" s="16"/>
      <c r="G65" s="16"/>
      <c r="H65" s="10">
        <f t="shared" si="27"/>
        <v>0</v>
      </c>
      <c r="I65" s="10"/>
      <c r="J65" s="10"/>
      <c r="K65" s="10"/>
      <c r="L65" s="12">
        <f t="shared" ref="L65:L66" si="41">M65+N65+O65</f>
        <v>0.1</v>
      </c>
      <c r="M65" s="12">
        <f t="shared" ref="M65" si="42">E65+I65</f>
        <v>0.1</v>
      </c>
      <c r="N65" s="12">
        <f t="shared" ref="N65" si="43">F65+J65</f>
        <v>0</v>
      </c>
      <c r="O65" s="12">
        <f t="shared" ref="O65" si="44">G65+K65</f>
        <v>0</v>
      </c>
    </row>
    <row r="66" spans="1:15" ht="15" customHeight="1" x14ac:dyDescent="0.25">
      <c r="A66" s="5" t="s">
        <v>111</v>
      </c>
      <c r="B66" s="93" t="s">
        <v>47</v>
      </c>
      <c r="C66" s="30" t="s">
        <v>51</v>
      </c>
      <c r="D66" s="16">
        <f t="shared" si="26"/>
        <v>0.1</v>
      </c>
      <c r="E66" s="16">
        <v>0.1</v>
      </c>
      <c r="F66" s="16"/>
      <c r="G66" s="16"/>
      <c r="H66" s="10">
        <f t="shared" si="27"/>
        <v>0</v>
      </c>
      <c r="I66" s="10"/>
      <c r="J66" s="10"/>
      <c r="K66" s="10"/>
      <c r="L66" s="12">
        <f t="shared" si="41"/>
        <v>0.1</v>
      </c>
      <c r="M66" s="12">
        <f t="shared" ref="M66" si="45">E66+I66</f>
        <v>0.1</v>
      </c>
      <c r="N66" s="12">
        <f t="shared" ref="N66" si="46">F66+J66</f>
        <v>0</v>
      </c>
      <c r="O66" s="12">
        <f t="shared" ref="O66" si="47">G66+K66</f>
        <v>0</v>
      </c>
    </row>
    <row r="67" spans="1:15" ht="15" customHeight="1" x14ac:dyDescent="0.25">
      <c r="A67" s="5" t="s">
        <v>112</v>
      </c>
      <c r="B67" s="33" t="s">
        <v>392</v>
      </c>
      <c r="C67" s="30" t="s">
        <v>51</v>
      </c>
      <c r="D67" s="16">
        <f>E67+F67+G67</f>
        <v>5.6999999999999993</v>
      </c>
      <c r="E67" s="16">
        <v>0.1</v>
      </c>
      <c r="F67" s="16"/>
      <c r="G67" s="16">
        <v>5.6</v>
      </c>
      <c r="H67" s="10">
        <f t="shared" si="27"/>
        <v>0</v>
      </c>
      <c r="I67" s="10"/>
      <c r="J67" s="10"/>
      <c r="K67" s="10"/>
      <c r="L67" s="12">
        <f t="shared" si="28"/>
        <v>5.6999999999999993</v>
      </c>
      <c r="M67" s="12">
        <f t="shared" si="40"/>
        <v>0.1</v>
      </c>
      <c r="N67" s="12">
        <f t="shared" si="40"/>
        <v>0</v>
      </c>
      <c r="O67" s="12">
        <f t="shared" si="40"/>
        <v>5.6</v>
      </c>
    </row>
    <row r="68" spans="1:15" ht="15" customHeight="1" x14ac:dyDescent="0.25">
      <c r="A68" s="5" t="s">
        <v>113</v>
      </c>
      <c r="B68" s="33" t="s">
        <v>42</v>
      </c>
      <c r="C68" s="30" t="s">
        <v>51</v>
      </c>
      <c r="D68" s="16">
        <f t="shared" si="26"/>
        <v>27.1</v>
      </c>
      <c r="E68" s="16">
        <v>0.1</v>
      </c>
      <c r="F68" s="16"/>
      <c r="G68" s="16">
        <v>27</v>
      </c>
      <c r="H68" s="10">
        <f t="shared" si="27"/>
        <v>-2.7</v>
      </c>
      <c r="I68" s="10"/>
      <c r="J68" s="10"/>
      <c r="K68" s="10">
        <v>-2.7</v>
      </c>
      <c r="L68" s="12">
        <f t="shared" si="28"/>
        <v>24.400000000000002</v>
      </c>
      <c r="M68" s="12">
        <f t="shared" si="29"/>
        <v>0.1</v>
      </c>
      <c r="N68" s="12">
        <f t="shared" si="30"/>
        <v>0</v>
      </c>
      <c r="O68" s="12">
        <f t="shared" si="31"/>
        <v>24.3</v>
      </c>
    </row>
    <row r="69" spans="1:15" ht="15" customHeight="1" x14ac:dyDescent="0.25">
      <c r="A69" s="5" t="s">
        <v>114</v>
      </c>
      <c r="B69" s="33" t="s">
        <v>393</v>
      </c>
      <c r="C69" s="30" t="s">
        <v>51</v>
      </c>
      <c r="D69" s="16">
        <f>E69+F69+G69</f>
        <v>12.1</v>
      </c>
      <c r="E69" s="16">
        <v>0.1</v>
      </c>
      <c r="F69" s="16"/>
      <c r="G69" s="16">
        <v>12</v>
      </c>
      <c r="H69" s="10">
        <f t="shared" si="27"/>
        <v>0</v>
      </c>
      <c r="I69" s="10"/>
      <c r="J69" s="10"/>
      <c r="K69" s="10"/>
      <c r="L69" s="12">
        <f t="shared" si="28"/>
        <v>12.1</v>
      </c>
      <c r="M69" s="12">
        <f>E69+I69</f>
        <v>0.1</v>
      </c>
      <c r="N69" s="12">
        <f>F69+J69</f>
        <v>0</v>
      </c>
      <c r="O69" s="12">
        <f>G69+K69</f>
        <v>12</v>
      </c>
    </row>
    <row r="70" spans="1:15" ht="15" customHeight="1" x14ac:dyDescent="0.25">
      <c r="A70" s="5" t="s">
        <v>115</v>
      </c>
      <c r="B70" s="34" t="s">
        <v>41</v>
      </c>
      <c r="C70" s="30" t="s">
        <v>51</v>
      </c>
      <c r="D70" s="16">
        <f t="shared" si="26"/>
        <v>22.6</v>
      </c>
      <c r="E70" s="16">
        <v>0.1</v>
      </c>
      <c r="F70" s="16"/>
      <c r="G70" s="16">
        <v>22.5</v>
      </c>
      <c r="H70" s="10">
        <f t="shared" si="27"/>
        <v>-5.0999999999999996</v>
      </c>
      <c r="I70" s="10"/>
      <c r="J70" s="10"/>
      <c r="K70" s="10">
        <v>-5.0999999999999996</v>
      </c>
      <c r="L70" s="12">
        <f t="shared" si="28"/>
        <v>17.5</v>
      </c>
      <c r="M70" s="12">
        <f t="shared" si="29"/>
        <v>0.1</v>
      </c>
      <c r="N70" s="12">
        <f t="shared" si="30"/>
        <v>0</v>
      </c>
      <c r="O70" s="12">
        <f t="shared" si="31"/>
        <v>17.399999999999999</v>
      </c>
    </row>
    <row r="71" spans="1:15" ht="15" customHeight="1" x14ac:dyDescent="0.25">
      <c r="A71" s="5" t="s">
        <v>166</v>
      </c>
      <c r="B71" s="29" t="s">
        <v>161</v>
      </c>
      <c r="C71" s="30" t="s">
        <v>51</v>
      </c>
      <c r="D71" s="16">
        <f t="shared" si="26"/>
        <v>7</v>
      </c>
      <c r="E71" s="16">
        <v>1</v>
      </c>
      <c r="F71" s="16"/>
      <c r="G71" s="16">
        <v>6</v>
      </c>
      <c r="H71" s="10">
        <f t="shared" si="27"/>
        <v>-0.6</v>
      </c>
      <c r="I71" s="10">
        <v>-0.6</v>
      </c>
      <c r="J71" s="10"/>
      <c r="K71" s="10"/>
      <c r="L71" s="12">
        <f t="shared" si="28"/>
        <v>6.4</v>
      </c>
      <c r="M71" s="12">
        <f t="shared" si="29"/>
        <v>0.4</v>
      </c>
      <c r="N71" s="12">
        <f t="shared" si="30"/>
        <v>0</v>
      </c>
      <c r="O71" s="12">
        <f t="shared" si="31"/>
        <v>6</v>
      </c>
    </row>
    <row r="72" spans="1:15" ht="15" customHeight="1" x14ac:dyDescent="0.25">
      <c r="A72" s="5" t="s">
        <v>116</v>
      </c>
      <c r="B72" s="29" t="s">
        <v>153</v>
      </c>
      <c r="C72" s="30" t="s">
        <v>51</v>
      </c>
      <c r="D72" s="16">
        <f t="shared" si="26"/>
        <v>60.4</v>
      </c>
      <c r="E72" s="16"/>
      <c r="F72" s="16"/>
      <c r="G72" s="16">
        <v>60.4</v>
      </c>
      <c r="H72" s="10">
        <f t="shared" si="27"/>
        <v>4</v>
      </c>
      <c r="I72" s="10"/>
      <c r="J72" s="10"/>
      <c r="K72" s="10">
        <v>4</v>
      </c>
      <c r="L72" s="12">
        <f t="shared" si="28"/>
        <v>64.400000000000006</v>
      </c>
      <c r="M72" s="12">
        <f t="shared" si="29"/>
        <v>0</v>
      </c>
      <c r="N72" s="12">
        <f t="shared" si="30"/>
        <v>0</v>
      </c>
      <c r="O72" s="12">
        <f t="shared" si="31"/>
        <v>64.400000000000006</v>
      </c>
    </row>
    <row r="73" spans="1:15" ht="15" customHeight="1" x14ac:dyDescent="0.25">
      <c r="A73" s="5" t="s">
        <v>117</v>
      </c>
      <c r="B73" s="29" t="s">
        <v>34</v>
      </c>
      <c r="C73" s="30" t="s">
        <v>51</v>
      </c>
      <c r="D73" s="16">
        <f t="shared" si="26"/>
        <v>35.299999999999997</v>
      </c>
      <c r="E73" s="16"/>
      <c r="F73" s="16"/>
      <c r="G73" s="16">
        <v>35.299999999999997</v>
      </c>
      <c r="H73" s="10">
        <f t="shared" si="27"/>
        <v>-0.2</v>
      </c>
      <c r="I73" s="10"/>
      <c r="J73" s="10"/>
      <c r="K73" s="10">
        <v>-0.2</v>
      </c>
      <c r="L73" s="12">
        <f t="shared" si="28"/>
        <v>35.099999999999994</v>
      </c>
      <c r="M73" s="12">
        <f t="shared" si="29"/>
        <v>0</v>
      </c>
      <c r="N73" s="12">
        <f t="shared" si="30"/>
        <v>0</v>
      </c>
      <c r="O73" s="12">
        <f t="shared" si="31"/>
        <v>35.099999999999994</v>
      </c>
    </row>
    <row r="74" spans="1:15" ht="15" customHeight="1" x14ac:dyDescent="0.25">
      <c r="A74" s="5" t="s">
        <v>118</v>
      </c>
      <c r="B74" s="29" t="s">
        <v>36</v>
      </c>
      <c r="C74" s="30" t="s">
        <v>51</v>
      </c>
      <c r="D74" s="16">
        <f t="shared" si="26"/>
        <v>36</v>
      </c>
      <c r="E74" s="16"/>
      <c r="F74" s="16"/>
      <c r="G74" s="16">
        <v>36</v>
      </c>
      <c r="H74" s="10">
        <f t="shared" si="27"/>
        <v>0</v>
      </c>
      <c r="I74" s="10"/>
      <c r="J74" s="10"/>
      <c r="K74" s="10"/>
      <c r="L74" s="12">
        <f t="shared" si="28"/>
        <v>36</v>
      </c>
      <c r="M74" s="12">
        <f t="shared" si="29"/>
        <v>0</v>
      </c>
      <c r="N74" s="12">
        <f t="shared" si="30"/>
        <v>0</v>
      </c>
      <c r="O74" s="12">
        <f t="shared" si="31"/>
        <v>36</v>
      </c>
    </row>
    <row r="75" spans="1:15" ht="15" customHeight="1" x14ac:dyDescent="0.25">
      <c r="A75" s="5" t="s">
        <v>119</v>
      </c>
      <c r="B75" s="29" t="s">
        <v>38</v>
      </c>
      <c r="C75" s="30" t="s">
        <v>51</v>
      </c>
      <c r="D75" s="16">
        <f t="shared" si="26"/>
        <v>76.400000000000006</v>
      </c>
      <c r="E75" s="16"/>
      <c r="F75" s="16"/>
      <c r="G75" s="16">
        <v>76.400000000000006</v>
      </c>
      <c r="H75" s="10">
        <f t="shared" si="27"/>
        <v>-7</v>
      </c>
      <c r="I75" s="10"/>
      <c r="J75" s="10"/>
      <c r="K75" s="10">
        <v>-7</v>
      </c>
      <c r="L75" s="12">
        <f t="shared" si="28"/>
        <v>69.400000000000006</v>
      </c>
      <c r="M75" s="12">
        <f t="shared" si="29"/>
        <v>0</v>
      </c>
      <c r="N75" s="12">
        <f t="shared" si="30"/>
        <v>0</v>
      </c>
      <c r="O75" s="12">
        <f t="shared" si="31"/>
        <v>69.400000000000006</v>
      </c>
    </row>
    <row r="76" spans="1:15" ht="15" customHeight="1" x14ac:dyDescent="0.25">
      <c r="A76" s="5" t="s">
        <v>120</v>
      </c>
      <c r="B76" s="29" t="s">
        <v>37</v>
      </c>
      <c r="C76" s="30" t="s">
        <v>51</v>
      </c>
      <c r="D76" s="16">
        <f t="shared" si="26"/>
        <v>38.200000000000003</v>
      </c>
      <c r="E76" s="16"/>
      <c r="F76" s="16"/>
      <c r="G76" s="16">
        <v>38.200000000000003</v>
      </c>
      <c r="H76" s="10">
        <f t="shared" si="27"/>
        <v>-0.6</v>
      </c>
      <c r="I76" s="10"/>
      <c r="J76" s="10"/>
      <c r="K76" s="10">
        <v>-0.6</v>
      </c>
      <c r="L76" s="12">
        <f t="shared" si="28"/>
        <v>37.6</v>
      </c>
      <c r="M76" s="12">
        <f t="shared" si="29"/>
        <v>0</v>
      </c>
      <c r="N76" s="12">
        <f t="shared" si="30"/>
        <v>0</v>
      </c>
      <c r="O76" s="12">
        <f t="shared" si="31"/>
        <v>37.6</v>
      </c>
    </row>
    <row r="77" spans="1:15" ht="15" customHeight="1" x14ac:dyDescent="0.25">
      <c r="A77" s="5" t="s">
        <v>162</v>
      </c>
      <c r="B77" s="35" t="s">
        <v>35</v>
      </c>
      <c r="C77" s="15" t="s">
        <v>51</v>
      </c>
      <c r="D77" s="16">
        <f t="shared" si="26"/>
        <v>69.7</v>
      </c>
      <c r="E77" s="16"/>
      <c r="F77" s="16"/>
      <c r="G77" s="16">
        <v>69.7</v>
      </c>
      <c r="H77" s="10">
        <f t="shared" si="27"/>
        <v>-6.8</v>
      </c>
      <c r="I77" s="10"/>
      <c r="J77" s="10"/>
      <c r="K77" s="10">
        <v>-6.8</v>
      </c>
      <c r="L77" s="12">
        <f t="shared" si="28"/>
        <v>62.900000000000006</v>
      </c>
      <c r="M77" s="12">
        <f t="shared" si="29"/>
        <v>0</v>
      </c>
      <c r="N77" s="12">
        <f t="shared" si="30"/>
        <v>0</v>
      </c>
      <c r="O77" s="12">
        <f t="shared" si="31"/>
        <v>62.900000000000006</v>
      </c>
    </row>
    <row r="78" spans="1:15" ht="15" customHeight="1" x14ac:dyDescent="0.25">
      <c r="A78" s="5" t="s">
        <v>121</v>
      </c>
      <c r="B78" s="36" t="s">
        <v>39</v>
      </c>
      <c r="C78" s="15" t="s">
        <v>51</v>
      </c>
      <c r="D78" s="16">
        <f t="shared" si="26"/>
        <v>8.9</v>
      </c>
      <c r="E78" s="16"/>
      <c r="F78" s="16"/>
      <c r="G78" s="16">
        <v>8.9</v>
      </c>
      <c r="H78" s="10">
        <f t="shared" si="27"/>
        <v>-2</v>
      </c>
      <c r="I78" s="10"/>
      <c r="J78" s="10"/>
      <c r="K78" s="10">
        <v>-2</v>
      </c>
      <c r="L78" s="12">
        <f t="shared" si="28"/>
        <v>6.9</v>
      </c>
      <c r="M78" s="12">
        <f t="shared" si="29"/>
        <v>0</v>
      </c>
      <c r="N78" s="12">
        <f t="shared" si="30"/>
        <v>0</v>
      </c>
      <c r="O78" s="12">
        <f t="shared" si="31"/>
        <v>6.9</v>
      </c>
    </row>
    <row r="79" spans="1:15" ht="15" customHeight="1" x14ac:dyDescent="0.25">
      <c r="A79" s="32" t="s">
        <v>122</v>
      </c>
      <c r="B79" s="36" t="s">
        <v>40</v>
      </c>
      <c r="C79" s="15" t="s">
        <v>51</v>
      </c>
      <c r="D79" s="16">
        <f t="shared" si="26"/>
        <v>16.2</v>
      </c>
      <c r="E79" s="16"/>
      <c r="F79" s="16"/>
      <c r="G79" s="16">
        <v>16.2</v>
      </c>
      <c r="H79" s="10">
        <f t="shared" si="27"/>
        <v>0.2</v>
      </c>
      <c r="I79" s="10"/>
      <c r="J79" s="10"/>
      <c r="K79" s="10">
        <v>0.2</v>
      </c>
      <c r="L79" s="12">
        <f t="shared" si="28"/>
        <v>16.399999999999999</v>
      </c>
      <c r="M79" s="12">
        <f t="shared" si="29"/>
        <v>0</v>
      </c>
      <c r="N79" s="12">
        <f t="shared" si="30"/>
        <v>0</v>
      </c>
      <c r="O79" s="12">
        <f t="shared" si="31"/>
        <v>16.399999999999999</v>
      </c>
    </row>
    <row r="80" spans="1:15" ht="15" customHeight="1" x14ac:dyDescent="0.25">
      <c r="A80" s="38" t="s">
        <v>123</v>
      </c>
      <c r="B80" s="35" t="s">
        <v>49</v>
      </c>
      <c r="C80" s="15" t="s">
        <v>51</v>
      </c>
      <c r="D80" s="16">
        <f t="shared" si="26"/>
        <v>4.3999999999999995</v>
      </c>
      <c r="E80" s="16"/>
      <c r="F80" s="16">
        <v>0.1</v>
      </c>
      <c r="G80" s="16">
        <v>4.3</v>
      </c>
      <c r="H80" s="10">
        <f t="shared" si="27"/>
        <v>-0.4</v>
      </c>
      <c r="I80" s="10"/>
      <c r="J80" s="10"/>
      <c r="K80" s="10">
        <v>-0.4</v>
      </c>
      <c r="L80" s="12">
        <f t="shared" si="28"/>
        <v>4</v>
      </c>
      <c r="M80" s="12">
        <f t="shared" si="29"/>
        <v>0</v>
      </c>
      <c r="N80" s="12">
        <f t="shared" si="30"/>
        <v>0.1</v>
      </c>
      <c r="O80" s="12">
        <f t="shared" si="31"/>
        <v>3.9</v>
      </c>
    </row>
    <row r="81" spans="1:15" ht="15" customHeight="1" x14ac:dyDescent="0.25">
      <c r="A81" s="13" t="s">
        <v>124</v>
      </c>
      <c r="B81" s="35" t="s">
        <v>48</v>
      </c>
      <c r="C81" s="15" t="s">
        <v>51</v>
      </c>
      <c r="D81" s="16">
        <f t="shared" si="26"/>
        <v>52.4</v>
      </c>
      <c r="E81" s="16"/>
      <c r="F81" s="16">
        <v>0.4</v>
      </c>
      <c r="G81" s="16">
        <v>52</v>
      </c>
      <c r="H81" s="10">
        <f t="shared" si="27"/>
        <v>0</v>
      </c>
      <c r="I81" s="10"/>
      <c r="J81" s="10"/>
      <c r="K81" s="10"/>
      <c r="L81" s="12">
        <f t="shared" si="28"/>
        <v>52.4</v>
      </c>
      <c r="M81" s="12">
        <f t="shared" si="29"/>
        <v>0</v>
      </c>
      <c r="N81" s="12">
        <f t="shared" si="30"/>
        <v>0.4</v>
      </c>
      <c r="O81" s="12">
        <f t="shared" si="31"/>
        <v>52</v>
      </c>
    </row>
    <row r="82" spans="1:15" ht="15" customHeight="1" x14ac:dyDescent="0.25">
      <c r="A82" s="19" t="s">
        <v>125</v>
      </c>
      <c r="B82" s="35" t="s">
        <v>65</v>
      </c>
      <c r="C82" s="15" t="s">
        <v>51</v>
      </c>
      <c r="D82" s="16">
        <f t="shared" si="26"/>
        <v>11.8</v>
      </c>
      <c r="E82" s="16"/>
      <c r="F82" s="16"/>
      <c r="G82" s="16">
        <v>11.8</v>
      </c>
      <c r="H82" s="10">
        <f t="shared" si="27"/>
        <v>0</v>
      </c>
      <c r="I82" s="10"/>
      <c r="J82" s="10"/>
      <c r="K82" s="10"/>
      <c r="L82" s="12">
        <f t="shared" si="28"/>
        <v>11.8</v>
      </c>
      <c r="M82" s="12">
        <f t="shared" si="29"/>
        <v>0</v>
      </c>
      <c r="N82" s="12">
        <f t="shared" si="30"/>
        <v>0</v>
      </c>
      <c r="O82" s="12">
        <f t="shared" si="31"/>
        <v>11.8</v>
      </c>
    </row>
    <row r="83" spans="1:15" ht="15" customHeight="1" x14ac:dyDescent="0.25">
      <c r="A83" s="360" t="s">
        <v>126</v>
      </c>
      <c r="B83" s="35" t="s">
        <v>50</v>
      </c>
      <c r="C83" s="15" t="s">
        <v>51</v>
      </c>
      <c r="D83" s="16">
        <f t="shared" si="26"/>
        <v>33.5</v>
      </c>
      <c r="E83" s="16"/>
      <c r="F83" s="16">
        <v>33.5</v>
      </c>
      <c r="G83" s="16"/>
      <c r="H83" s="10">
        <f t="shared" si="27"/>
        <v>2</v>
      </c>
      <c r="I83" s="10"/>
      <c r="J83" s="10">
        <v>2</v>
      </c>
      <c r="K83" s="10"/>
      <c r="L83" s="12">
        <f t="shared" si="28"/>
        <v>35.5</v>
      </c>
      <c r="M83" s="12">
        <f t="shared" si="29"/>
        <v>0</v>
      </c>
      <c r="N83" s="12">
        <f t="shared" si="30"/>
        <v>35.5</v>
      </c>
      <c r="O83" s="12">
        <f t="shared" si="31"/>
        <v>0</v>
      </c>
    </row>
    <row r="84" spans="1:15" ht="15" customHeight="1" x14ac:dyDescent="0.25">
      <c r="A84" s="32" t="s">
        <v>127</v>
      </c>
      <c r="B84" s="35" t="s">
        <v>167</v>
      </c>
      <c r="C84" s="15" t="s">
        <v>51</v>
      </c>
      <c r="D84" s="16">
        <f t="shared" si="26"/>
        <v>9.3000000000000007</v>
      </c>
      <c r="E84" s="16"/>
      <c r="F84" s="16"/>
      <c r="G84" s="16">
        <v>9.3000000000000007</v>
      </c>
      <c r="H84" s="10">
        <f t="shared" si="27"/>
        <v>0</v>
      </c>
      <c r="I84" s="10"/>
      <c r="J84" s="10"/>
      <c r="K84" s="10"/>
      <c r="L84" s="12">
        <f t="shared" si="28"/>
        <v>9.3000000000000007</v>
      </c>
      <c r="M84" s="12">
        <f t="shared" si="29"/>
        <v>0</v>
      </c>
      <c r="N84" s="12">
        <f t="shared" si="30"/>
        <v>0</v>
      </c>
      <c r="O84" s="12">
        <f t="shared" si="31"/>
        <v>9.3000000000000007</v>
      </c>
    </row>
    <row r="85" spans="1:15" s="37" customFormat="1" ht="15" customHeight="1" x14ac:dyDescent="0.25">
      <c r="A85" s="32">
        <v>65</v>
      </c>
      <c r="B85" s="35" t="s">
        <v>168</v>
      </c>
      <c r="C85" s="15" t="s">
        <v>51</v>
      </c>
      <c r="D85" s="16">
        <f t="shared" si="26"/>
        <v>6.8</v>
      </c>
      <c r="E85" s="16">
        <v>0.8</v>
      </c>
      <c r="F85" s="16"/>
      <c r="G85" s="16">
        <v>6</v>
      </c>
      <c r="H85" s="10">
        <f t="shared" si="27"/>
        <v>0</v>
      </c>
      <c r="I85" s="10"/>
      <c r="J85" s="10"/>
      <c r="K85" s="10"/>
      <c r="L85" s="12">
        <f t="shared" si="28"/>
        <v>6.8</v>
      </c>
      <c r="M85" s="12">
        <f t="shared" si="29"/>
        <v>0.8</v>
      </c>
      <c r="N85" s="12">
        <f t="shared" si="30"/>
        <v>0</v>
      </c>
      <c r="O85" s="12">
        <f t="shared" si="31"/>
        <v>6</v>
      </c>
    </row>
    <row r="86" spans="1:15" ht="15.95" customHeight="1" x14ac:dyDescent="0.25">
      <c r="A86" s="362" t="s">
        <v>129</v>
      </c>
      <c r="B86" s="27" t="s">
        <v>177</v>
      </c>
      <c r="C86" s="25"/>
      <c r="D86" s="21">
        <f>SUM(D50:D85)</f>
        <v>620.99999999999977</v>
      </c>
      <c r="E86" s="21">
        <f>SUM(E50:E85)</f>
        <v>12.699999999999998</v>
      </c>
      <c r="F86" s="21">
        <f>SUM(F50:F85)</f>
        <v>72.699999999999989</v>
      </c>
      <c r="G86" s="21">
        <f>SUM(G50:G85)</f>
        <v>535.59999999999991</v>
      </c>
      <c r="H86" s="24">
        <f>SUM(H51:H85)</f>
        <v>-23.2</v>
      </c>
      <c r="I86" s="24">
        <f>SUM(I51:I85)</f>
        <v>-0.5</v>
      </c>
      <c r="J86" s="24">
        <f>SUM(J51:J85)</f>
        <v>1.6</v>
      </c>
      <c r="K86" s="24">
        <f>SUM(K51:K85)</f>
        <v>-24.299999999999997</v>
      </c>
      <c r="L86" s="21">
        <f>SUM(L50:L85)</f>
        <v>597.79999999999973</v>
      </c>
      <c r="M86" s="21">
        <f>SUM(M50:M85)</f>
        <v>12.199999999999998</v>
      </c>
      <c r="N86" s="21">
        <f>SUM(N50:N85)</f>
        <v>74.300000000000011</v>
      </c>
      <c r="O86" s="21">
        <f>SUM(O50:O85)</f>
        <v>511.29999999999995</v>
      </c>
    </row>
    <row r="87" spans="1:15" ht="15.95" customHeight="1" x14ac:dyDescent="0.25">
      <c r="A87" s="32" t="s">
        <v>130</v>
      </c>
      <c r="B87" s="586" t="s">
        <v>66</v>
      </c>
      <c r="C87" s="587"/>
      <c r="D87" s="587"/>
      <c r="E87" s="587"/>
      <c r="F87" s="587"/>
      <c r="G87" s="587"/>
      <c r="H87" s="587"/>
      <c r="I87" s="587"/>
      <c r="J87" s="587"/>
      <c r="K87" s="587"/>
      <c r="L87" s="587"/>
      <c r="M87" s="587"/>
      <c r="N87" s="587"/>
      <c r="O87" s="588"/>
    </row>
    <row r="88" spans="1:15" ht="15" customHeight="1" x14ac:dyDescent="0.25">
      <c r="A88" s="32" t="s">
        <v>131</v>
      </c>
      <c r="B88" s="29" t="s">
        <v>7</v>
      </c>
      <c r="C88" s="39" t="s">
        <v>30</v>
      </c>
      <c r="D88" s="16">
        <f>E88+F88+G88</f>
        <v>0.8</v>
      </c>
      <c r="E88" s="16">
        <v>0.4</v>
      </c>
      <c r="F88" s="16">
        <v>0.4</v>
      </c>
      <c r="G88" s="16"/>
      <c r="H88" s="10">
        <f>I88+J88+K88</f>
        <v>0</v>
      </c>
      <c r="I88" s="10"/>
      <c r="J88" s="10"/>
      <c r="K88" s="10"/>
      <c r="L88" s="12">
        <f>M88+N88+O88</f>
        <v>0.8</v>
      </c>
      <c r="M88" s="12">
        <f>E88+I88</f>
        <v>0.4</v>
      </c>
      <c r="N88" s="12">
        <f>F88+J88</f>
        <v>0.4</v>
      </c>
      <c r="O88" s="12">
        <f>G88+K88</f>
        <v>0</v>
      </c>
    </row>
    <row r="89" spans="1:15" ht="15" customHeight="1" x14ac:dyDescent="0.25">
      <c r="A89" s="32" t="s">
        <v>132</v>
      </c>
      <c r="B89" s="29" t="s">
        <v>10</v>
      </c>
      <c r="C89" s="39" t="s">
        <v>30</v>
      </c>
      <c r="D89" s="16">
        <f t="shared" ref="D89:D102" si="48">E89+F89+G89</f>
        <v>0.8</v>
      </c>
      <c r="E89" s="16"/>
      <c r="F89" s="16">
        <v>0.8</v>
      </c>
      <c r="G89" s="16"/>
      <c r="H89" s="10">
        <f t="shared" ref="H89:H102" si="49">I89+J89+K89</f>
        <v>0</v>
      </c>
      <c r="I89" s="10"/>
      <c r="J89" s="10"/>
      <c r="K89" s="10"/>
      <c r="L89" s="12">
        <f t="shared" ref="L89:L102" si="50">M89+N89+O89</f>
        <v>0.8</v>
      </c>
      <c r="M89" s="12">
        <f t="shared" ref="M89:M102" si="51">E89+I89</f>
        <v>0</v>
      </c>
      <c r="N89" s="12">
        <f t="shared" ref="N89:N102" si="52">F89+J89</f>
        <v>0.8</v>
      </c>
      <c r="O89" s="12">
        <f t="shared" ref="O89:O102" si="53">G89+K89</f>
        <v>0</v>
      </c>
    </row>
    <row r="90" spans="1:15" ht="15" customHeight="1" x14ac:dyDescent="0.25">
      <c r="A90" s="32" t="s">
        <v>163</v>
      </c>
      <c r="B90" s="29" t="s">
        <v>11</v>
      </c>
      <c r="C90" s="39" t="s">
        <v>30</v>
      </c>
      <c r="D90" s="16">
        <f t="shared" si="48"/>
        <v>1.2</v>
      </c>
      <c r="E90" s="16"/>
      <c r="F90" s="16">
        <v>1.2</v>
      </c>
      <c r="G90" s="16"/>
      <c r="H90" s="10">
        <f t="shared" si="49"/>
        <v>0</v>
      </c>
      <c r="I90" s="10"/>
      <c r="J90" s="10"/>
      <c r="K90" s="10"/>
      <c r="L90" s="12">
        <f t="shared" si="50"/>
        <v>1.2</v>
      </c>
      <c r="M90" s="12">
        <f t="shared" si="51"/>
        <v>0</v>
      </c>
      <c r="N90" s="12">
        <f t="shared" si="52"/>
        <v>1.2</v>
      </c>
      <c r="O90" s="12">
        <f t="shared" si="53"/>
        <v>0</v>
      </c>
    </row>
    <row r="91" spans="1:15" ht="15" customHeight="1" x14ac:dyDescent="0.25">
      <c r="A91" s="32" t="s">
        <v>133</v>
      </c>
      <c r="B91" s="29" t="s">
        <v>15</v>
      </c>
      <c r="C91" s="39" t="s">
        <v>30</v>
      </c>
      <c r="D91" s="16">
        <f t="shared" si="48"/>
        <v>0.8</v>
      </c>
      <c r="E91" s="16"/>
      <c r="F91" s="16">
        <v>0.8</v>
      </c>
      <c r="G91" s="16"/>
      <c r="H91" s="10">
        <f t="shared" si="49"/>
        <v>0.2</v>
      </c>
      <c r="I91" s="10"/>
      <c r="J91" s="10">
        <v>0.2</v>
      </c>
      <c r="K91" s="10"/>
      <c r="L91" s="12">
        <f t="shared" si="50"/>
        <v>1</v>
      </c>
      <c r="M91" s="12">
        <f t="shared" si="51"/>
        <v>0</v>
      </c>
      <c r="N91" s="12">
        <f t="shared" si="52"/>
        <v>1</v>
      </c>
      <c r="O91" s="12">
        <f t="shared" si="53"/>
        <v>0</v>
      </c>
    </row>
    <row r="92" spans="1:15" ht="15" customHeight="1" x14ac:dyDescent="0.25">
      <c r="A92" s="32" t="s">
        <v>134</v>
      </c>
      <c r="B92" s="29" t="s">
        <v>16</v>
      </c>
      <c r="C92" s="39" t="s">
        <v>30</v>
      </c>
      <c r="D92" s="16">
        <f t="shared" si="48"/>
        <v>0.89999999999999991</v>
      </c>
      <c r="E92" s="16">
        <v>0.3</v>
      </c>
      <c r="F92" s="16">
        <v>0.6</v>
      </c>
      <c r="G92" s="16"/>
      <c r="H92" s="10">
        <f t="shared" si="49"/>
        <v>0.1</v>
      </c>
      <c r="I92" s="10"/>
      <c r="J92" s="10">
        <v>0.1</v>
      </c>
      <c r="K92" s="10"/>
      <c r="L92" s="12">
        <f t="shared" ref="L92" si="54">M92+N92+O92</f>
        <v>1</v>
      </c>
      <c r="M92" s="12">
        <f t="shared" ref="M92" si="55">E92+I92</f>
        <v>0.3</v>
      </c>
      <c r="N92" s="12">
        <f t="shared" ref="N92" si="56">F92+J92</f>
        <v>0.7</v>
      </c>
      <c r="O92" s="12">
        <f t="shared" ref="O92" si="57">G92+K92</f>
        <v>0</v>
      </c>
    </row>
    <row r="93" spans="1:15" ht="15" customHeight="1" x14ac:dyDescent="0.25">
      <c r="A93" s="32" t="s">
        <v>135</v>
      </c>
      <c r="B93" s="29" t="s">
        <v>27</v>
      </c>
      <c r="C93" s="39" t="s">
        <v>30</v>
      </c>
      <c r="D93" s="16">
        <f t="shared" si="48"/>
        <v>18.8</v>
      </c>
      <c r="E93" s="16"/>
      <c r="F93" s="16">
        <v>16.5</v>
      </c>
      <c r="G93" s="16">
        <v>2.2999999999999998</v>
      </c>
      <c r="H93" s="10">
        <f t="shared" si="49"/>
        <v>2.5</v>
      </c>
      <c r="I93" s="10"/>
      <c r="J93" s="10">
        <v>2.5</v>
      </c>
      <c r="K93" s="10"/>
      <c r="L93" s="12">
        <f t="shared" si="50"/>
        <v>21.3</v>
      </c>
      <c r="M93" s="12">
        <f t="shared" si="51"/>
        <v>0</v>
      </c>
      <c r="N93" s="12">
        <f t="shared" si="52"/>
        <v>19</v>
      </c>
      <c r="O93" s="12">
        <f t="shared" si="53"/>
        <v>2.2999999999999998</v>
      </c>
    </row>
    <row r="94" spans="1:15" ht="15" customHeight="1" x14ac:dyDescent="0.25">
      <c r="A94" s="32" t="s">
        <v>136</v>
      </c>
      <c r="B94" s="29" t="s">
        <v>57</v>
      </c>
      <c r="C94" s="39" t="s">
        <v>30</v>
      </c>
      <c r="D94" s="16">
        <f t="shared" si="48"/>
        <v>3.9000000000000004</v>
      </c>
      <c r="E94" s="16">
        <v>0.2</v>
      </c>
      <c r="F94" s="16">
        <v>3.7</v>
      </c>
      <c r="G94" s="16"/>
      <c r="H94" s="10">
        <f t="shared" si="49"/>
        <v>0.1</v>
      </c>
      <c r="I94" s="10"/>
      <c r="J94" s="10">
        <v>0.1</v>
      </c>
      <c r="K94" s="10"/>
      <c r="L94" s="12">
        <f t="shared" si="50"/>
        <v>4</v>
      </c>
      <c r="M94" s="12">
        <f t="shared" si="51"/>
        <v>0.2</v>
      </c>
      <c r="N94" s="12">
        <f t="shared" si="52"/>
        <v>3.8000000000000003</v>
      </c>
      <c r="O94" s="12">
        <f t="shared" si="53"/>
        <v>0</v>
      </c>
    </row>
    <row r="95" spans="1:15" ht="15" customHeight="1" x14ac:dyDescent="0.25">
      <c r="A95" s="32" t="s">
        <v>137</v>
      </c>
      <c r="B95" s="29" t="s">
        <v>58</v>
      </c>
      <c r="C95" s="39" t="s">
        <v>30</v>
      </c>
      <c r="D95" s="16">
        <f t="shared" si="48"/>
        <v>2.9</v>
      </c>
      <c r="E95" s="16">
        <v>0.3</v>
      </c>
      <c r="F95" s="16">
        <v>2.6</v>
      </c>
      <c r="G95" s="16"/>
      <c r="H95" s="10">
        <f t="shared" si="49"/>
        <v>0</v>
      </c>
      <c r="I95" s="10"/>
      <c r="J95" s="10"/>
      <c r="K95" s="10"/>
      <c r="L95" s="12">
        <f t="shared" si="50"/>
        <v>2.9</v>
      </c>
      <c r="M95" s="12">
        <f t="shared" si="51"/>
        <v>0.3</v>
      </c>
      <c r="N95" s="12">
        <f t="shared" si="52"/>
        <v>2.6</v>
      </c>
      <c r="O95" s="12">
        <f t="shared" si="53"/>
        <v>0</v>
      </c>
    </row>
    <row r="96" spans="1:15" ht="15" customHeight="1" x14ac:dyDescent="0.25">
      <c r="A96" s="38" t="s">
        <v>138</v>
      </c>
      <c r="B96" s="29" t="s">
        <v>394</v>
      </c>
      <c r="C96" s="39" t="s">
        <v>30</v>
      </c>
      <c r="D96" s="16">
        <f t="shared" si="48"/>
        <v>1.3</v>
      </c>
      <c r="E96" s="16">
        <v>0.1</v>
      </c>
      <c r="F96" s="16">
        <v>1.2</v>
      </c>
      <c r="G96" s="16"/>
      <c r="H96" s="10">
        <f t="shared" si="49"/>
        <v>0</v>
      </c>
      <c r="I96" s="10"/>
      <c r="J96" s="10"/>
      <c r="K96" s="10"/>
      <c r="L96" s="12">
        <f t="shared" si="50"/>
        <v>1.3</v>
      </c>
      <c r="M96" s="12">
        <f t="shared" si="51"/>
        <v>0.1</v>
      </c>
      <c r="N96" s="12">
        <f t="shared" si="52"/>
        <v>1.2</v>
      </c>
      <c r="O96" s="12">
        <f t="shared" si="53"/>
        <v>0</v>
      </c>
    </row>
    <row r="97" spans="1:15" ht="15" customHeight="1" x14ac:dyDescent="0.25">
      <c r="A97" s="13" t="s">
        <v>139</v>
      </c>
      <c r="B97" s="29" t="s">
        <v>395</v>
      </c>
      <c r="C97" s="39" t="s">
        <v>30</v>
      </c>
      <c r="D97" s="16">
        <f t="shared" si="48"/>
        <v>0.6</v>
      </c>
      <c r="E97" s="16">
        <v>0.3</v>
      </c>
      <c r="F97" s="16">
        <v>0.3</v>
      </c>
      <c r="G97" s="16"/>
      <c r="H97" s="10">
        <f t="shared" si="49"/>
        <v>0</v>
      </c>
      <c r="I97" s="10"/>
      <c r="J97" s="10"/>
      <c r="K97" s="10"/>
      <c r="L97" s="12">
        <f t="shared" si="50"/>
        <v>0.6</v>
      </c>
      <c r="M97" s="12">
        <f t="shared" si="51"/>
        <v>0.3</v>
      </c>
      <c r="N97" s="12">
        <f t="shared" si="52"/>
        <v>0.3</v>
      </c>
      <c r="O97" s="12">
        <f t="shared" si="53"/>
        <v>0</v>
      </c>
    </row>
    <row r="98" spans="1:15" ht="15" customHeight="1" x14ac:dyDescent="0.25">
      <c r="A98" s="13" t="s">
        <v>164</v>
      </c>
      <c r="B98" s="29" t="s">
        <v>67</v>
      </c>
      <c r="C98" s="39" t="s">
        <v>30</v>
      </c>
      <c r="D98" s="16">
        <f t="shared" si="48"/>
        <v>1.2999999999999998</v>
      </c>
      <c r="E98" s="16">
        <v>0.6</v>
      </c>
      <c r="F98" s="16">
        <v>0.7</v>
      </c>
      <c r="G98" s="16"/>
      <c r="H98" s="10">
        <f t="shared" si="49"/>
        <v>0</v>
      </c>
      <c r="I98" s="10">
        <v>-0.1</v>
      </c>
      <c r="J98" s="10">
        <v>0.1</v>
      </c>
      <c r="K98" s="10"/>
      <c r="L98" s="12">
        <f t="shared" si="50"/>
        <v>1.2999999999999998</v>
      </c>
      <c r="M98" s="12">
        <f t="shared" si="51"/>
        <v>0.5</v>
      </c>
      <c r="N98" s="12">
        <f t="shared" si="52"/>
        <v>0.79999999999999993</v>
      </c>
      <c r="O98" s="12">
        <f t="shared" si="53"/>
        <v>0</v>
      </c>
    </row>
    <row r="99" spans="1:15" ht="15" customHeight="1" x14ac:dyDescent="0.25">
      <c r="A99" s="360" t="s">
        <v>140</v>
      </c>
      <c r="B99" s="29" t="s">
        <v>154</v>
      </c>
      <c r="C99" s="39" t="s">
        <v>30</v>
      </c>
      <c r="D99" s="16">
        <f t="shared" si="48"/>
        <v>2.1</v>
      </c>
      <c r="E99" s="16">
        <v>0.8</v>
      </c>
      <c r="F99" s="16">
        <v>1.3</v>
      </c>
      <c r="G99" s="16"/>
      <c r="H99" s="10">
        <f t="shared" si="49"/>
        <v>-0.3</v>
      </c>
      <c r="I99" s="10">
        <v>-0.3</v>
      </c>
      <c r="J99" s="10"/>
      <c r="K99" s="10"/>
      <c r="L99" s="12">
        <f t="shared" si="50"/>
        <v>1.8</v>
      </c>
      <c r="M99" s="12">
        <f t="shared" si="51"/>
        <v>0.5</v>
      </c>
      <c r="N99" s="12">
        <f t="shared" si="52"/>
        <v>1.3</v>
      </c>
      <c r="O99" s="12">
        <f t="shared" si="53"/>
        <v>0</v>
      </c>
    </row>
    <row r="100" spans="1:15" ht="15" customHeight="1" x14ac:dyDescent="0.25">
      <c r="A100" s="13" t="s">
        <v>183</v>
      </c>
      <c r="B100" s="29" t="s">
        <v>28</v>
      </c>
      <c r="C100" s="39" t="s">
        <v>30</v>
      </c>
      <c r="D100" s="16">
        <f t="shared" si="48"/>
        <v>2.1</v>
      </c>
      <c r="E100" s="16">
        <v>0.5</v>
      </c>
      <c r="F100" s="16">
        <v>1.6</v>
      </c>
      <c r="G100" s="16"/>
      <c r="H100" s="10">
        <f t="shared" si="49"/>
        <v>0</v>
      </c>
      <c r="I100" s="10"/>
      <c r="J100" s="10"/>
      <c r="K100" s="10"/>
      <c r="L100" s="12">
        <f t="shared" si="50"/>
        <v>2.1</v>
      </c>
      <c r="M100" s="12">
        <f t="shared" si="51"/>
        <v>0.5</v>
      </c>
      <c r="N100" s="12">
        <f t="shared" si="52"/>
        <v>1.6</v>
      </c>
      <c r="O100" s="12">
        <f t="shared" si="53"/>
        <v>0</v>
      </c>
    </row>
    <row r="101" spans="1:15" ht="15" customHeight="1" x14ac:dyDescent="0.25">
      <c r="A101" s="13" t="s">
        <v>184</v>
      </c>
      <c r="B101" s="12" t="s">
        <v>29</v>
      </c>
      <c r="C101" s="39" t="s">
        <v>30</v>
      </c>
      <c r="D101" s="16">
        <f t="shared" si="48"/>
        <v>18.5</v>
      </c>
      <c r="E101" s="16">
        <v>14</v>
      </c>
      <c r="F101" s="16">
        <v>4.5</v>
      </c>
      <c r="G101" s="16"/>
      <c r="H101" s="10">
        <f t="shared" si="49"/>
        <v>-1</v>
      </c>
      <c r="I101" s="10">
        <v>1</v>
      </c>
      <c r="J101" s="10">
        <v>-2</v>
      </c>
      <c r="K101" s="10"/>
      <c r="L101" s="12">
        <f t="shared" si="50"/>
        <v>17.5</v>
      </c>
      <c r="M101" s="12">
        <f t="shared" si="51"/>
        <v>15</v>
      </c>
      <c r="N101" s="12">
        <f t="shared" si="52"/>
        <v>2.5</v>
      </c>
      <c r="O101" s="12">
        <f t="shared" si="53"/>
        <v>0</v>
      </c>
    </row>
    <row r="102" spans="1:15" ht="15" customHeight="1" x14ac:dyDescent="0.25">
      <c r="A102" s="13" t="s">
        <v>185</v>
      </c>
      <c r="B102" s="41" t="s">
        <v>64</v>
      </c>
      <c r="C102" s="39" t="s">
        <v>30</v>
      </c>
      <c r="D102" s="16">
        <f t="shared" si="48"/>
        <v>13.2</v>
      </c>
      <c r="E102" s="16">
        <v>0.2</v>
      </c>
      <c r="F102" s="16"/>
      <c r="G102" s="16">
        <v>13</v>
      </c>
      <c r="H102" s="10">
        <f t="shared" si="49"/>
        <v>-1.2</v>
      </c>
      <c r="I102" s="10"/>
      <c r="J102" s="10"/>
      <c r="K102" s="10">
        <v>-1.2</v>
      </c>
      <c r="L102" s="12">
        <f t="shared" si="50"/>
        <v>12</v>
      </c>
      <c r="M102" s="12">
        <f t="shared" si="51"/>
        <v>0.2</v>
      </c>
      <c r="N102" s="12">
        <f t="shared" si="52"/>
        <v>0</v>
      </c>
      <c r="O102" s="12">
        <f t="shared" si="53"/>
        <v>11.8</v>
      </c>
    </row>
    <row r="103" spans="1:15" ht="15.95" customHeight="1" x14ac:dyDescent="0.25">
      <c r="A103" s="361" t="s">
        <v>186</v>
      </c>
      <c r="B103" s="27" t="s">
        <v>179</v>
      </c>
      <c r="C103" s="25"/>
      <c r="D103" s="23">
        <f>SUM(D88:D102)</f>
        <v>69.2</v>
      </c>
      <c r="E103" s="23">
        <f>SUM(E88:E102)</f>
        <v>17.7</v>
      </c>
      <c r="F103" s="23">
        <f>SUM(F88:F102)</f>
        <v>36.200000000000003</v>
      </c>
      <c r="G103" s="23">
        <f>SUM(G88:G102)</f>
        <v>15.3</v>
      </c>
      <c r="H103" s="24">
        <f t="shared" ref="H103:O103" si="58">SUM(H88:H102)</f>
        <v>0.40000000000000013</v>
      </c>
      <c r="I103" s="24">
        <f t="shared" si="58"/>
        <v>0.6</v>
      </c>
      <c r="J103" s="24">
        <f t="shared" si="58"/>
        <v>1</v>
      </c>
      <c r="K103" s="24">
        <f t="shared" si="58"/>
        <v>-1.2</v>
      </c>
      <c r="L103" s="21">
        <f t="shared" si="58"/>
        <v>69.599999999999994</v>
      </c>
      <c r="M103" s="21">
        <f t="shared" si="58"/>
        <v>18.3</v>
      </c>
      <c r="N103" s="21">
        <f t="shared" si="58"/>
        <v>37.200000000000003</v>
      </c>
      <c r="O103" s="21">
        <f t="shared" si="58"/>
        <v>14.100000000000001</v>
      </c>
    </row>
    <row r="104" spans="1:15" ht="15.95" customHeight="1" x14ac:dyDescent="0.25">
      <c r="A104" s="38" t="s">
        <v>187</v>
      </c>
      <c r="B104" s="586" t="s">
        <v>68</v>
      </c>
      <c r="C104" s="587"/>
      <c r="D104" s="587"/>
      <c r="E104" s="587"/>
      <c r="F104" s="587"/>
      <c r="G104" s="587"/>
      <c r="H104" s="587"/>
      <c r="I104" s="587"/>
      <c r="J104" s="587"/>
      <c r="K104" s="587"/>
      <c r="L104" s="587"/>
      <c r="M104" s="587"/>
      <c r="N104" s="587"/>
      <c r="O104" s="588"/>
    </row>
    <row r="105" spans="1:15" ht="15" customHeight="1" x14ac:dyDescent="0.25">
      <c r="A105" s="38" t="s">
        <v>188</v>
      </c>
      <c r="B105" s="11" t="s">
        <v>52</v>
      </c>
      <c r="C105" s="7" t="s">
        <v>24</v>
      </c>
      <c r="D105" s="8">
        <f>E105+F105+G105</f>
        <v>233</v>
      </c>
      <c r="E105" s="42"/>
      <c r="F105" s="42"/>
      <c r="G105" s="42">
        <v>233</v>
      </c>
      <c r="H105" s="10">
        <f>I105+J105+K105</f>
        <v>0</v>
      </c>
      <c r="I105" s="10"/>
      <c r="J105" s="10"/>
      <c r="K105" s="10"/>
      <c r="L105" s="12">
        <f>M105+N105+O105</f>
        <v>233</v>
      </c>
      <c r="M105" s="12">
        <f t="shared" ref="M105:O108" si="59">E105+I105</f>
        <v>0</v>
      </c>
      <c r="N105" s="12">
        <f t="shared" si="59"/>
        <v>0</v>
      </c>
      <c r="O105" s="12">
        <f t="shared" si="59"/>
        <v>233</v>
      </c>
    </row>
    <row r="106" spans="1:15" ht="15" customHeight="1" x14ac:dyDescent="0.25">
      <c r="A106" s="38" t="s">
        <v>189</v>
      </c>
      <c r="B106" s="12" t="s">
        <v>53</v>
      </c>
      <c r="C106" s="15" t="s">
        <v>24</v>
      </c>
      <c r="D106" s="16">
        <f>E106+F106+G106</f>
        <v>40</v>
      </c>
      <c r="E106" s="16"/>
      <c r="F106" s="16"/>
      <c r="G106" s="16">
        <v>40</v>
      </c>
      <c r="H106" s="10">
        <f>I106+J106+K106</f>
        <v>2.5</v>
      </c>
      <c r="I106" s="10"/>
      <c r="J106" s="10"/>
      <c r="K106" s="10">
        <v>2.5</v>
      </c>
      <c r="L106" s="12">
        <f>M106+N106+O106</f>
        <v>42.5</v>
      </c>
      <c r="M106" s="12">
        <f t="shared" si="59"/>
        <v>0</v>
      </c>
      <c r="N106" s="12">
        <f t="shared" si="59"/>
        <v>0</v>
      </c>
      <c r="O106" s="12">
        <f t="shared" si="59"/>
        <v>42.5</v>
      </c>
    </row>
    <row r="107" spans="1:15" ht="15" customHeight="1" x14ac:dyDescent="0.25">
      <c r="A107" s="38" t="s">
        <v>190</v>
      </c>
      <c r="B107" s="12" t="s">
        <v>167</v>
      </c>
      <c r="C107" s="15" t="s">
        <v>24</v>
      </c>
      <c r="D107" s="16">
        <f>E107+F107+G107</f>
        <v>5.6</v>
      </c>
      <c r="E107" s="43"/>
      <c r="F107" s="43"/>
      <c r="G107" s="43">
        <v>5.6</v>
      </c>
      <c r="H107" s="10">
        <f>I107+J107+K107</f>
        <v>0</v>
      </c>
      <c r="I107" s="10"/>
      <c r="J107" s="10"/>
      <c r="K107" s="10"/>
      <c r="L107" s="12">
        <f>M107+N107+O107</f>
        <v>5.6</v>
      </c>
      <c r="M107" s="12">
        <f t="shared" si="59"/>
        <v>0</v>
      </c>
      <c r="N107" s="12">
        <f t="shared" si="59"/>
        <v>0</v>
      </c>
      <c r="O107" s="12">
        <f t="shared" si="59"/>
        <v>5.6</v>
      </c>
    </row>
    <row r="108" spans="1:15" s="37" customFormat="1" ht="15" customHeight="1" x14ac:dyDescent="0.25">
      <c r="A108" s="38" t="s">
        <v>191</v>
      </c>
      <c r="B108" s="12" t="s">
        <v>69</v>
      </c>
      <c r="C108" s="30" t="s">
        <v>24</v>
      </c>
      <c r="D108" s="16">
        <f>E108+F108+G108</f>
        <v>4.3</v>
      </c>
      <c r="E108" s="16"/>
      <c r="F108" s="16"/>
      <c r="G108" s="16">
        <v>4.3</v>
      </c>
      <c r="H108" s="10">
        <f>I108+J108+K108</f>
        <v>0</v>
      </c>
      <c r="I108" s="10"/>
      <c r="J108" s="10"/>
      <c r="K108" s="10"/>
      <c r="L108" s="12">
        <f>M108+N108+O108</f>
        <v>4.3</v>
      </c>
      <c r="M108" s="12">
        <f t="shared" si="59"/>
        <v>0</v>
      </c>
      <c r="N108" s="12">
        <f t="shared" si="59"/>
        <v>0</v>
      </c>
      <c r="O108" s="12">
        <f t="shared" si="59"/>
        <v>4.3</v>
      </c>
    </row>
    <row r="109" spans="1:15" ht="15" customHeight="1" x14ac:dyDescent="0.25">
      <c r="A109" s="38" t="s">
        <v>192</v>
      </c>
      <c r="B109" s="12" t="s">
        <v>532</v>
      </c>
      <c r="C109" s="15" t="s">
        <v>24</v>
      </c>
      <c r="D109" s="16">
        <f>E109+F109+G109</f>
        <v>6.3999999999999995</v>
      </c>
      <c r="E109" s="43">
        <v>0.1</v>
      </c>
      <c r="F109" s="43"/>
      <c r="G109" s="43">
        <v>6.3</v>
      </c>
      <c r="H109" s="10">
        <f>I109+J109+K109</f>
        <v>0</v>
      </c>
      <c r="I109" s="10"/>
      <c r="J109" s="10"/>
      <c r="K109" s="10"/>
      <c r="L109" s="12">
        <f>M109+N109+O109</f>
        <v>6.3999999999999995</v>
      </c>
      <c r="M109" s="12">
        <f t="shared" ref="M109" si="60">E109+I109</f>
        <v>0.1</v>
      </c>
      <c r="N109" s="12">
        <f t="shared" ref="N109" si="61">F109+J109</f>
        <v>0</v>
      </c>
      <c r="O109" s="12">
        <f t="shared" ref="O109" si="62">G109+K109</f>
        <v>6.3</v>
      </c>
    </row>
    <row r="110" spans="1:15" ht="15.95" customHeight="1" x14ac:dyDescent="0.25">
      <c r="A110" s="20" t="s">
        <v>193</v>
      </c>
      <c r="B110" s="44" t="s">
        <v>180</v>
      </c>
      <c r="C110" s="25"/>
      <c r="D110" s="23">
        <f>SUM(D105:D109)</f>
        <v>289.3</v>
      </c>
      <c r="E110" s="23">
        <f t="shared" ref="E110:G110" si="63">SUM(E105:E109)</f>
        <v>0.1</v>
      </c>
      <c r="F110" s="23">
        <f t="shared" si="63"/>
        <v>0</v>
      </c>
      <c r="G110" s="23">
        <f t="shared" si="63"/>
        <v>289.20000000000005</v>
      </c>
      <c r="H110" s="24">
        <f>SUM(H105:H109)</f>
        <v>2.5</v>
      </c>
      <c r="I110" s="24">
        <f t="shared" ref="I110:K110" si="64">SUM(I105:I109)</f>
        <v>0</v>
      </c>
      <c r="J110" s="24">
        <f t="shared" si="64"/>
        <v>0</v>
      </c>
      <c r="K110" s="24">
        <f t="shared" si="64"/>
        <v>2.5</v>
      </c>
      <c r="L110" s="21">
        <f>SUM(L105:L109)</f>
        <v>291.8</v>
      </c>
      <c r="M110" s="21">
        <f t="shared" ref="M110:O110" si="65">SUM(M105:M109)</f>
        <v>0.1</v>
      </c>
      <c r="N110" s="21">
        <f t="shared" si="65"/>
        <v>0</v>
      </c>
      <c r="O110" s="21">
        <f t="shared" si="65"/>
        <v>291.70000000000005</v>
      </c>
    </row>
    <row r="111" spans="1:15" ht="15.95" customHeight="1" x14ac:dyDescent="0.25">
      <c r="A111" s="20" t="s">
        <v>141</v>
      </c>
      <c r="B111" s="45" t="s">
        <v>172</v>
      </c>
      <c r="C111" s="46"/>
      <c r="D111" s="47">
        <f t="shared" ref="D111:O111" si="66">D32+D45+D49+D86+D103+D110</f>
        <v>1146.2999999999997</v>
      </c>
      <c r="E111" s="47">
        <f t="shared" si="66"/>
        <v>187.39999999999998</v>
      </c>
      <c r="F111" s="47">
        <f t="shared" si="66"/>
        <v>118.8</v>
      </c>
      <c r="G111" s="47">
        <f t="shared" si="66"/>
        <v>840.09999999999991</v>
      </c>
      <c r="H111" s="48">
        <f t="shared" si="66"/>
        <v>-20.8</v>
      </c>
      <c r="I111" s="48">
        <f t="shared" si="66"/>
        <v>9.9999999999999978E-2</v>
      </c>
      <c r="J111" s="48">
        <f t="shared" si="66"/>
        <v>2.1</v>
      </c>
      <c r="K111" s="48">
        <f t="shared" si="66"/>
        <v>-22.999999999999996</v>
      </c>
      <c r="L111" s="49">
        <f t="shared" si="66"/>
        <v>1125.4999999999998</v>
      </c>
      <c r="M111" s="49">
        <f t="shared" si="66"/>
        <v>187.5</v>
      </c>
      <c r="N111" s="49">
        <f t="shared" si="66"/>
        <v>120.90000000000002</v>
      </c>
      <c r="O111" s="49">
        <f t="shared" si="66"/>
        <v>817.1</v>
      </c>
    </row>
    <row r="112" spans="1:15" x14ac:dyDescent="0.25">
      <c r="A112" s="55"/>
      <c r="B112" s="50"/>
      <c r="C112" s="51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</row>
    <row r="113" spans="1:7" x14ac:dyDescent="0.25">
      <c r="A113" s="6"/>
      <c r="B113" s="6"/>
      <c r="C113" s="52"/>
      <c r="D113" s="390"/>
      <c r="E113" s="390"/>
      <c r="F113" s="390"/>
      <c r="G113" s="390"/>
    </row>
    <row r="114" spans="1:7" x14ac:dyDescent="0.25">
      <c r="A114" s="6"/>
      <c r="B114" s="6"/>
      <c r="C114" s="52"/>
      <c r="D114" s="238"/>
      <c r="E114" s="238"/>
      <c r="F114" s="238"/>
      <c r="G114" s="238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A206" s="6"/>
      <c r="B206" s="6"/>
      <c r="C206" s="52"/>
      <c r="D206" s="6"/>
      <c r="E206" s="6"/>
      <c r="F206" s="6"/>
      <c r="G206" s="6"/>
    </row>
    <row r="207" spans="1:7" x14ac:dyDescent="0.25">
      <c r="A207" s="6"/>
      <c r="B207" s="6"/>
      <c r="C207" s="52"/>
      <c r="D207" s="6"/>
      <c r="E207" s="6"/>
      <c r="F207" s="6"/>
      <c r="G207" s="6"/>
    </row>
    <row r="208" spans="1:7" x14ac:dyDescent="0.25">
      <c r="A208" s="6"/>
      <c r="B208" s="6"/>
      <c r="C208" s="52"/>
      <c r="D208" s="6"/>
      <c r="E208" s="6"/>
      <c r="F208" s="6"/>
      <c r="G208" s="6"/>
    </row>
    <row r="209" spans="1:7" x14ac:dyDescent="0.25">
      <c r="A209" s="6"/>
      <c r="B209" s="6"/>
      <c r="C209" s="52"/>
      <c r="D209" s="6"/>
      <c r="E209" s="6"/>
      <c r="F209" s="6"/>
      <c r="G209" s="6"/>
    </row>
    <row r="210" spans="1:7" x14ac:dyDescent="0.25">
      <c r="C210" s="53"/>
    </row>
    <row r="211" spans="1:7" x14ac:dyDescent="0.25">
      <c r="C211" s="53"/>
    </row>
    <row r="212" spans="1:7" x14ac:dyDescent="0.25">
      <c r="C212" s="53"/>
    </row>
    <row r="213" spans="1:7" x14ac:dyDescent="0.25">
      <c r="C213" s="53"/>
    </row>
    <row r="214" spans="1:7" x14ac:dyDescent="0.25">
      <c r="C214" s="53"/>
    </row>
    <row r="215" spans="1:7" x14ac:dyDescent="0.25">
      <c r="C215" s="53"/>
    </row>
    <row r="216" spans="1:7" x14ac:dyDescent="0.25">
      <c r="C216" s="53"/>
    </row>
    <row r="217" spans="1:7" x14ac:dyDescent="0.25">
      <c r="C217" s="53"/>
    </row>
    <row r="218" spans="1:7" x14ac:dyDescent="0.25">
      <c r="C218" s="53"/>
    </row>
    <row r="219" spans="1:7" x14ac:dyDescent="0.25">
      <c r="C219" s="53"/>
    </row>
    <row r="220" spans="1:7" x14ac:dyDescent="0.25">
      <c r="C220" s="53"/>
    </row>
    <row r="221" spans="1:7" x14ac:dyDescent="0.25">
      <c r="C221" s="53"/>
    </row>
    <row r="222" spans="1:7" x14ac:dyDescent="0.25">
      <c r="C222" s="53"/>
    </row>
    <row r="223" spans="1:7" x14ac:dyDescent="0.25">
      <c r="C223" s="53"/>
    </row>
    <row r="224" spans="1:7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</sheetData>
  <mergeCells count="37">
    <mergeCell ref="B104:O104"/>
    <mergeCell ref="L16:L18"/>
    <mergeCell ref="D16:D18"/>
    <mergeCell ref="E16:G16"/>
    <mergeCell ref="G17:G18"/>
    <mergeCell ref="E17:E18"/>
    <mergeCell ref="B87:O87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3"/>
  <sheetViews>
    <sheetView showZeros="0" zoomScale="115" zoomScaleNormal="115" workbookViewId="0">
      <selection activeCell="B18" sqref="B18:N18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2:14" x14ac:dyDescent="0.25">
      <c r="B1" s="564" t="s">
        <v>328</v>
      </c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</row>
    <row r="2" spans="2:14" x14ac:dyDescent="0.25">
      <c r="B2" s="564" t="s">
        <v>447</v>
      </c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</row>
    <row r="3" spans="2:14" x14ac:dyDescent="0.25">
      <c r="B3" s="564" t="s">
        <v>504</v>
      </c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</row>
    <row r="4" spans="2:14" x14ac:dyDescent="0.25">
      <c r="B4" s="564" t="s">
        <v>333</v>
      </c>
      <c r="C4" s="564"/>
      <c r="D4" s="564"/>
      <c r="E4" s="564"/>
      <c r="F4" s="564"/>
      <c r="G4" s="564"/>
      <c r="H4" s="564"/>
      <c r="I4" s="564"/>
      <c r="J4" s="564"/>
      <c r="K4" s="564"/>
      <c r="L4" s="564"/>
      <c r="M4" s="564"/>
      <c r="N4" s="564"/>
    </row>
    <row r="5" spans="2:14" ht="15.75" customHeight="1" x14ac:dyDescent="0.25">
      <c r="B5" s="566" t="s">
        <v>559</v>
      </c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</row>
    <row r="6" spans="2:14" ht="15" customHeight="1" x14ac:dyDescent="0.25">
      <c r="B6" s="566" t="s">
        <v>510</v>
      </c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</row>
    <row r="7" spans="2:14" ht="15" customHeight="1" x14ac:dyDescent="0.25">
      <c r="B7" s="566" t="s">
        <v>560</v>
      </c>
      <c r="C7" s="566"/>
      <c r="D7" s="566"/>
      <c r="E7" s="566"/>
      <c r="F7" s="566"/>
      <c r="G7" s="566"/>
      <c r="H7" s="566"/>
      <c r="I7" s="566"/>
      <c r="J7" s="566"/>
      <c r="K7" s="566"/>
      <c r="L7" s="566"/>
      <c r="M7" s="566"/>
      <c r="N7" s="566"/>
    </row>
    <row r="8" spans="2:14" ht="15" customHeight="1" x14ac:dyDescent="0.25">
      <c r="B8" s="566" t="s">
        <v>522</v>
      </c>
      <c r="C8" s="566"/>
      <c r="D8" s="566"/>
      <c r="E8" s="566"/>
      <c r="F8" s="566"/>
      <c r="G8" s="566"/>
      <c r="H8" s="566"/>
      <c r="I8" s="566"/>
      <c r="J8" s="566"/>
      <c r="K8" s="566"/>
      <c r="L8" s="566"/>
      <c r="M8" s="566"/>
      <c r="N8" s="566"/>
    </row>
    <row r="9" spans="2:14" ht="15" customHeight="1" x14ac:dyDescent="0.25">
      <c r="B9" s="566" t="s">
        <v>561</v>
      </c>
      <c r="C9" s="566"/>
      <c r="D9" s="566"/>
      <c r="E9" s="566"/>
      <c r="F9" s="566"/>
      <c r="G9" s="566"/>
      <c r="H9" s="566"/>
      <c r="I9" s="566"/>
      <c r="J9" s="566"/>
      <c r="K9" s="566"/>
      <c r="L9" s="566"/>
      <c r="M9" s="566"/>
      <c r="N9" s="566"/>
    </row>
    <row r="10" spans="2:14" ht="15" customHeight="1" x14ac:dyDescent="0.25">
      <c r="B10" s="566" t="s">
        <v>562</v>
      </c>
      <c r="C10" s="566"/>
      <c r="D10" s="566"/>
      <c r="E10" s="566"/>
      <c r="F10" s="566"/>
      <c r="G10" s="566"/>
      <c r="H10" s="566"/>
      <c r="I10" s="566"/>
      <c r="J10" s="566"/>
      <c r="K10" s="566"/>
      <c r="L10" s="566"/>
      <c r="M10" s="566"/>
      <c r="N10" s="566"/>
    </row>
    <row r="11" spans="2:14" ht="15" customHeight="1" x14ac:dyDescent="0.25">
      <c r="B11" s="566" t="s">
        <v>563</v>
      </c>
      <c r="C11" s="566"/>
      <c r="D11" s="566"/>
      <c r="E11" s="566"/>
      <c r="F11" s="566"/>
      <c r="G11" s="566"/>
      <c r="H11" s="566"/>
      <c r="I11" s="566"/>
      <c r="J11" s="566"/>
      <c r="K11" s="566"/>
      <c r="L11" s="566"/>
      <c r="M11" s="566"/>
      <c r="N11" s="566"/>
    </row>
    <row r="12" spans="2:14" ht="15" customHeight="1" x14ac:dyDescent="0.25">
      <c r="B12" s="566" t="s">
        <v>536</v>
      </c>
      <c r="C12" s="566"/>
      <c r="D12" s="566"/>
      <c r="E12" s="566"/>
      <c r="F12" s="566"/>
      <c r="G12" s="566"/>
      <c r="H12" s="566"/>
      <c r="I12" s="566"/>
      <c r="J12" s="566"/>
      <c r="K12" s="566"/>
      <c r="L12" s="566"/>
      <c r="M12" s="566"/>
      <c r="N12" s="566"/>
    </row>
    <row r="13" spans="2:14" ht="15" customHeight="1" x14ac:dyDescent="0.25">
      <c r="B13" s="566" t="s">
        <v>566</v>
      </c>
      <c r="C13" s="566"/>
      <c r="D13" s="566"/>
      <c r="E13" s="566"/>
      <c r="F13" s="566"/>
      <c r="G13" s="566"/>
      <c r="H13" s="566"/>
      <c r="I13" s="566"/>
      <c r="J13" s="566"/>
      <c r="K13" s="566"/>
      <c r="L13" s="566"/>
      <c r="M13" s="566"/>
      <c r="N13" s="566"/>
    </row>
    <row r="14" spans="2:14" ht="15" customHeight="1" x14ac:dyDescent="0.25">
      <c r="B14" s="566" t="s">
        <v>564</v>
      </c>
      <c r="C14" s="566"/>
      <c r="D14" s="566"/>
      <c r="E14" s="566"/>
      <c r="F14" s="566"/>
      <c r="G14" s="566"/>
      <c r="H14" s="566"/>
      <c r="I14" s="566"/>
      <c r="J14" s="566"/>
      <c r="K14" s="566"/>
      <c r="L14" s="566"/>
      <c r="M14" s="566"/>
      <c r="N14" s="566"/>
    </row>
    <row r="15" spans="2:14" ht="15" customHeight="1" x14ac:dyDescent="0.25">
      <c r="B15" s="566" t="s">
        <v>565</v>
      </c>
      <c r="C15" s="566"/>
      <c r="D15" s="566"/>
      <c r="E15" s="566"/>
      <c r="F15" s="566"/>
      <c r="G15" s="566"/>
      <c r="H15" s="566"/>
      <c r="I15" s="566"/>
      <c r="J15" s="566"/>
      <c r="K15" s="566"/>
      <c r="L15" s="566"/>
      <c r="M15" s="566"/>
      <c r="N15" s="566"/>
    </row>
    <row r="16" spans="2:14" ht="15" customHeight="1" x14ac:dyDescent="0.25">
      <c r="B16" s="566" t="s">
        <v>549</v>
      </c>
      <c r="C16" s="566"/>
      <c r="D16" s="566"/>
      <c r="E16" s="566"/>
      <c r="F16" s="566"/>
      <c r="G16" s="566"/>
      <c r="H16" s="566"/>
      <c r="I16" s="566"/>
      <c r="J16" s="566"/>
      <c r="K16" s="566"/>
      <c r="L16" s="566"/>
      <c r="M16" s="566"/>
      <c r="N16" s="566"/>
    </row>
    <row r="17" spans="1:14" ht="15" customHeight="1" x14ac:dyDescent="0.25">
      <c r="B17" s="566" t="s">
        <v>567</v>
      </c>
      <c r="C17" s="566"/>
      <c r="D17" s="566"/>
      <c r="E17" s="566"/>
      <c r="F17" s="566"/>
      <c r="G17" s="566"/>
      <c r="H17" s="566"/>
      <c r="I17" s="566"/>
      <c r="J17" s="566"/>
      <c r="K17" s="566"/>
      <c r="L17" s="566"/>
      <c r="M17" s="566"/>
      <c r="N17" s="566"/>
    </row>
    <row r="18" spans="1:14" ht="15" customHeight="1" x14ac:dyDescent="0.25">
      <c r="B18" s="566" t="s">
        <v>582</v>
      </c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N18" s="566"/>
    </row>
    <row r="19" spans="1:14" ht="15" customHeight="1" x14ac:dyDescent="0.25">
      <c r="B19" s="448"/>
      <c r="C19" s="448"/>
      <c r="D19" s="448"/>
      <c r="E19" s="448"/>
      <c r="F19" s="448"/>
      <c r="G19" s="448"/>
      <c r="H19" s="448"/>
      <c r="I19" s="448"/>
      <c r="J19" s="448"/>
      <c r="K19" s="448"/>
      <c r="L19" s="448"/>
      <c r="M19" s="448"/>
      <c r="N19" s="448"/>
    </row>
    <row r="20" spans="1:14" ht="15" customHeight="1" x14ac:dyDescent="0.25">
      <c r="A20" s="569" t="s">
        <v>503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</row>
    <row r="21" spans="1:14" x14ac:dyDescent="0.25">
      <c r="F21" s="4"/>
      <c r="N21" s="4" t="s">
        <v>406</v>
      </c>
    </row>
    <row r="22" spans="1:14" ht="15" customHeight="1" x14ac:dyDescent="0.25">
      <c r="A22" s="574" t="s">
        <v>5</v>
      </c>
      <c r="B22" s="577" t="s">
        <v>334</v>
      </c>
      <c r="C22" s="590" t="s">
        <v>336</v>
      </c>
      <c r="D22" s="594" t="s">
        <v>194</v>
      </c>
      <c r="E22" s="594"/>
      <c r="F22" s="595"/>
      <c r="G22" s="580" t="s">
        <v>338</v>
      </c>
      <c r="H22" s="583" t="s">
        <v>194</v>
      </c>
      <c r="I22" s="584"/>
      <c r="J22" s="585"/>
      <c r="K22" s="606" t="s">
        <v>0</v>
      </c>
      <c r="L22" s="607" t="s">
        <v>194</v>
      </c>
      <c r="M22" s="608"/>
      <c r="N22" s="609"/>
    </row>
    <row r="23" spans="1:14" ht="15" customHeight="1" x14ac:dyDescent="0.25">
      <c r="A23" s="575"/>
      <c r="B23" s="578"/>
      <c r="C23" s="591"/>
      <c r="D23" s="595" t="s">
        <v>1</v>
      </c>
      <c r="E23" s="605"/>
      <c r="F23" s="596" t="s">
        <v>2</v>
      </c>
      <c r="G23" s="581"/>
      <c r="H23" s="604" t="s">
        <v>1</v>
      </c>
      <c r="I23" s="604"/>
      <c r="J23" s="573" t="s">
        <v>2</v>
      </c>
      <c r="K23" s="606"/>
      <c r="L23" s="606" t="s">
        <v>1</v>
      </c>
      <c r="M23" s="606"/>
      <c r="N23" s="610" t="s">
        <v>2</v>
      </c>
    </row>
    <row r="24" spans="1:14" ht="28.5" customHeight="1" x14ac:dyDescent="0.25">
      <c r="A24" s="576"/>
      <c r="B24" s="579"/>
      <c r="C24" s="592"/>
      <c r="D24" s="88" t="s">
        <v>3</v>
      </c>
      <c r="E24" s="89" t="s">
        <v>4</v>
      </c>
      <c r="F24" s="596"/>
      <c r="G24" s="582"/>
      <c r="H24" s="90" t="s">
        <v>3</v>
      </c>
      <c r="I24" s="91" t="s">
        <v>4</v>
      </c>
      <c r="J24" s="573"/>
      <c r="K24" s="606"/>
      <c r="L24" s="142" t="s">
        <v>3</v>
      </c>
      <c r="M24" s="143" t="s">
        <v>4</v>
      </c>
      <c r="N24" s="610"/>
    </row>
    <row r="25" spans="1:14" ht="15" customHeight="1" x14ac:dyDescent="0.25">
      <c r="A25" s="5" t="s">
        <v>71</v>
      </c>
      <c r="B25" s="17" t="s">
        <v>56</v>
      </c>
      <c r="C25" s="16">
        <f>D25+F25</f>
        <v>86.6</v>
      </c>
      <c r="D25" s="16">
        <f>'4 pr._savarankiškos f-jos'!E26</f>
        <v>86.6</v>
      </c>
      <c r="E25" s="16">
        <f>'4 pr._savarankiškos f-jos'!F26</f>
        <v>64.400000000000006</v>
      </c>
      <c r="F25" s="16">
        <f>'4 pr._savarankiškos f-jos'!G26</f>
        <v>0</v>
      </c>
      <c r="G25" s="10">
        <f>H25+J25</f>
        <v>0</v>
      </c>
      <c r="H25" s="10">
        <f>'4 pr._savarankiškos f-jos'!I26</f>
        <v>0</v>
      </c>
      <c r="I25" s="10">
        <f>'4 pr._savarankiškos f-jos'!J26</f>
        <v>0</v>
      </c>
      <c r="J25" s="10">
        <f>'4 pr._savarankiškos f-jos'!K26</f>
        <v>0</v>
      </c>
      <c r="K25" s="94">
        <f>L25+N25</f>
        <v>86.6</v>
      </c>
      <c r="L25" s="94">
        <f>'4 pr._savarankiškos f-jos'!M26</f>
        <v>86.6</v>
      </c>
      <c r="M25" s="94">
        <f>'4 pr._savarankiškos f-jos'!N26</f>
        <v>64.399999999999991</v>
      </c>
      <c r="N25" s="94">
        <f>'4 pr._savarankiškos f-jos'!O26</f>
        <v>0</v>
      </c>
    </row>
    <row r="26" spans="1:14" ht="15" customHeight="1" x14ac:dyDescent="0.25">
      <c r="A26" s="13" t="s">
        <v>182</v>
      </c>
      <c r="B26" s="17" t="s">
        <v>20</v>
      </c>
      <c r="C26" s="16">
        <f>D26+F26</f>
        <v>18429.599999999999</v>
      </c>
      <c r="D26" s="16">
        <f>'4 pr._savarankiškos f-jos'!E29+'4 pr._savarankiškos f-jos'!E97+'4 pr._savarankiškos f-jos'!E151+'4 pr._savarankiškos f-jos'!E155+'4 pr._savarankiškos f-jos'!E195+'4 pr._savarankiškos f-jos'!E200+'4 pr._savarankiškos f-jos'!E218+'5 pr._valstybinės f-jos'!E26+'5 pr._valstybinės f-jos'!E96+'5 pr._valstybinės f-jos'!E122+'6 pr._mokinio krepšelis'!E20+'8 pr._aplinkos apsaugos s. p.'!E18+'8 pr._aplinkos apsaugos s. p.'!E21+'9 pr._įstaigų pajamos'!E38+'9 pr._įstaigų pajamos'!E64+'10 pr._skolintos lėšos'!E32+'10 pr._skolintos lėšos'!E35+'10 pr._skolintos lėšos'!E48+'10 pr._skolintos lėšos'!E51+'10 pr._skolintos lėšos'!E55+'7 pr._kita dotacija'!E26+'7 pr._kita dotacija'!E79+'7 pr._kita dotacija'!E91+'7 pr._kita dotacija'!E102+'7 pr._kita dotacija'!E260+'7 pr._kita dotacija'!E266+'7 pr._kita dotacija'!E328+'11 pr._apyvartinės lėšos'!E19+'11 pr._apyvartinės lėšos'!E25+'11 pr._apyvartinės lėšos'!E32+'11 pr._apyvartinės lėšos'!E76+'11 pr._apyvartinės lėšos'!E93+'11 pr._apyvartinės lėšos'!E127+'11 pr._apyvartinės lėšos'!E132+'11 pr._apyvartinės lėšos'!E137+'11 pr._apyvartinės lėšos'!E141</f>
        <v>11929.9</v>
      </c>
      <c r="E26" s="16">
        <f>'4 pr._savarankiškos f-jos'!F29+'4 pr._savarankiškos f-jos'!F97+'4 pr._savarankiškos f-jos'!F151+'4 pr._savarankiškos f-jos'!F155+'4 pr._savarankiškos f-jos'!F195+'4 pr._savarankiškos f-jos'!F200+'4 pr._savarankiškos f-jos'!F218+'5 pr._valstybinės f-jos'!F26+'5 pr._valstybinės f-jos'!F96+'5 pr._valstybinės f-jos'!F122+'6 pr._mokinio krepšelis'!F20+'8 pr._aplinkos apsaugos s. p.'!F18+'8 pr._aplinkos apsaugos s. p.'!F21+'9 pr._įstaigų pajamos'!F38+'9 pr._įstaigų pajamos'!F64+'10 pr._skolintos lėšos'!F32+'10 pr._skolintos lėšos'!F35+'10 pr._skolintos lėšos'!F48+'10 pr._skolintos lėšos'!F51+'10 pr._skolintos lėšos'!F55+'7 pr._kita dotacija'!F26+'7 pr._kita dotacija'!F79+'7 pr._kita dotacija'!F91+'7 pr._kita dotacija'!F102+'7 pr._kita dotacija'!F260+'7 pr._kita dotacija'!F266+'7 pr._kita dotacija'!F328+'11 pr._apyvartinės lėšos'!F19+'11 pr._apyvartinės lėšos'!F25+'11 pr._apyvartinės lėšos'!F32+'11 pr._apyvartinės lėšos'!F76+'11 pr._apyvartinės lėšos'!F93+'11 pr._apyvartinės lėšos'!F127+'11 pr._apyvartinės lėšos'!F132+'11 pr._apyvartinės lėšos'!F137+'11 pr._apyvartinės lėšos'!F141</f>
        <v>2276.1999999999998</v>
      </c>
      <c r="F26" s="16">
        <f>'4 pr._savarankiškos f-jos'!G29+'4 pr._savarankiškos f-jos'!G97+'4 pr._savarankiškos f-jos'!G151+'4 pr._savarankiškos f-jos'!G155+'4 pr._savarankiškos f-jos'!G195+'4 pr._savarankiškos f-jos'!G200+'4 pr._savarankiškos f-jos'!G218+'5 pr._valstybinės f-jos'!G26+'5 pr._valstybinės f-jos'!G96+'5 pr._valstybinės f-jos'!G122+'6 pr._mokinio krepšelis'!G20+'8 pr._aplinkos apsaugos s. p.'!G18+'8 pr._aplinkos apsaugos s. p.'!G21+'9 pr._įstaigų pajamos'!G38+'9 pr._įstaigų pajamos'!G64+'10 pr._skolintos lėšos'!G32+'10 pr._skolintos lėšos'!G35+'10 pr._skolintos lėšos'!G48+'10 pr._skolintos lėšos'!G51+'10 pr._skolintos lėšos'!G55+'7 pr._kita dotacija'!G26+'7 pr._kita dotacija'!G79+'7 pr._kita dotacija'!G91+'7 pr._kita dotacija'!G102+'7 pr._kita dotacija'!G260+'7 pr._kita dotacija'!G266+'7 pr._kita dotacija'!G328+'11 pr._apyvartinės lėšos'!G19+'11 pr._apyvartinės lėšos'!G25+'11 pr._apyvartinės lėšos'!G32+'11 pr._apyvartinės lėšos'!G76+'11 pr._apyvartinės lėšos'!G93+'11 pr._apyvartinės lėšos'!G127+'11 pr._apyvartinės lėšos'!G132+'11 pr._apyvartinės lėšos'!G137+'11 pr._apyvartinės lėšos'!G141</f>
        <v>6499.7000000000007</v>
      </c>
      <c r="G26" s="10">
        <f t="shared" ref="G26" si="0">H26+J26</f>
        <v>1972.3</v>
      </c>
      <c r="H26" s="10">
        <f>'4 pr._savarankiškos f-jos'!I29+'4 pr._savarankiškos f-jos'!I97+'4 pr._savarankiškos f-jos'!I151+'4 pr._savarankiškos f-jos'!I155+'4 pr._savarankiškos f-jos'!I195+'4 pr._savarankiškos f-jos'!I200+'4 pr._savarankiškos f-jos'!I218+'5 pr._valstybinės f-jos'!I26+'5 pr._valstybinės f-jos'!I96+'5 pr._valstybinės f-jos'!I122+'6 pr._mokinio krepšelis'!I20+'8 pr._aplinkos apsaugos s. p.'!I18+'8 pr._aplinkos apsaugos s. p.'!I21+'9 pr._įstaigų pajamos'!I38+'9 pr._įstaigų pajamos'!I64+'10 pr._skolintos lėšos'!I32+'10 pr._skolintos lėšos'!I35+'10 pr._skolintos lėšos'!I48+'10 pr._skolintos lėšos'!I51+'10 pr._skolintos lėšos'!I55+'7 pr._kita dotacija'!I26+'7 pr._kita dotacija'!I79+'7 pr._kita dotacija'!I91+'7 pr._kita dotacija'!I102+'7 pr._kita dotacija'!I260+'7 pr._kita dotacija'!I266+'7 pr._kita dotacija'!I328+'11 pr._apyvartinės lėšos'!I19+'11 pr._apyvartinės lėšos'!I25+'11 pr._apyvartinės lėšos'!I32+'11 pr._apyvartinės lėšos'!I76+'11 pr._apyvartinės lėšos'!I93+'11 pr._apyvartinės lėšos'!I127+'11 pr._apyvartinės lėšos'!I132+'11 pr._apyvartinės lėšos'!I137+'11 pr._apyvartinės lėšos'!I141</f>
        <v>227.2</v>
      </c>
      <c r="I26" s="10">
        <f>'4 pr._savarankiškos f-jos'!J29+'4 pr._savarankiškos f-jos'!J97+'4 pr._savarankiškos f-jos'!J151+'4 pr._savarankiškos f-jos'!J155+'4 pr._savarankiškos f-jos'!J195+'4 pr._savarankiškos f-jos'!J200+'4 pr._savarankiškos f-jos'!J218+'5 pr._valstybinės f-jos'!J26+'5 pr._valstybinės f-jos'!J96+'5 pr._valstybinės f-jos'!J122+'6 pr._mokinio krepšelis'!J20+'8 pr._aplinkos apsaugos s. p.'!J18+'8 pr._aplinkos apsaugos s. p.'!J21+'9 pr._įstaigų pajamos'!J38+'9 pr._įstaigų pajamos'!J64+'10 pr._skolintos lėšos'!J32+'10 pr._skolintos lėšos'!J35+'10 pr._skolintos lėšos'!J48+'10 pr._skolintos lėšos'!J51+'10 pr._skolintos lėšos'!J55+'7 pr._kita dotacija'!J26+'7 pr._kita dotacija'!J79+'7 pr._kita dotacija'!J91+'7 pr._kita dotacija'!J102+'7 pr._kita dotacija'!J260+'7 pr._kita dotacija'!J266+'7 pr._kita dotacija'!J328+'11 pr._apyvartinės lėšos'!J19+'11 pr._apyvartinės lėšos'!J25+'11 pr._apyvartinės lėšos'!J32+'11 pr._apyvartinės lėšos'!J76+'11 pr._apyvartinės lėšos'!J93+'11 pr._apyvartinės lėšos'!J127+'11 pr._apyvartinės lėšos'!J132+'11 pr._apyvartinės lėšos'!J137+'11 pr._apyvartinės lėšos'!J141</f>
        <v>-3.3</v>
      </c>
      <c r="J26" s="10">
        <f>'4 pr._savarankiškos f-jos'!K29+'4 pr._savarankiškos f-jos'!K97+'4 pr._savarankiškos f-jos'!K151+'4 pr._savarankiškos f-jos'!K155+'4 pr._savarankiškos f-jos'!K195+'4 pr._savarankiškos f-jos'!K200+'4 pr._savarankiškos f-jos'!K218+'5 pr._valstybinės f-jos'!K26+'5 pr._valstybinės f-jos'!K96+'5 pr._valstybinės f-jos'!K122+'6 pr._mokinio krepšelis'!K20+'8 pr._aplinkos apsaugos s. p.'!K18+'8 pr._aplinkos apsaugos s. p.'!K21+'9 pr._įstaigų pajamos'!K38+'9 pr._įstaigų pajamos'!K64+'10 pr._skolintos lėšos'!K32+'10 pr._skolintos lėšos'!K35+'10 pr._skolintos lėšos'!K48+'10 pr._skolintos lėšos'!K51+'10 pr._skolintos lėšos'!K55+'7 pr._kita dotacija'!K26+'7 pr._kita dotacija'!K79+'7 pr._kita dotacija'!K91+'7 pr._kita dotacija'!K102+'7 pr._kita dotacija'!K260+'7 pr._kita dotacija'!K266+'7 pr._kita dotacija'!K328+'11 pr._apyvartinės lėšos'!K19+'11 pr._apyvartinės lėšos'!K25+'11 pr._apyvartinės lėšos'!K32+'11 pr._apyvartinės lėšos'!K76+'11 pr._apyvartinės lėšos'!K93+'11 pr._apyvartinės lėšos'!K127+'11 pr._apyvartinės lėšos'!K132+'11 pr._apyvartinės lėšos'!K137+'11 pr._apyvartinės lėšos'!K141</f>
        <v>1745.1</v>
      </c>
      <c r="K26" s="94">
        <f t="shared" ref="K26" si="1">L26+N26</f>
        <v>20401.900000000001</v>
      </c>
      <c r="L26" s="94">
        <f>'4 pr._savarankiškos f-jos'!M29+'4 pr._savarankiškos f-jos'!M97+'4 pr._savarankiškos f-jos'!M151+'4 pr._savarankiškos f-jos'!M155+'4 pr._savarankiškos f-jos'!M195+'4 pr._savarankiškos f-jos'!M200+'4 pr._savarankiškos f-jos'!M218+'5 pr._valstybinės f-jos'!M26+'5 pr._valstybinės f-jos'!M96+'5 pr._valstybinės f-jos'!M122+'6 pr._mokinio krepšelis'!M20+'8 pr._aplinkos apsaugos s. p.'!M18+'8 pr._aplinkos apsaugos s. p.'!M21+'9 pr._įstaigų pajamos'!M38+'9 pr._įstaigų pajamos'!M64+'10 pr._skolintos lėšos'!M32+'10 pr._skolintos lėšos'!M35+'10 pr._skolintos lėšos'!M48+'10 pr._skolintos lėšos'!M51+'10 pr._skolintos lėšos'!M55+'7 pr._kita dotacija'!M26+'7 pr._kita dotacija'!M79+'7 pr._kita dotacija'!M91+'7 pr._kita dotacija'!M102+'7 pr._kita dotacija'!M260+'7 pr._kita dotacija'!M266+'7 pr._kita dotacija'!M328+'11 pr._apyvartinės lėšos'!M19+'11 pr._apyvartinės lėšos'!M25+'11 pr._apyvartinės lėšos'!M32+'11 pr._apyvartinės lėšos'!M76+'11 pr._apyvartinės lėšos'!M93+'11 pr._apyvartinės lėšos'!M127+'11 pr._apyvartinės lėšos'!M132+'11 pr._apyvartinės lėšos'!M137+'11 pr._apyvartinės lėšos'!M141</f>
        <v>12157.100000000002</v>
      </c>
      <c r="M26" s="94">
        <f>'4 pr._savarankiškos f-jos'!N29+'4 pr._savarankiškos f-jos'!N97+'4 pr._savarankiškos f-jos'!N151+'4 pr._savarankiškos f-jos'!N155+'4 pr._savarankiškos f-jos'!N195+'4 pr._savarankiškos f-jos'!N200+'4 pr._savarankiškos f-jos'!N218+'5 pr._valstybinės f-jos'!N26+'5 pr._valstybinės f-jos'!N96+'5 pr._valstybinės f-jos'!N122+'6 pr._mokinio krepšelis'!N20+'8 pr._aplinkos apsaugos s. p.'!N18+'8 pr._aplinkos apsaugos s. p.'!N21+'9 pr._įstaigų pajamos'!N38+'9 pr._įstaigų pajamos'!N64+'10 pr._skolintos lėšos'!N32+'10 pr._skolintos lėšos'!N35+'10 pr._skolintos lėšos'!N48+'10 pr._skolintos lėšos'!N51+'10 pr._skolintos lėšos'!N55+'7 pr._kita dotacija'!N26+'7 pr._kita dotacija'!N79+'7 pr._kita dotacija'!N91+'7 pr._kita dotacija'!N102+'7 pr._kita dotacija'!N260+'7 pr._kita dotacija'!N266+'7 pr._kita dotacija'!N328+'11 pr._apyvartinės lėšos'!N19+'11 pr._apyvartinės lėšos'!N25+'11 pr._apyvartinės lėšos'!N32+'11 pr._apyvartinės lėšos'!N76+'11 pr._apyvartinės lėšos'!N93+'11 pr._apyvartinės lėšos'!N127+'11 pr._apyvartinės lėšos'!N132+'11 pr._apyvartinės lėšos'!N137+'11 pr._apyvartinės lėšos'!N141</f>
        <v>2272.8999999999996</v>
      </c>
      <c r="N26" s="94">
        <f>'4 pr._savarankiškos f-jos'!O29+'4 pr._savarankiškos f-jos'!O97+'4 pr._savarankiškos f-jos'!O151+'4 pr._savarankiškos f-jos'!O155+'4 pr._savarankiškos f-jos'!O195+'4 pr._savarankiškos f-jos'!O200+'4 pr._savarankiškos f-jos'!O218+'5 pr._valstybinės f-jos'!O26+'5 pr._valstybinės f-jos'!O96+'5 pr._valstybinės f-jos'!O122+'6 pr._mokinio krepšelis'!O20+'8 pr._aplinkos apsaugos s. p.'!O18+'8 pr._aplinkos apsaugos s. p.'!O21+'9 pr._įstaigų pajamos'!O38+'9 pr._įstaigų pajamos'!O64+'10 pr._skolintos lėšos'!O32+'10 pr._skolintos lėšos'!O35+'10 pr._skolintos lėšos'!O48+'10 pr._skolintos lėšos'!O51+'10 pr._skolintos lėšos'!O55+'7 pr._kita dotacija'!O26+'7 pr._kita dotacija'!O79+'7 pr._kita dotacija'!O91+'7 pr._kita dotacija'!O102+'7 pr._kita dotacija'!O260+'7 pr._kita dotacija'!O266+'7 pr._kita dotacija'!O328+'11 pr._apyvartinės lėšos'!O19+'11 pr._apyvartinės lėšos'!O25+'11 pr._apyvartinės lėšos'!O32+'11 pr._apyvartinės lėšos'!O76+'11 pr._apyvartinės lėšos'!O93+'11 pr._apyvartinės lėšos'!O127+'11 pr._apyvartinės lėšos'!O132+'11 pr._apyvartinės lėšos'!O137+'11 pr._apyvartinės lėšos'!O141</f>
        <v>8244.8000000000011</v>
      </c>
    </row>
    <row r="27" spans="1:14" ht="15" customHeight="1" x14ac:dyDescent="0.25">
      <c r="A27" s="5" t="s">
        <v>72</v>
      </c>
      <c r="B27" s="17" t="s">
        <v>7</v>
      </c>
      <c r="C27" s="16">
        <f t="shared" ref="C27:C37" si="2">D27+F27</f>
        <v>155.60000000000002</v>
      </c>
      <c r="D27" s="16">
        <f>'4 pr._savarankiškos f-jos'!E36+'4 pr._savarankiškos f-jos'!E105+'4 pr._savarankiškos f-jos'!E201+'5 pr._valstybinės f-jos'!E44+'5 pr._valstybinės f-jos'!E98+'7 pr._kita dotacija'!E32+'7 pr._kita dotacija'!E270+'9 pr._įstaigų pajamos'!E39+'9 pr._įstaigų pajamos'!E51++'9 pr._įstaigų pajamos'!E105</f>
        <v>155.60000000000002</v>
      </c>
      <c r="E27" s="16">
        <f>'4 pr._savarankiškos f-jos'!F36+'4 pr._savarankiškos f-jos'!F105+'4 pr._savarankiškos f-jos'!F201+'5 pr._valstybinės f-jos'!F44+'5 pr._valstybinės f-jos'!F98+'7 pr._kita dotacija'!F32+'7 pr._kita dotacija'!F270+'9 pr._įstaigų pajamos'!F39+'9 pr._įstaigų pajamos'!F51++'9 pr._įstaigų pajamos'!F105</f>
        <v>90.7</v>
      </c>
      <c r="F27" s="16">
        <f>'4 pr._savarankiškos f-jos'!G36+'4 pr._savarankiškos f-jos'!G105+'4 pr._savarankiškos f-jos'!G201+'5 pr._valstybinės f-jos'!G44+'5 pr._valstybinės f-jos'!G98+'7 pr._kita dotacija'!G32+'7 pr._kita dotacija'!G270+'9 pr._įstaigų pajamos'!G39+'9 pr._įstaigų pajamos'!G51++'9 pr._įstaigų pajamos'!G105</f>
        <v>0</v>
      </c>
      <c r="G27" s="10">
        <f t="shared" ref="G27:G39" si="3">H27+J27</f>
        <v>0</v>
      </c>
      <c r="H27" s="10">
        <f>'4 pr._savarankiškos f-jos'!I36+'4 pr._savarankiškos f-jos'!I105+'4 pr._savarankiškos f-jos'!I201+'5 pr._valstybinės f-jos'!I44+'5 pr._valstybinės f-jos'!I98+'7 pr._kita dotacija'!I32+'7 pr._kita dotacija'!I270+'9 pr._įstaigų pajamos'!I39+'9 pr._įstaigų pajamos'!I51++'9 pr._įstaigų pajamos'!I105</f>
        <v>0</v>
      </c>
      <c r="I27" s="10">
        <f>'4 pr._savarankiškos f-jos'!J36+'4 pr._savarankiškos f-jos'!J105+'4 pr._savarankiškos f-jos'!J201+'5 pr._valstybinės f-jos'!J44+'5 pr._valstybinės f-jos'!J98+'7 pr._kita dotacija'!J32+'7 pr._kita dotacija'!J270+'9 pr._įstaigų pajamos'!J39+'9 pr._įstaigų pajamos'!J51++'9 pr._įstaigų pajamos'!J105</f>
        <v>-0.1</v>
      </c>
      <c r="J27" s="10">
        <f>'4 pr._savarankiškos f-jos'!K36+'4 pr._savarankiškos f-jos'!K105+'4 pr._savarankiškos f-jos'!K201+'5 pr._valstybinės f-jos'!K44+'5 pr._valstybinės f-jos'!K98+'7 pr._kita dotacija'!K32+'7 pr._kita dotacija'!K270+'9 pr._įstaigų pajamos'!K39+'9 pr._įstaigų pajamos'!K51++'9 pr._įstaigų pajamos'!K105</f>
        <v>0</v>
      </c>
      <c r="K27" s="94">
        <f t="shared" ref="K27:K39" si="4">L27+N27</f>
        <v>155.60000000000002</v>
      </c>
      <c r="L27" s="94">
        <f>'4 pr._savarankiškos f-jos'!M36+'4 pr._savarankiškos f-jos'!M105+'4 pr._savarankiškos f-jos'!M201+'5 pr._valstybinės f-jos'!M44+'5 pr._valstybinės f-jos'!M98+'7 pr._kita dotacija'!M32+'7 pr._kita dotacija'!M270+'9 pr._įstaigų pajamos'!M39+'9 pr._įstaigų pajamos'!M51++'9 pr._įstaigų pajamos'!M105</f>
        <v>155.60000000000002</v>
      </c>
      <c r="M27" s="94">
        <f>'4 pr._savarankiškos f-jos'!N36+'4 pr._savarankiškos f-jos'!N105+'4 pr._savarankiškos f-jos'!N201+'5 pr._valstybinės f-jos'!N44+'5 pr._valstybinės f-jos'!N98+'7 pr._kita dotacija'!N32+'7 pr._kita dotacija'!N270+'9 pr._įstaigų pajamos'!N39+'9 pr._įstaigų pajamos'!N51++'9 pr._įstaigų pajamos'!N105</f>
        <v>90.600000000000009</v>
      </c>
      <c r="N27" s="94">
        <f>'4 pr._savarankiškos f-jos'!O36+'4 pr._savarankiškos f-jos'!O105+'4 pr._savarankiškos f-jos'!O201+'5 pr._valstybinės f-jos'!O44+'5 pr._valstybinės f-jos'!O98+'7 pr._kita dotacija'!O32+'7 pr._kita dotacija'!O270+'9 pr._įstaigų pajamos'!O39+'9 pr._įstaigų pajamos'!O51++'9 pr._įstaigų pajamos'!O105</f>
        <v>0</v>
      </c>
    </row>
    <row r="28" spans="1:14" ht="15" customHeight="1" x14ac:dyDescent="0.25">
      <c r="A28" s="5" t="s">
        <v>73</v>
      </c>
      <c r="B28" s="17" t="s">
        <v>10</v>
      </c>
      <c r="C28" s="16">
        <f t="shared" si="2"/>
        <v>148.1</v>
      </c>
      <c r="D28" s="16">
        <f>'4 pr._savarankiškos f-jos'!E42+'4 pr._savarankiškos f-jos'!E109+'4 pr._savarankiškos f-jos'!E202+'5 pr._valstybinės f-jos'!E48+'5 pr._valstybinės f-jos'!E100+'7 pr._kita dotacija'!E274+'7 pr._kita dotacija'!E36+'9 pr._įstaigų pajamos'!E40+'9 pr._įstaigų pajamos'!E52+'9 pr._įstaigų pajamos'!E106</f>
        <v>148.1</v>
      </c>
      <c r="E28" s="16">
        <f>'4 pr._savarankiškos f-jos'!F42+'4 pr._savarankiškos f-jos'!F109+'4 pr._savarankiškos f-jos'!F202+'5 pr._valstybinės f-jos'!F48+'5 pr._valstybinės f-jos'!F100+'7 pr._kita dotacija'!F274+'7 pr._kita dotacija'!F36+'9 pr._įstaigų pajamos'!F40+'9 pr._įstaigų pajamos'!F52+'9 pr._įstaigų pajamos'!F106</f>
        <v>89.5</v>
      </c>
      <c r="F28" s="16">
        <f>'4 pr._savarankiškos f-jos'!G42+'4 pr._savarankiškos f-jos'!G109+'4 pr._savarankiškos f-jos'!G202+'5 pr._valstybinės f-jos'!G48+'5 pr._valstybinės f-jos'!G100+'7 pr._kita dotacija'!G274+'7 pr._kita dotacija'!G36+'9 pr._įstaigų pajamos'!G40+'9 pr._įstaigų pajamos'!G52+'9 pr._įstaigų pajamos'!G106</f>
        <v>0</v>
      </c>
      <c r="G28" s="10">
        <f t="shared" si="3"/>
        <v>0</v>
      </c>
      <c r="H28" s="10">
        <f>'4 pr._savarankiškos f-jos'!I42+'4 pr._savarankiškos f-jos'!I109+'4 pr._savarankiškos f-jos'!I202+'5 pr._valstybinės f-jos'!I48+'5 pr._valstybinės f-jos'!I100+'7 pr._kita dotacija'!I274+'7 pr._kita dotacija'!I36+'9 pr._įstaigų pajamos'!I40+'9 pr._įstaigų pajamos'!I52+'9 pr._įstaigų pajamos'!I106</f>
        <v>0</v>
      </c>
      <c r="I28" s="10">
        <f>'4 pr._savarankiškos f-jos'!J42+'4 pr._savarankiškos f-jos'!J109+'4 pr._savarankiškos f-jos'!J202+'5 pr._valstybinės f-jos'!J48+'5 pr._valstybinės f-jos'!J100+'7 pr._kita dotacija'!J274+'7 pr._kita dotacija'!J36+'9 pr._įstaigų pajamos'!J40+'9 pr._įstaigų pajamos'!J52+'9 pr._įstaigų pajamos'!J106</f>
        <v>0</v>
      </c>
      <c r="J28" s="10">
        <f>'4 pr._savarankiškos f-jos'!K42+'4 pr._savarankiškos f-jos'!K109+'4 pr._savarankiškos f-jos'!K202+'5 pr._valstybinės f-jos'!K48+'5 pr._valstybinės f-jos'!K100+'7 pr._kita dotacija'!K274+'7 pr._kita dotacija'!K36+'9 pr._įstaigų pajamos'!K40+'9 pr._įstaigų pajamos'!K52+'9 pr._įstaigų pajamos'!K106</f>
        <v>0</v>
      </c>
      <c r="K28" s="94">
        <f t="shared" si="4"/>
        <v>148.1</v>
      </c>
      <c r="L28" s="94">
        <f>'4 pr._savarankiškos f-jos'!M42+'4 pr._savarankiškos f-jos'!M109+'4 pr._savarankiškos f-jos'!M202+'5 pr._valstybinės f-jos'!M48+'5 pr._valstybinės f-jos'!M100+'7 pr._kita dotacija'!M274+'7 pr._kita dotacija'!M36+'9 pr._įstaigų pajamos'!M40+'9 pr._įstaigų pajamos'!M52+'9 pr._įstaigų pajamos'!M106</f>
        <v>148.1</v>
      </c>
      <c r="M28" s="94">
        <f>'4 pr._savarankiškos f-jos'!N42+'4 pr._savarankiškos f-jos'!N109+'4 pr._savarankiškos f-jos'!N202+'5 pr._valstybinės f-jos'!N48+'5 pr._valstybinės f-jos'!N100+'7 pr._kita dotacija'!N274+'7 pr._kita dotacija'!N36+'9 pr._įstaigų pajamos'!N40+'9 pr._įstaigų pajamos'!N52+'9 pr._įstaigų pajamos'!N106</f>
        <v>89.5</v>
      </c>
      <c r="N28" s="94">
        <f>'4 pr._savarankiškos f-jos'!O42+'4 pr._savarankiškos f-jos'!O109+'4 pr._savarankiškos f-jos'!O202+'5 pr._valstybinės f-jos'!O48+'5 pr._valstybinės f-jos'!O100+'7 pr._kita dotacija'!O274+'7 pr._kita dotacija'!O36+'9 pr._įstaigų pajamos'!O40+'9 pr._įstaigų pajamos'!O52+'9 pr._įstaigų pajamos'!O106</f>
        <v>0</v>
      </c>
    </row>
    <row r="29" spans="1:14" ht="15" customHeight="1" x14ac:dyDescent="0.25">
      <c r="A29" s="5" t="s">
        <v>74</v>
      </c>
      <c r="B29" s="17" t="s">
        <v>11</v>
      </c>
      <c r="C29" s="16">
        <f t="shared" si="2"/>
        <v>279.79999999999995</v>
      </c>
      <c r="D29" s="16">
        <f>'4 pr._savarankiškos f-jos'!E47+'4 pr._savarankiškos f-jos'!E113+'4 pr._savarankiškos f-jos'!E203+'5 pr._valstybinės f-jos'!E52+'5 pr._valstybinės f-jos'!E102+'7 pr._kita dotacija'!E40+'7 pr._kita dotacija'!E278+'9 pr._įstaigų pajamos'!E41+'9 pr._įstaigų pajamos'!E53+'9 pr._įstaigų pajamos'!E107</f>
        <v>275.59999999999997</v>
      </c>
      <c r="E29" s="16">
        <f>'4 pr._savarankiškos f-jos'!F47+'4 pr._savarankiškos f-jos'!F113+'4 pr._savarankiškos f-jos'!F203+'5 pr._valstybinės f-jos'!F52+'5 pr._valstybinės f-jos'!F102+'7 pr._kita dotacija'!F40+'7 pr._kita dotacija'!F278+'9 pr._įstaigų pajamos'!F41+'9 pr._įstaigų pajamos'!F53+'9 pr._įstaigų pajamos'!F107</f>
        <v>166.6</v>
      </c>
      <c r="F29" s="16">
        <f>'4 pr._savarankiškos f-jos'!G47+'4 pr._savarankiškos f-jos'!G113+'4 pr._savarankiškos f-jos'!G203+'5 pr._valstybinės f-jos'!G52+'5 pr._valstybinės f-jos'!G102+'7 pr._kita dotacija'!G40+'7 pr._kita dotacija'!G278+'9 pr._įstaigų pajamos'!G41+'9 pr._įstaigų pajamos'!G53+'9 pr._įstaigų pajamos'!G107</f>
        <v>4.2</v>
      </c>
      <c r="G29" s="10">
        <f t="shared" si="3"/>
        <v>0</v>
      </c>
      <c r="H29" s="10">
        <f>'4 pr._savarankiškos f-jos'!I47+'4 pr._savarankiškos f-jos'!I113+'4 pr._savarankiškos f-jos'!I203+'5 pr._valstybinės f-jos'!I52+'5 pr._valstybinės f-jos'!I102+'7 pr._kita dotacija'!I40+'7 pr._kita dotacija'!I278+'9 pr._įstaigų pajamos'!I41+'9 pr._įstaigų pajamos'!I53+'9 pr._įstaigų pajamos'!I107</f>
        <v>0</v>
      </c>
      <c r="I29" s="10">
        <f>'4 pr._savarankiškos f-jos'!J47+'4 pr._savarankiškos f-jos'!J113+'4 pr._savarankiškos f-jos'!J203+'5 pr._valstybinės f-jos'!J52+'5 pr._valstybinės f-jos'!J102+'7 pr._kita dotacija'!J40+'7 pr._kita dotacija'!J278+'9 pr._įstaigų pajamos'!J41+'9 pr._įstaigų pajamos'!J53+'9 pr._įstaigų pajamos'!J107</f>
        <v>0.1</v>
      </c>
      <c r="J29" s="10">
        <f>'4 pr._savarankiškos f-jos'!K47+'4 pr._savarankiškos f-jos'!K113+'4 pr._savarankiškos f-jos'!K203+'5 pr._valstybinės f-jos'!K52+'5 pr._valstybinės f-jos'!K102+'7 pr._kita dotacija'!K40+'7 pr._kita dotacija'!K278+'9 pr._įstaigų pajamos'!K41+'9 pr._įstaigų pajamos'!K53+'9 pr._įstaigų pajamos'!K107</f>
        <v>0</v>
      </c>
      <c r="K29" s="94">
        <f t="shared" si="4"/>
        <v>279.79999999999995</v>
      </c>
      <c r="L29" s="94">
        <f>'4 pr._savarankiškos f-jos'!M47+'4 pr._savarankiškos f-jos'!M113+'4 pr._savarankiškos f-jos'!M203+'5 pr._valstybinės f-jos'!M52+'5 pr._valstybinės f-jos'!M102+'7 pr._kita dotacija'!M40+'7 pr._kita dotacija'!M278+'9 pr._įstaigų pajamos'!M41+'9 pr._įstaigų pajamos'!M53+'9 pr._įstaigų pajamos'!M107</f>
        <v>275.59999999999997</v>
      </c>
      <c r="M29" s="94">
        <f>'4 pr._savarankiškos f-jos'!N47+'4 pr._savarankiškos f-jos'!N113+'4 pr._savarankiškos f-jos'!N203+'5 pr._valstybinės f-jos'!N52+'5 pr._valstybinės f-jos'!N102+'7 pr._kita dotacija'!N40+'7 pr._kita dotacija'!N278+'9 pr._įstaigų pajamos'!N41+'9 pr._įstaigų pajamos'!N53+'9 pr._įstaigų pajamos'!N107</f>
        <v>166.7</v>
      </c>
      <c r="N29" s="94">
        <f>'4 pr._savarankiškos f-jos'!O47+'4 pr._savarankiškos f-jos'!O113+'4 pr._savarankiškos f-jos'!O203+'5 pr._valstybinės f-jos'!O52+'5 pr._valstybinės f-jos'!O102+'7 pr._kita dotacija'!O40+'7 pr._kita dotacija'!O278+'9 pr._įstaigų pajamos'!O41+'9 pr._įstaigų pajamos'!O53+'9 pr._įstaigų pajamos'!O107</f>
        <v>4.2</v>
      </c>
    </row>
    <row r="30" spans="1:14" ht="15" customHeight="1" x14ac:dyDescent="0.25">
      <c r="A30" s="5" t="s">
        <v>75</v>
      </c>
      <c r="B30" s="17" t="s">
        <v>12</v>
      </c>
      <c r="C30" s="16">
        <f t="shared" si="2"/>
        <v>178.6</v>
      </c>
      <c r="D30" s="16">
        <f>'4 pr._savarankiškos f-jos'!E53+'4 pr._savarankiškos f-jos'!E117+'5 pr._valstybinės f-jos'!E56+'5 pr._valstybinės f-jos'!E104+'7 pr._kita dotacija'!E45+'9 pr._įstaigų pajamos'!E42+'9 pr._įstaigų pajamos'!E54+'11 pr._apyvartinės lėšos'!E83+'11 pr._apyvartinės lėšos'!E88</f>
        <v>171.6</v>
      </c>
      <c r="E30" s="16">
        <f>'4 pr._savarankiškos f-jos'!F53+'4 pr._savarankiškos f-jos'!F117+'5 pr._valstybinės f-jos'!F56+'5 pr._valstybinės f-jos'!F104+'7 pr._kita dotacija'!F45+'9 pr._įstaigų pajamos'!F42+'9 pr._įstaigų pajamos'!F54+'11 pr._apyvartinės lėšos'!F83+'11 pr._apyvartinės lėšos'!F88</f>
        <v>101.19999999999999</v>
      </c>
      <c r="F30" s="16">
        <f>'4 pr._savarankiškos f-jos'!G53+'4 pr._savarankiškos f-jos'!G117+'5 pr._valstybinės f-jos'!G56+'5 pr._valstybinės f-jos'!G104+'7 pr._kita dotacija'!G45+'9 pr._įstaigų pajamos'!G42+'9 pr._įstaigų pajamos'!G54+'11 pr._apyvartinės lėšos'!G83+'11 pr._apyvartinės lėšos'!G88</f>
        <v>7</v>
      </c>
      <c r="G30" s="10">
        <f t="shared" si="3"/>
        <v>0</v>
      </c>
      <c r="H30" s="10">
        <f>'4 pr._savarankiškos f-jos'!I53+'4 pr._savarankiškos f-jos'!I117+'5 pr._valstybinės f-jos'!I56+'5 pr._valstybinės f-jos'!I104+'7 pr._kita dotacija'!I45+'9 pr._įstaigų pajamos'!I42+'9 pr._įstaigų pajamos'!I54+'11 pr._apyvartinės lėšos'!I83+'11 pr._apyvartinės lėšos'!I88</f>
        <v>0</v>
      </c>
      <c r="I30" s="10">
        <f>'4 pr._savarankiškos f-jos'!J53+'4 pr._savarankiškos f-jos'!J117+'5 pr._valstybinės f-jos'!J56+'5 pr._valstybinės f-jos'!J104+'7 pr._kita dotacija'!J45+'9 pr._įstaigų pajamos'!J42+'9 pr._įstaigų pajamos'!J54+'11 pr._apyvartinės lėšos'!J83+'11 pr._apyvartinės lėšos'!J88</f>
        <v>-0.10000000000000003</v>
      </c>
      <c r="J30" s="10">
        <f>'4 pr._savarankiškos f-jos'!K53+'4 pr._savarankiškos f-jos'!K117+'5 pr._valstybinės f-jos'!K56+'5 pr._valstybinės f-jos'!K104+'7 pr._kita dotacija'!K45+'9 pr._įstaigų pajamos'!K42+'9 pr._įstaigų pajamos'!K54+'11 pr._apyvartinės lėšos'!K83+'11 pr._apyvartinės lėšos'!K88</f>
        <v>0</v>
      </c>
      <c r="K30" s="94">
        <f t="shared" si="4"/>
        <v>178.6</v>
      </c>
      <c r="L30" s="94">
        <f>'4 pr._savarankiškos f-jos'!M53+'4 pr._savarankiškos f-jos'!M117+'5 pr._valstybinės f-jos'!M56+'5 pr._valstybinės f-jos'!M104+'7 pr._kita dotacija'!M45+'9 pr._įstaigų pajamos'!M42+'9 pr._įstaigų pajamos'!M54+'11 pr._apyvartinės lėšos'!M83+'11 pr._apyvartinės lėšos'!M88</f>
        <v>171.6</v>
      </c>
      <c r="M30" s="94">
        <f>'4 pr._savarankiškos f-jos'!N53+'4 pr._savarankiškos f-jos'!N117+'5 pr._valstybinės f-jos'!N56+'5 pr._valstybinės f-jos'!N104+'7 pr._kita dotacija'!N45+'9 pr._įstaigų pajamos'!N42+'9 pr._įstaigų pajamos'!N54+'11 pr._apyvartinės lėšos'!N83+'11 pr._apyvartinės lėšos'!N88</f>
        <v>101.09999999999998</v>
      </c>
      <c r="N30" s="94">
        <f>'4 pr._savarankiškos f-jos'!O53+'4 pr._savarankiškos f-jos'!O117+'5 pr._valstybinės f-jos'!O56+'5 pr._valstybinės f-jos'!O104+'7 pr._kita dotacija'!O45+'9 pr._įstaigų pajamos'!O42+'9 pr._įstaigų pajamos'!O54+'11 pr._apyvartinės lėšos'!O83+'11 pr._apyvartinės lėšos'!O88</f>
        <v>7</v>
      </c>
    </row>
    <row r="31" spans="1:14" ht="15" customHeight="1" x14ac:dyDescent="0.25">
      <c r="A31" s="5" t="s">
        <v>76</v>
      </c>
      <c r="B31" s="17" t="s">
        <v>13</v>
      </c>
      <c r="C31" s="16">
        <f t="shared" si="2"/>
        <v>127.50000000000001</v>
      </c>
      <c r="D31" s="16">
        <f>'4 pr._savarankiškos f-jos'!E58+'4 pr._savarankiškos f-jos'!E121+'5 pr._valstybinės f-jos'!E60+'5 pr._valstybinės f-jos'!E106+'7 pr._kita dotacija'!E49+'9 pr._įstaigų pajamos'!E55</f>
        <v>126.80000000000001</v>
      </c>
      <c r="E31" s="16">
        <f>'4 pr._savarankiškos f-jos'!F58+'4 pr._savarankiškos f-jos'!F121+'5 pr._valstybinės f-jos'!F60+'5 pr._valstybinės f-jos'!F106+'7 pr._kita dotacija'!F49+'9 pr._įstaigų pajamos'!F55</f>
        <v>77.400000000000006</v>
      </c>
      <c r="F31" s="16">
        <f>'4 pr._savarankiškos f-jos'!G58+'4 pr._savarankiškos f-jos'!G121+'5 pr._valstybinės f-jos'!G60+'5 pr._valstybinės f-jos'!G106+'7 pr._kita dotacija'!G49+'9 pr._įstaigų pajamos'!G55</f>
        <v>0.7</v>
      </c>
      <c r="G31" s="10">
        <f t="shared" si="3"/>
        <v>0</v>
      </c>
      <c r="H31" s="10">
        <f>'4 pr._savarankiškos f-jos'!I58+'4 pr._savarankiškos f-jos'!I121+'5 pr._valstybinės f-jos'!I60+'5 pr._valstybinės f-jos'!I106+'7 pr._kita dotacija'!I49+'9 pr._įstaigų pajamos'!I55</f>
        <v>0</v>
      </c>
      <c r="I31" s="10">
        <f>'4 pr._savarankiškos f-jos'!J58+'4 pr._savarankiškos f-jos'!J121+'5 pr._valstybinės f-jos'!J60+'5 pr._valstybinės f-jos'!J106+'7 pr._kita dotacija'!J49+'9 pr._įstaigų pajamos'!J55</f>
        <v>0</v>
      </c>
      <c r="J31" s="10">
        <f>'4 pr._savarankiškos f-jos'!K58+'4 pr._savarankiškos f-jos'!K121+'5 pr._valstybinės f-jos'!K60+'5 pr._valstybinės f-jos'!K106+'7 pr._kita dotacija'!K49+'9 pr._įstaigų pajamos'!K55</f>
        <v>0</v>
      </c>
      <c r="K31" s="94">
        <f t="shared" si="4"/>
        <v>127.50000000000001</v>
      </c>
      <c r="L31" s="94">
        <f>'4 pr._savarankiškos f-jos'!M58+'4 pr._savarankiškos f-jos'!M121+'5 pr._valstybinės f-jos'!M60+'5 pr._valstybinės f-jos'!M106+'7 pr._kita dotacija'!M49+'9 pr._įstaigų pajamos'!M55</f>
        <v>126.80000000000001</v>
      </c>
      <c r="M31" s="94">
        <f>'4 pr._savarankiškos f-jos'!N58+'4 pr._savarankiškos f-jos'!N121+'5 pr._valstybinės f-jos'!N60+'5 pr._valstybinės f-jos'!N106+'7 pr._kita dotacija'!N49+'9 pr._įstaigų pajamos'!N55</f>
        <v>77.400000000000006</v>
      </c>
      <c r="N31" s="94">
        <f>'4 pr._savarankiškos f-jos'!O58+'4 pr._savarankiškos f-jos'!O121+'5 pr._valstybinės f-jos'!O60+'5 pr._valstybinės f-jos'!O106+'7 pr._kita dotacija'!O49+'9 pr._įstaigų pajamos'!O55</f>
        <v>0.7</v>
      </c>
    </row>
    <row r="32" spans="1:14" ht="15" customHeight="1" x14ac:dyDescent="0.25">
      <c r="A32" s="5" t="s">
        <v>77</v>
      </c>
      <c r="B32" s="12" t="s">
        <v>14</v>
      </c>
      <c r="C32" s="16">
        <f t="shared" si="2"/>
        <v>149.50000000000003</v>
      </c>
      <c r="D32" s="16">
        <f>'4 pr._savarankiškos f-jos'!E63+'4 pr._savarankiškos f-jos'!E125+'5 pr._valstybinės f-jos'!E64+'5 pr._valstybinės f-jos'!E108+'7 pr._kita dotacija'!E53+'9 pr._įstaigų pajamos'!E43+'9 pr._įstaigų pajamos'!E56</f>
        <v>139.60000000000002</v>
      </c>
      <c r="E32" s="16">
        <f>'4 pr._savarankiškos f-jos'!F63+'4 pr._savarankiškos f-jos'!F125+'5 pr._valstybinės f-jos'!F64+'5 pr._valstybinės f-jos'!F108+'7 pr._kita dotacija'!F53+'9 pr._įstaigų pajamos'!F43+'9 pr._įstaigų pajamos'!F56</f>
        <v>74.599999999999994</v>
      </c>
      <c r="F32" s="16">
        <f>'4 pr._savarankiškos f-jos'!G63+'4 pr._savarankiškos f-jos'!G125+'5 pr._valstybinės f-jos'!G64+'5 pr._valstybinės f-jos'!G108+'7 pr._kita dotacija'!G53+'9 pr._įstaigų pajamos'!G43+'9 pr._įstaigų pajamos'!G56</f>
        <v>9.9</v>
      </c>
      <c r="G32" s="10">
        <f t="shared" si="3"/>
        <v>-0.3</v>
      </c>
      <c r="H32" s="10">
        <f>'4 pr._savarankiškos f-jos'!I63+'4 pr._savarankiškos f-jos'!I125+'5 pr._valstybinės f-jos'!I64+'5 pr._valstybinės f-jos'!I108+'7 pr._kita dotacija'!I53+'9 pr._įstaigų pajamos'!I43+'9 pr._įstaigų pajamos'!I56</f>
        <v>-0.3</v>
      </c>
      <c r="I32" s="10">
        <f>'4 pr._savarankiškos f-jos'!J63+'4 pr._savarankiškos f-jos'!J125+'5 pr._valstybinės f-jos'!J64+'5 pr._valstybinės f-jos'!J108+'7 pr._kita dotacija'!J53+'9 pr._įstaigų pajamos'!J43+'9 pr._įstaigų pajamos'!J56</f>
        <v>-0.5</v>
      </c>
      <c r="J32" s="10">
        <f>'4 pr._savarankiškos f-jos'!K63+'4 pr._savarankiškos f-jos'!K125+'5 pr._valstybinės f-jos'!K64+'5 pr._valstybinės f-jos'!K108+'7 pr._kita dotacija'!K53+'9 pr._įstaigų pajamos'!K43+'9 pr._įstaigų pajamos'!K56</f>
        <v>0</v>
      </c>
      <c r="K32" s="94">
        <f t="shared" si="4"/>
        <v>149.20000000000002</v>
      </c>
      <c r="L32" s="94">
        <f>'4 pr._savarankiškos f-jos'!M63+'4 pr._savarankiškos f-jos'!M125+'5 pr._valstybinės f-jos'!M64+'5 pr._valstybinės f-jos'!M108+'7 pr._kita dotacija'!M53+'9 pr._įstaigų pajamos'!M43+'9 pr._įstaigų pajamos'!M56</f>
        <v>139.30000000000001</v>
      </c>
      <c r="M32" s="94">
        <f>'4 pr._savarankiškos f-jos'!N63+'4 pr._savarankiškos f-jos'!N125+'5 pr._valstybinės f-jos'!N64+'5 pr._valstybinės f-jos'!N108+'7 pr._kita dotacija'!N53+'9 pr._įstaigų pajamos'!N43+'9 pr._įstaigų pajamos'!N56</f>
        <v>74.099999999999994</v>
      </c>
      <c r="N32" s="94">
        <f>'4 pr._savarankiškos f-jos'!O63+'4 pr._savarankiškos f-jos'!O125+'5 pr._valstybinės f-jos'!O64+'5 pr._valstybinės f-jos'!O108+'7 pr._kita dotacija'!O53+'9 pr._įstaigų pajamos'!O43+'9 pr._įstaigų pajamos'!O56</f>
        <v>9.9</v>
      </c>
    </row>
    <row r="33" spans="1:14" ht="15" customHeight="1" x14ac:dyDescent="0.25">
      <c r="A33" s="13" t="s">
        <v>78</v>
      </c>
      <c r="B33" s="12" t="s">
        <v>15</v>
      </c>
      <c r="C33" s="16">
        <f t="shared" si="2"/>
        <v>169.70000000000002</v>
      </c>
      <c r="D33" s="16">
        <f>'4 pr._savarankiškos f-jos'!E68+'4 pr._savarankiškos f-jos'!E129++'4 pr._savarankiškos f-jos'!E204+'5 pr._valstybinės f-jos'!E68+'5 pr._valstybinės f-jos'!E110+'7 pr._kita dotacija'!E57+'7 pr._kita dotacija'!E282+'9 pr._įstaigų pajamos'!E44+'9 pr._įstaigų pajamos'!E57+'9 pr._įstaigų pajamos'!E108+'11 pr._apyvartinės lėšos'!E90</f>
        <v>167.70000000000002</v>
      </c>
      <c r="E33" s="16">
        <f>'4 pr._savarankiškos f-jos'!F68+'4 pr._savarankiškos f-jos'!F129++'4 pr._savarankiškos f-jos'!F204+'5 pr._valstybinės f-jos'!F68+'5 pr._valstybinės f-jos'!F110+'7 pr._kita dotacija'!F57+'7 pr._kita dotacija'!F282+'9 pr._įstaigų pajamos'!F44+'9 pr._įstaigų pajamos'!F57+'9 pr._įstaigų pajamos'!F108+'11 pr._apyvartinės lėšos'!F90</f>
        <v>103.6</v>
      </c>
      <c r="F33" s="16">
        <f>'4 pr._savarankiškos f-jos'!G68+'4 pr._savarankiškos f-jos'!G129++'4 pr._savarankiškos f-jos'!G204+'5 pr._valstybinės f-jos'!G68+'5 pr._valstybinės f-jos'!G110+'7 pr._kita dotacija'!G57+'7 pr._kita dotacija'!G282+'9 pr._įstaigų pajamos'!G44+'9 pr._įstaigų pajamos'!G57+'9 pr._įstaigų pajamos'!G108+'11 pr._apyvartinės lėšos'!G90</f>
        <v>2</v>
      </c>
      <c r="G33" s="10">
        <f t="shared" si="3"/>
        <v>0.2</v>
      </c>
      <c r="H33" s="10">
        <f>'4 pr._savarankiškos f-jos'!I68+'4 pr._savarankiškos f-jos'!I129++'4 pr._savarankiškos f-jos'!I204+'5 pr._valstybinės f-jos'!I68+'5 pr._valstybinės f-jos'!I110+'7 pr._kita dotacija'!I57+'7 pr._kita dotacija'!I282+'9 pr._įstaigų pajamos'!I44+'9 pr._įstaigų pajamos'!I57+'9 pr._įstaigų pajamos'!I108+'11 pr._apyvartinės lėšos'!I90</f>
        <v>0.2</v>
      </c>
      <c r="I33" s="10">
        <f>'4 pr._savarankiškos f-jos'!J68+'4 pr._savarankiškos f-jos'!J129++'4 pr._savarankiškos f-jos'!J204+'5 pr._valstybinės f-jos'!J68+'5 pr._valstybinės f-jos'!J110+'7 pr._kita dotacija'!J57+'7 pr._kita dotacija'!J282+'9 pr._įstaigų pajamos'!J44+'9 pr._įstaigų pajamos'!J57+'9 pr._įstaigų pajamos'!J108+'11 pr._apyvartinės lėšos'!J90</f>
        <v>0</v>
      </c>
      <c r="J33" s="10">
        <f>'4 pr._savarankiškos f-jos'!K68+'4 pr._savarankiškos f-jos'!K129++'4 pr._savarankiškos f-jos'!K204+'5 pr._valstybinės f-jos'!K68+'5 pr._valstybinės f-jos'!K110+'7 pr._kita dotacija'!K57+'7 pr._kita dotacija'!K282+'9 pr._įstaigų pajamos'!K44+'9 pr._įstaigų pajamos'!K57+'9 pr._įstaigų pajamos'!K108+'11 pr._apyvartinės lėšos'!K90</f>
        <v>0</v>
      </c>
      <c r="K33" s="94">
        <f t="shared" si="4"/>
        <v>169.9</v>
      </c>
      <c r="L33" s="94">
        <f>'4 pr._savarankiškos f-jos'!M68+'4 pr._savarankiškos f-jos'!M129++'4 pr._savarankiškos f-jos'!M204+'5 pr._valstybinės f-jos'!M68+'5 pr._valstybinės f-jos'!M110+'7 pr._kita dotacija'!M57+'7 pr._kita dotacija'!M282+'9 pr._įstaigų pajamos'!M44+'9 pr._įstaigų pajamos'!M57+'9 pr._įstaigų pajamos'!M108+'11 pr._apyvartinės lėšos'!M90</f>
        <v>167.9</v>
      </c>
      <c r="M33" s="94">
        <f>'4 pr._savarankiškos f-jos'!N68+'4 pr._savarankiškos f-jos'!N129++'4 pr._savarankiškos f-jos'!N204+'5 pr._valstybinės f-jos'!N68+'5 pr._valstybinės f-jos'!N110+'7 pr._kita dotacija'!N57+'7 pr._kita dotacija'!N282+'9 pr._įstaigų pajamos'!N44+'9 pr._įstaigų pajamos'!N57+'9 pr._įstaigų pajamos'!N108+'11 pr._apyvartinės lėšos'!N90</f>
        <v>103.6</v>
      </c>
      <c r="N33" s="94">
        <f>'4 pr._savarankiškos f-jos'!O68+'4 pr._savarankiškos f-jos'!O129++'4 pr._savarankiškos f-jos'!O204+'5 pr._valstybinės f-jos'!O68+'5 pr._valstybinės f-jos'!O110+'7 pr._kita dotacija'!O57+'7 pr._kita dotacija'!O282+'9 pr._įstaigų pajamos'!O44+'9 pr._įstaigų pajamos'!O57+'9 pr._įstaigų pajamos'!O108+'11 pr._apyvartinės lėšos'!O90</f>
        <v>2</v>
      </c>
    </row>
    <row r="34" spans="1:14" ht="15" customHeight="1" x14ac:dyDescent="0.25">
      <c r="A34" s="19" t="s">
        <v>79</v>
      </c>
      <c r="B34" s="17" t="s">
        <v>16</v>
      </c>
      <c r="C34" s="16">
        <f t="shared" si="2"/>
        <v>295.39999999999998</v>
      </c>
      <c r="D34" s="16">
        <f>'4 pr._savarankiškos f-jos'!E73+'4 pr._savarankiškos f-jos'!E133+'5 pr._valstybinės f-jos'!E72+'5 pr._valstybinės f-jos'!E112+'7 pr._kita dotacija'!E61+'9 pr._įstaigų pajamos'!E45+'9 pr._įstaigų pajamos'!E58+'4 pr._savarankiškos f-jos'!E205+'7 pr._kita dotacija'!E286+'9 pr._įstaigų pajamos'!E109</f>
        <v>292.79999999999995</v>
      </c>
      <c r="E34" s="16">
        <f>'4 pr._savarankiškos f-jos'!F73+'4 pr._savarankiškos f-jos'!F133+'5 pr._valstybinės f-jos'!F72+'5 pr._valstybinės f-jos'!F112+'7 pr._kita dotacija'!F61+'9 pr._įstaigų pajamos'!F45+'9 pr._įstaigų pajamos'!F58+'4 pr._savarankiškos f-jos'!F205+'7 pr._kita dotacija'!F286+'9 pr._įstaigų pajamos'!F109</f>
        <v>174.6</v>
      </c>
      <c r="F34" s="16">
        <f>'4 pr._savarankiškos f-jos'!G73+'4 pr._savarankiškos f-jos'!G133+'5 pr._valstybinės f-jos'!G72+'5 pr._valstybinės f-jos'!G112+'7 pr._kita dotacija'!G61+'9 pr._įstaigų pajamos'!G45+'9 pr._įstaigų pajamos'!G58+'4 pr._savarankiškos f-jos'!G205+'7 pr._kita dotacija'!G286+'9 pr._įstaigų pajamos'!G109</f>
        <v>2.6</v>
      </c>
      <c r="G34" s="10">
        <f t="shared" si="3"/>
        <v>-0.1</v>
      </c>
      <c r="H34" s="10">
        <f>'4 pr._savarankiškos f-jos'!I73+'4 pr._savarankiškos f-jos'!I133+'5 pr._valstybinės f-jos'!I72+'5 pr._valstybinės f-jos'!I112+'7 pr._kita dotacija'!I61+'9 pr._įstaigų pajamos'!I45+'9 pr._įstaigų pajamos'!I58+'4 pr._savarankiškos f-jos'!I205+'7 pr._kita dotacija'!I286+'9 pr._įstaigų pajamos'!I109</f>
        <v>-0.1</v>
      </c>
      <c r="I34" s="10">
        <f>'4 pr._savarankiškos f-jos'!J73+'4 pr._savarankiškos f-jos'!J133+'5 pr._valstybinės f-jos'!J72+'5 pr._valstybinės f-jos'!J112+'7 pr._kita dotacija'!J61+'9 pr._įstaigų pajamos'!J45+'9 pr._įstaigų pajamos'!J58+'4 pr._savarankiškos f-jos'!J205+'7 pr._kita dotacija'!J286+'9 pr._įstaigų pajamos'!J109</f>
        <v>-0.1</v>
      </c>
      <c r="J34" s="10">
        <f>'4 pr._savarankiškos f-jos'!K73+'4 pr._savarankiškos f-jos'!K133+'5 pr._valstybinės f-jos'!K72+'5 pr._valstybinės f-jos'!K112+'7 pr._kita dotacija'!K61+'9 pr._įstaigų pajamos'!K45+'9 pr._įstaigų pajamos'!K58+'4 pr._savarankiškos f-jos'!K205+'7 pr._kita dotacija'!K286+'9 pr._įstaigų pajamos'!K109</f>
        <v>0</v>
      </c>
      <c r="K34" s="94">
        <f t="shared" si="4"/>
        <v>295.29999999999995</v>
      </c>
      <c r="L34" s="94">
        <f>'4 pr._savarankiškos f-jos'!M73+'4 pr._savarankiškos f-jos'!M133+'5 pr._valstybinės f-jos'!M72+'5 pr._valstybinės f-jos'!M112+'7 pr._kita dotacija'!M61+'9 pr._įstaigų pajamos'!M45+'9 pr._įstaigų pajamos'!M58+'4 pr._savarankiškos f-jos'!M205+'7 pr._kita dotacija'!M286+'9 pr._įstaigų pajamos'!M109</f>
        <v>292.69999999999993</v>
      </c>
      <c r="M34" s="94">
        <f>'4 pr._savarankiškos f-jos'!N73+'4 pr._savarankiškos f-jos'!N133+'5 pr._valstybinės f-jos'!N72+'5 pr._valstybinės f-jos'!N112+'7 pr._kita dotacija'!N61+'9 pr._įstaigų pajamos'!N45+'9 pr._įstaigų pajamos'!N58+'4 pr._savarankiškos f-jos'!N205+'7 pr._kita dotacija'!N286+'9 pr._įstaigų pajamos'!N109</f>
        <v>174.5</v>
      </c>
      <c r="N34" s="94">
        <f>'4 pr._savarankiškos f-jos'!O73+'4 pr._savarankiškos f-jos'!O133+'5 pr._valstybinės f-jos'!O72+'5 pr._valstybinės f-jos'!O112+'7 pr._kita dotacija'!O61+'9 pr._įstaigų pajamos'!O45+'9 pr._įstaigų pajamos'!O58+'4 pr._savarankiškos f-jos'!O205+'7 pr._kita dotacija'!O286+'9 pr._įstaigų pajamos'!O109</f>
        <v>2.6</v>
      </c>
    </row>
    <row r="35" spans="1:14" ht="15" customHeight="1" x14ac:dyDescent="0.25">
      <c r="A35" s="5" t="s">
        <v>80</v>
      </c>
      <c r="B35" s="17" t="s">
        <v>17</v>
      </c>
      <c r="C35" s="16">
        <f t="shared" si="2"/>
        <v>154.39999999999998</v>
      </c>
      <c r="D35" s="16">
        <f>'4 pr._savarankiškos f-jos'!E79+'4 pr._savarankiškos f-jos'!E137+'5 pr._valstybinės f-jos'!E76+'5 pr._valstybinės f-jos'!E114+'7 pr._kita dotacija'!E65+'9 pr._įstaigų pajamos'!E46+'9 pr._įstaigų pajamos'!E59+'11 pr._apyvartinės lėšos'!E29</f>
        <v>133.79999999999998</v>
      </c>
      <c r="E35" s="16">
        <f>'4 pr._savarankiškos f-jos'!F79+'4 pr._savarankiškos f-jos'!F137+'5 pr._valstybinės f-jos'!F76+'5 pr._valstybinės f-jos'!F114+'7 pr._kita dotacija'!F65+'9 pr._įstaigų pajamos'!F46+'9 pr._įstaigų pajamos'!F59+'11 pr._apyvartinės lėšos'!F29</f>
        <v>81.999999999999986</v>
      </c>
      <c r="F35" s="16">
        <f>'4 pr._savarankiškos f-jos'!G79+'4 pr._savarankiškos f-jos'!G137+'5 pr._valstybinės f-jos'!G76+'5 pr._valstybinės f-jos'!G114+'7 pr._kita dotacija'!G65+'9 pr._įstaigų pajamos'!G46+'9 pr._įstaigų pajamos'!G59+'11 pr._apyvartinės lėšos'!G29</f>
        <v>20.6</v>
      </c>
      <c r="G35" s="10">
        <f t="shared" si="3"/>
        <v>0</v>
      </c>
      <c r="H35" s="10">
        <f>'4 pr._savarankiškos f-jos'!I79+'4 pr._savarankiškos f-jos'!I137+'5 pr._valstybinės f-jos'!I76+'5 pr._valstybinės f-jos'!I114+'7 pr._kita dotacija'!I65+'9 pr._įstaigų pajamos'!I46+'9 pr._įstaigų pajamos'!I59+'11 pr._apyvartinės lėšos'!I29</f>
        <v>0</v>
      </c>
      <c r="I35" s="10">
        <f>'4 pr._savarankiškos f-jos'!J79+'4 pr._savarankiškos f-jos'!J137+'5 pr._valstybinės f-jos'!J76+'5 pr._valstybinės f-jos'!J114+'7 pr._kita dotacija'!J65+'9 pr._įstaigų pajamos'!J46+'9 pr._įstaigų pajamos'!J59+'11 pr._apyvartinės lėšos'!J29</f>
        <v>0</v>
      </c>
      <c r="J35" s="10">
        <f>'4 pr._savarankiškos f-jos'!K79+'4 pr._savarankiškos f-jos'!K137+'5 pr._valstybinės f-jos'!K76+'5 pr._valstybinės f-jos'!K114+'7 pr._kita dotacija'!K65+'9 pr._įstaigų pajamos'!K46+'9 pr._įstaigų pajamos'!K59+'11 pr._apyvartinės lėšos'!K29</f>
        <v>0</v>
      </c>
      <c r="K35" s="94">
        <f t="shared" si="4"/>
        <v>154.39999999999998</v>
      </c>
      <c r="L35" s="94">
        <f>'4 pr._savarankiškos f-jos'!M79+'4 pr._savarankiškos f-jos'!M137+'5 pr._valstybinės f-jos'!M76+'5 pr._valstybinės f-jos'!M114+'7 pr._kita dotacija'!M65+'9 pr._įstaigų pajamos'!M46+'9 pr._įstaigų pajamos'!M59+'11 pr._apyvartinės lėšos'!M29</f>
        <v>133.79999999999998</v>
      </c>
      <c r="M35" s="94">
        <f>'4 pr._savarankiškos f-jos'!N79+'4 pr._savarankiškos f-jos'!N137+'5 pr._valstybinės f-jos'!N76+'5 pr._valstybinės f-jos'!N114+'7 pr._kita dotacija'!N65+'9 pr._įstaigų pajamos'!N46+'9 pr._įstaigų pajamos'!N59+'11 pr._apyvartinės lėšos'!N29</f>
        <v>81.999999999999986</v>
      </c>
      <c r="N35" s="94">
        <f>'4 pr._savarankiškos f-jos'!O79+'4 pr._savarankiškos f-jos'!O137+'5 pr._valstybinės f-jos'!O76+'5 pr._valstybinės f-jos'!O114+'7 pr._kita dotacija'!O65+'9 pr._įstaigų pajamos'!O46+'9 pr._įstaigų pajamos'!O59+'11 pr._apyvartinės lėšos'!O29</f>
        <v>20.6</v>
      </c>
    </row>
    <row r="36" spans="1:14" ht="15" customHeight="1" x14ac:dyDescent="0.25">
      <c r="A36" s="5" t="s">
        <v>81</v>
      </c>
      <c r="B36" s="17" t="s">
        <v>18</v>
      </c>
      <c r="C36" s="16">
        <f t="shared" si="2"/>
        <v>96.4</v>
      </c>
      <c r="D36" s="16">
        <f>'4 pr._savarankiškos f-jos'!E84+'4 pr._savarankiškos f-jos'!E141+'5 pr._valstybinės f-jos'!E80+'5 pr._valstybinės f-jos'!E116+'7 pr._kita dotacija'!E69+'9 pr._įstaigų pajamos'!E47+'9 pr._įstaigų pajamos'!E60</f>
        <v>96.4</v>
      </c>
      <c r="E36" s="16">
        <f>'4 pr._savarankiškos f-jos'!F84+'4 pr._savarankiškos f-jos'!F141+'5 pr._valstybinės f-jos'!F80+'5 pr._valstybinės f-jos'!F116+'7 pr._kita dotacija'!F69+'9 pr._įstaigų pajamos'!F47+'9 pr._įstaigų pajamos'!F60</f>
        <v>60.100000000000009</v>
      </c>
      <c r="F36" s="16">
        <f>'4 pr._savarankiškos f-jos'!G84+'4 pr._savarankiškos f-jos'!G141+'5 pr._valstybinės f-jos'!G80+'5 pr._valstybinės f-jos'!G116+'7 pr._kita dotacija'!G69+'9 pr._įstaigų pajamos'!G47+'9 pr._įstaigų pajamos'!G60</f>
        <v>0</v>
      </c>
      <c r="G36" s="10">
        <f t="shared" si="3"/>
        <v>0</v>
      </c>
      <c r="H36" s="10">
        <f>'4 pr._savarankiškos f-jos'!I84+'4 pr._savarankiškos f-jos'!I141+'5 pr._valstybinės f-jos'!I80+'5 pr._valstybinės f-jos'!I116+'7 pr._kita dotacija'!I69+'9 pr._įstaigų pajamos'!I47+'9 pr._įstaigų pajamos'!I60</f>
        <v>0</v>
      </c>
      <c r="I36" s="10">
        <f>'4 pr._savarankiškos f-jos'!J84+'4 pr._savarankiškos f-jos'!J141+'5 pr._valstybinės f-jos'!J80+'5 pr._valstybinės f-jos'!J116+'7 pr._kita dotacija'!J69+'9 pr._įstaigų pajamos'!J47+'9 pr._įstaigų pajamos'!J60</f>
        <v>0</v>
      </c>
      <c r="J36" s="10">
        <f>'4 pr._savarankiškos f-jos'!K84+'4 pr._savarankiškos f-jos'!K141+'5 pr._valstybinės f-jos'!K80+'5 pr._valstybinės f-jos'!K116+'7 pr._kita dotacija'!K69+'9 pr._įstaigų pajamos'!K47+'9 pr._įstaigų pajamos'!K60</f>
        <v>0</v>
      </c>
      <c r="K36" s="94">
        <f t="shared" si="4"/>
        <v>96.4</v>
      </c>
      <c r="L36" s="94">
        <f>'4 pr._savarankiškos f-jos'!M84+'4 pr._savarankiškos f-jos'!M141+'5 pr._valstybinės f-jos'!M80+'5 pr._valstybinės f-jos'!M116+'7 pr._kita dotacija'!M69+'9 pr._įstaigų pajamos'!M47+'9 pr._įstaigų pajamos'!M60</f>
        <v>96.4</v>
      </c>
      <c r="M36" s="94">
        <f>'4 pr._savarankiškos f-jos'!N84+'4 pr._savarankiškos f-jos'!N141+'5 pr._valstybinės f-jos'!N80+'5 pr._valstybinės f-jos'!N116+'7 pr._kita dotacija'!N69+'9 pr._įstaigų pajamos'!N47+'9 pr._įstaigų pajamos'!N60</f>
        <v>60.100000000000009</v>
      </c>
      <c r="N36" s="94">
        <f>'4 pr._savarankiškos f-jos'!O84+'4 pr._savarankiškos f-jos'!O141+'5 pr._valstybinės f-jos'!O80+'5 pr._valstybinės f-jos'!O116+'7 pr._kita dotacija'!O69+'9 pr._įstaigų pajamos'!O47+'9 pr._įstaigų pajamos'!O60</f>
        <v>0</v>
      </c>
    </row>
    <row r="37" spans="1:14" ht="15" customHeight="1" x14ac:dyDescent="0.25">
      <c r="A37" s="5" t="s">
        <v>82</v>
      </c>
      <c r="B37" s="17" t="s">
        <v>19</v>
      </c>
      <c r="C37" s="16">
        <f t="shared" si="2"/>
        <v>774.6</v>
      </c>
      <c r="D37" s="16">
        <f>'4 pr._savarankiškos f-jos'!E89+'4 pr._savarankiškos f-jos'!E145+'5 pr._valstybinės f-jos'!E84+'5 pr._valstybinės f-jos'!E118+'7 pr._kita dotacija'!E73+'9 pr._įstaigų pajamos'!E61</f>
        <v>774.6</v>
      </c>
      <c r="E37" s="16">
        <f>'4 pr._savarankiškos f-jos'!F89+'4 pr._savarankiškos f-jos'!F145+'5 pr._valstybinės f-jos'!F84+'5 pr._valstybinės f-jos'!F118+'7 pr._kita dotacija'!F73+'9 pr._įstaigų pajamos'!F61</f>
        <v>155.9</v>
      </c>
      <c r="F37" s="16">
        <f>'4 pr._savarankiškos f-jos'!G89+'4 pr._savarankiškos f-jos'!G145+'5 pr._valstybinės f-jos'!G84+'5 pr._valstybinės f-jos'!G118+'7 pr._kita dotacija'!G73+'9 pr._įstaigų pajamos'!G61</f>
        <v>0</v>
      </c>
      <c r="G37" s="10">
        <f t="shared" si="3"/>
        <v>0</v>
      </c>
      <c r="H37" s="10">
        <f>'4 pr._savarankiškos f-jos'!I89+'4 pr._savarankiškos f-jos'!I145+'5 pr._valstybinės f-jos'!I84+'5 pr._valstybinės f-jos'!I118+'7 pr._kita dotacija'!I73+'9 pr._įstaigų pajamos'!I61</f>
        <v>0</v>
      </c>
      <c r="I37" s="10">
        <f>'4 pr._savarankiškos f-jos'!J89+'4 pr._savarankiškos f-jos'!J145+'5 pr._valstybinės f-jos'!J84+'5 pr._valstybinės f-jos'!J118+'7 pr._kita dotacija'!J73+'9 pr._įstaigų pajamos'!J61</f>
        <v>-0.30000000000000004</v>
      </c>
      <c r="J37" s="10">
        <f>'4 pr._savarankiškos f-jos'!K89+'4 pr._savarankiškos f-jos'!K145+'5 pr._valstybinės f-jos'!K84+'5 pr._valstybinės f-jos'!K118+'7 pr._kita dotacija'!K73+'9 pr._įstaigų pajamos'!K61</f>
        <v>0</v>
      </c>
      <c r="K37" s="94">
        <f t="shared" si="4"/>
        <v>774.6</v>
      </c>
      <c r="L37" s="94">
        <f>'4 pr._savarankiškos f-jos'!M89+'4 pr._savarankiškos f-jos'!M145+'5 pr._valstybinės f-jos'!M84+'5 pr._valstybinės f-jos'!M118+'7 pr._kita dotacija'!M73+'9 pr._įstaigų pajamos'!M61</f>
        <v>774.6</v>
      </c>
      <c r="M37" s="94">
        <f>'4 pr._savarankiškos f-jos'!N89+'4 pr._savarankiškos f-jos'!N145+'5 pr._valstybinės f-jos'!N84+'5 pr._valstybinės f-jos'!N118+'7 pr._kita dotacija'!N73+'9 pr._įstaigų pajamos'!N61</f>
        <v>155.6</v>
      </c>
      <c r="N37" s="94">
        <f>'4 pr._savarankiškos f-jos'!O89+'4 pr._savarankiškos f-jos'!O145+'5 pr._valstybinės f-jos'!O84+'5 pr._valstybinės f-jos'!O118+'7 pr._kita dotacija'!O73+'9 pr._įstaigų pajamos'!O61</f>
        <v>0</v>
      </c>
    </row>
    <row r="38" spans="1:14" ht="15" customHeight="1" x14ac:dyDescent="0.25">
      <c r="A38" s="5" t="s">
        <v>83</v>
      </c>
      <c r="B38" s="17" t="s">
        <v>26</v>
      </c>
      <c r="C38" s="16">
        <f>D38+F38</f>
        <v>1330</v>
      </c>
      <c r="D38" s="16">
        <f>'4 pr._savarankiškos f-jos'!E93</f>
        <v>127.8</v>
      </c>
      <c r="E38" s="16">
        <f>'4 pr._savarankiškos f-jos'!F93</f>
        <v>0</v>
      </c>
      <c r="F38" s="16">
        <f>'4 pr._savarankiškos f-jos'!G93</f>
        <v>1202.2</v>
      </c>
      <c r="G38" s="10">
        <f t="shared" si="3"/>
        <v>0</v>
      </c>
      <c r="H38" s="10">
        <f>'4 pr._savarankiškos f-jos'!I93</f>
        <v>0</v>
      </c>
      <c r="I38" s="10">
        <f>'4 pr._savarankiškos f-jos'!J93</f>
        <v>0</v>
      </c>
      <c r="J38" s="10">
        <f>'4 pr._savarankiškos f-jos'!K93</f>
        <v>0</v>
      </c>
      <c r="K38" s="94">
        <f t="shared" si="4"/>
        <v>1330</v>
      </c>
      <c r="L38" s="94">
        <f>'4 pr._savarankiškos f-jos'!M93</f>
        <v>127.8</v>
      </c>
      <c r="M38" s="94">
        <f>'4 pr._savarankiškos f-jos'!N93</f>
        <v>0</v>
      </c>
      <c r="N38" s="94">
        <f>'4 pr._savarankiškos f-jos'!O93</f>
        <v>1202.2</v>
      </c>
    </row>
    <row r="39" spans="1:14" ht="15" customHeight="1" x14ac:dyDescent="0.25">
      <c r="A39" s="13" t="s">
        <v>84</v>
      </c>
      <c r="B39" s="35" t="s">
        <v>170</v>
      </c>
      <c r="C39" s="16">
        <f>D39+F39</f>
        <v>381.70000000000005</v>
      </c>
      <c r="D39" s="16">
        <f>'4 pr._savarankiškos f-jos'!E94+'5 pr._valstybinės f-jos'!E86+'11 pr._apyvartinės lėšos'!E85+'9 pr._įstaigų pajamos'!E48</f>
        <v>381.70000000000005</v>
      </c>
      <c r="E39" s="16">
        <f>'4 pr._savarankiškos f-jos'!F94+'5 pr._valstybinės f-jos'!F86+'11 pr._apyvartinės lėšos'!F85+'9 pr._įstaigų pajamos'!F48</f>
        <v>247.2</v>
      </c>
      <c r="F39" s="16">
        <f>'4 pr._savarankiškos f-jos'!G94+'5 pr._valstybinės f-jos'!G86+'11 pr._apyvartinės lėšos'!G85+'9 pr._įstaigų pajamos'!G48</f>
        <v>0</v>
      </c>
      <c r="G39" s="10">
        <f t="shared" si="3"/>
        <v>0</v>
      </c>
      <c r="H39" s="10">
        <f>'4 pr._savarankiškos f-jos'!I94+'5 pr._valstybinės f-jos'!I86+'11 pr._apyvartinės lėšos'!I85+'9 pr._įstaigų pajamos'!I48</f>
        <v>0</v>
      </c>
      <c r="I39" s="10">
        <f>'4 pr._savarankiškos f-jos'!J94+'5 pr._valstybinės f-jos'!J86+'11 pr._apyvartinės lėšos'!J85+'9 pr._įstaigų pajamos'!J48</f>
        <v>1.2</v>
      </c>
      <c r="J39" s="10">
        <f>'4 pr._savarankiškos f-jos'!K94+'5 pr._valstybinės f-jos'!K86+'11 pr._apyvartinės lėšos'!K85+'9 pr._įstaigų pajamos'!K48</f>
        <v>0</v>
      </c>
      <c r="K39" s="94">
        <f t="shared" si="4"/>
        <v>381.70000000000005</v>
      </c>
      <c r="L39" s="94">
        <f>'4 pr._savarankiškos f-jos'!M94+'5 pr._valstybinės f-jos'!M86+'11 pr._apyvartinės lėšos'!M85+'9 pr._įstaigų pajamos'!M48</f>
        <v>381.70000000000005</v>
      </c>
      <c r="M39" s="94">
        <f>'4 pr._savarankiškos f-jos'!N94+'5 pr._valstybinės f-jos'!N86+'11 pr._apyvartinės lėšos'!N85+'9 pr._įstaigų pajamos'!N48</f>
        <v>248.39999999999998</v>
      </c>
      <c r="N39" s="94">
        <f>'4 pr._savarankiškos f-jos'!O94+'5 pr._valstybinės f-jos'!O86+'11 pr._apyvartinės lėšos'!O85+'9 pr._įstaigų pajamos'!O48</f>
        <v>0</v>
      </c>
    </row>
    <row r="40" spans="1:14" ht="15" customHeight="1" x14ac:dyDescent="0.25">
      <c r="A40" s="19" t="s">
        <v>85</v>
      </c>
      <c r="B40" s="29" t="s">
        <v>70</v>
      </c>
      <c r="C40" s="16">
        <f>D40+F40</f>
        <v>204.1</v>
      </c>
      <c r="D40" s="16">
        <f>'4 pr._savarankiškos f-jos'!E152+'5 pr._valstybinės f-jos'!E90+'9 pr._įstaigų pajamos'!E65+'7 pr._kita dotacija'!E96</f>
        <v>204.1</v>
      </c>
      <c r="E40" s="16">
        <f>'4 pr._savarankiškos f-jos'!F152+'5 pr._valstybinės f-jos'!F90+'9 pr._įstaigų pajamos'!F65+'7 pr._kita dotacija'!F96</f>
        <v>124.99999999999999</v>
      </c>
      <c r="F40" s="16">
        <f>'4 pr._savarankiškos f-jos'!G152+'5 pr._valstybinės f-jos'!G90+'9 pr._įstaigų pajamos'!G65+'7 pr._kita dotacija'!G96</f>
        <v>0</v>
      </c>
      <c r="G40" s="10">
        <f t="shared" ref="G40:G41" si="5">H40+J40</f>
        <v>0</v>
      </c>
      <c r="H40" s="10">
        <f>'4 pr._savarankiškos f-jos'!I152+'5 pr._valstybinės f-jos'!I90+'9 pr._įstaigų pajamos'!I65+'7 pr._kita dotacija'!I96</f>
        <v>0</v>
      </c>
      <c r="I40" s="10">
        <f>'4 pr._savarankiškos f-jos'!J152+'5 pr._valstybinės f-jos'!J90+'9 pr._įstaigų pajamos'!J65+'7 pr._kita dotacija'!J96</f>
        <v>0</v>
      </c>
      <c r="J40" s="10">
        <f>'4 pr._savarankiškos f-jos'!K152+'5 pr._valstybinės f-jos'!K90+'9 pr._įstaigų pajamos'!K65+'7 pr._kita dotacija'!K96</f>
        <v>0</v>
      </c>
      <c r="K40" s="94">
        <f t="shared" ref="K40:K44" si="6">L40+N40</f>
        <v>204.1</v>
      </c>
      <c r="L40" s="94">
        <f>'4 pr._savarankiškos f-jos'!M152+'5 pr._valstybinės f-jos'!M90+'9 pr._įstaigų pajamos'!M65+'7 pr._kita dotacija'!M96</f>
        <v>204.1</v>
      </c>
      <c r="M40" s="94">
        <f>'4 pr._savarankiškos f-jos'!N152+'5 pr._valstybinės f-jos'!N90+'9 pr._įstaigų pajamos'!N65+'7 pr._kita dotacija'!N96</f>
        <v>124.99999999999999</v>
      </c>
      <c r="N40" s="94">
        <f>'4 pr._savarankiškos f-jos'!O152+'5 pr._valstybinės f-jos'!O90+'9 pr._įstaigų pajamos'!O65+'7 pr._kita dotacija'!O96</f>
        <v>0</v>
      </c>
    </row>
    <row r="41" spans="1:14" ht="15" customHeight="1" x14ac:dyDescent="0.25">
      <c r="A41" s="5" t="s">
        <v>86</v>
      </c>
      <c r="B41" s="92" t="s">
        <v>55</v>
      </c>
      <c r="C41" s="16">
        <f>D41+F41</f>
        <v>601.70000000000005</v>
      </c>
      <c r="D41" s="16">
        <f>'4 pr._savarankiškos f-jos'!E158+'6 pr._mokinio krepšelis'!E23+'7 pr._kita dotacija'!E110+'9 pr._įstaigų pajamos'!E68+'11 pr._apyvartinės lėšos'!E33</f>
        <v>601.70000000000005</v>
      </c>
      <c r="E41" s="16">
        <f>'4 pr._savarankiškos f-jos'!F158+'6 pr._mokinio krepšelis'!F23+'7 pr._kita dotacija'!F110+'9 pr._įstaigų pajamos'!F68+'11 pr._apyvartinės lėšos'!F33</f>
        <v>421.20000000000005</v>
      </c>
      <c r="F41" s="16">
        <f>'4 pr._savarankiškos f-jos'!G158+'6 pr._mokinio krepšelis'!G23+'7 pr._kita dotacija'!G110+'9 pr._įstaigų pajamos'!G68+'11 pr._apyvartinės lėšos'!G33</f>
        <v>0</v>
      </c>
      <c r="G41" s="10">
        <f t="shared" si="5"/>
        <v>0</v>
      </c>
      <c r="H41" s="10">
        <f>'4 pr._savarankiškos f-jos'!I158+'6 pr._mokinio krepšelis'!I23+'7 pr._kita dotacija'!I110+'9 pr._įstaigų pajamos'!I68+'11 pr._apyvartinės lėšos'!I33</f>
        <v>0</v>
      </c>
      <c r="I41" s="10">
        <f>'4 pr._savarankiškos f-jos'!J158+'6 pr._mokinio krepšelis'!J23+'7 pr._kita dotacija'!J110+'9 pr._įstaigų pajamos'!J68+'11 pr._apyvartinės lėšos'!J33</f>
        <v>0</v>
      </c>
      <c r="J41" s="10">
        <f>'4 pr._savarankiškos f-jos'!K158+'6 pr._mokinio krepšelis'!K23+'7 pr._kita dotacija'!K110+'9 pr._įstaigų pajamos'!K68+'11 pr._apyvartinės lėšos'!K33</f>
        <v>0</v>
      </c>
      <c r="K41" s="94">
        <f t="shared" si="6"/>
        <v>601.70000000000005</v>
      </c>
      <c r="L41" s="94">
        <f>'4 pr._savarankiškos f-jos'!M158+'6 pr._mokinio krepšelis'!M23+'7 pr._kita dotacija'!M110+'9 pr._įstaigų pajamos'!M68+'11 pr._apyvartinės lėšos'!M33</f>
        <v>601.70000000000005</v>
      </c>
      <c r="M41" s="94">
        <f>'4 pr._savarankiškos f-jos'!N158+'6 pr._mokinio krepšelis'!N23+'7 pr._kita dotacija'!N110+'9 pr._įstaigų pajamos'!N68+'11 pr._apyvartinės lėšos'!N33</f>
        <v>421.20000000000005</v>
      </c>
      <c r="N41" s="94">
        <f>'4 pr._savarankiškos f-jos'!O158+'6 pr._mokinio krepšelis'!O23+'7 pr._kita dotacija'!O110+'9 pr._įstaigų pajamos'!O68+'11 pr._apyvartinės lėšos'!O33</f>
        <v>0</v>
      </c>
    </row>
    <row r="42" spans="1:14" ht="15" customHeight="1" x14ac:dyDescent="0.25">
      <c r="A42" s="5" t="s">
        <v>87</v>
      </c>
      <c r="B42" s="29" t="s">
        <v>33</v>
      </c>
      <c r="C42" s="16">
        <f t="shared" ref="C42:C75" si="7">D42+F42</f>
        <v>636.50000000000011</v>
      </c>
      <c r="D42" s="16">
        <f>'4 pr._savarankiškos f-jos'!E159+'6 pr._mokinio krepšelis'!E24+'7 pr._kita dotacija'!E114+'9 pr._įstaigų pajamos'!E69+'11 pr._apyvartinės lėšos'!E34</f>
        <v>636.50000000000011</v>
      </c>
      <c r="E42" s="16">
        <f>'4 pr._savarankiškos f-jos'!F159+'6 pr._mokinio krepšelis'!F24+'7 pr._kita dotacija'!F114+'9 pr._įstaigų pajamos'!F69+'11 pr._apyvartinės lėšos'!F34</f>
        <v>455.80000000000007</v>
      </c>
      <c r="F42" s="16">
        <f>'4 pr._savarankiškos f-jos'!G159+'6 pr._mokinio krepšelis'!G24+'7 pr._kita dotacija'!G114+'9 pr._įstaigų pajamos'!G69+'11 pr._apyvartinės lėšos'!G34</f>
        <v>0</v>
      </c>
      <c r="G42" s="10">
        <f t="shared" ref="G42:G44" si="8">H42+J42</f>
        <v>0</v>
      </c>
      <c r="H42" s="10">
        <f>'4 pr._savarankiškos f-jos'!I159+'6 pr._mokinio krepšelis'!I24+'7 pr._kita dotacija'!I114+'9 pr._įstaigų pajamos'!I69+'11 pr._apyvartinės lėšos'!I34</f>
        <v>0</v>
      </c>
      <c r="I42" s="10">
        <f>'4 pr._savarankiškos f-jos'!J159+'6 pr._mokinio krepšelis'!J24+'7 pr._kita dotacija'!J114+'9 pr._įstaigų pajamos'!J69+'11 pr._apyvartinės lėšos'!J34</f>
        <v>0</v>
      </c>
      <c r="J42" s="10">
        <f>'4 pr._savarankiškos f-jos'!K159+'6 pr._mokinio krepšelis'!K24+'7 pr._kita dotacija'!K114+'9 pr._įstaigų pajamos'!K69+'11 pr._apyvartinės lėšos'!K34</f>
        <v>0</v>
      </c>
      <c r="K42" s="94">
        <f t="shared" si="6"/>
        <v>636.50000000000011</v>
      </c>
      <c r="L42" s="94">
        <f>'4 pr._savarankiškos f-jos'!M159+'6 pr._mokinio krepšelis'!M24+'7 pr._kita dotacija'!M114+'9 pr._įstaigų pajamos'!M69+'11 pr._apyvartinės lėšos'!M34</f>
        <v>636.50000000000011</v>
      </c>
      <c r="M42" s="94">
        <f>'4 pr._savarankiškos f-jos'!N159+'6 pr._mokinio krepšelis'!N24+'7 pr._kita dotacija'!N114+'9 pr._įstaigų pajamos'!N69+'11 pr._apyvartinės lėšos'!N34</f>
        <v>455.80000000000007</v>
      </c>
      <c r="N42" s="94">
        <f>'4 pr._savarankiškos f-jos'!O159+'6 pr._mokinio krepšelis'!O24+'7 pr._kita dotacija'!O114+'9 pr._įstaigų pajamos'!O69+'11 pr._apyvartinės lėšos'!O34</f>
        <v>0</v>
      </c>
    </row>
    <row r="43" spans="1:14" ht="15" customHeight="1" x14ac:dyDescent="0.25">
      <c r="A43" s="5" t="s">
        <v>88</v>
      </c>
      <c r="B43" s="29" t="s">
        <v>160</v>
      </c>
      <c r="C43" s="16">
        <f t="shared" si="7"/>
        <v>912.2</v>
      </c>
      <c r="D43" s="16">
        <f>'4 pr._savarankiškos f-jos'!E160+'6 pr._mokinio krepšelis'!E25+'9 pr._įstaigų pajamos'!E70+'7 pr._kita dotacija'!E119+'11 pr._apyvartinės lėšos'!E35</f>
        <v>912.2</v>
      </c>
      <c r="E43" s="16">
        <f>'4 pr._savarankiškos f-jos'!F160+'6 pr._mokinio krepšelis'!F25+'9 pr._įstaigų pajamos'!F70+'7 pr._kita dotacija'!F119+'11 pr._apyvartinės lėšos'!F35</f>
        <v>640.5</v>
      </c>
      <c r="F43" s="16">
        <f>'4 pr._savarankiškos f-jos'!G160+'6 pr._mokinio krepšelis'!G25+'9 pr._įstaigų pajamos'!G70+'7 pr._kita dotacija'!G119+'11 pr._apyvartinės lėšos'!G35</f>
        <v>0</v>
      </c>
      <c r="G43" s="10">
        <f t="shared" si="8"/>
        <v>0</v>
      </c>
      <c r="H43" s="10">
        <f>'4 pr._savarankiškos f-jos'!I160+'6 pr._mokinio krepšelis'!I25+'9 pr._įstaigų pajamos'!I70+'7 pr._kita dotacija'!I119+'11 pr._apyvartinės lėšos'!I35</f>
        <v>0</v>
      </c>
      <c r="I43" s="10">
        <f>'4 pr._savarankiškos f-jos'!J160+'6 pr._mokinio krepšelis'!J25+'9 pr._įstaigų pajamos'!J70+'7 pr._kita dotacija'!J119+'11 pr._apyvartinės lėšos'!J35</f>
        <v>0</v>
      </c>
      <c r="J43" s="10">
        <f>'4 pr._savarankiškos f-jos'!K160+'6 pr._mokinio krepšelis'!K25+'9 pr._įstaigų pajamos'!K70+'7 pr._kita dotacija'!K119+'11 pr._apyvartinės lėšos'!K35</f>
        <v>0</v>
      </c>
      <c r="K43" s="94">
        <f t="shared" si="6"/>
        <v>912.2</v>
      </c>
      <c r="L43" s="94">
        <f>'4 pr._savarankiškos f-jos'!M160+'6 pr._mokinio krepšelis'!M25+'9 pr._įstaigų pajamos'!M70+'7 pr._kita dotacija'!M119+'11 pr._apyvartinės lėšos'!M35</f>
        <v>912.2</v>
      </c>
      <c r="M43" s="94">
        <f>'4 pr._savarankiškos f-jos'!N160+'6 pr._mokinio krepšelis'!N25+'9 pr._įstaigų pajamos'!N70+'7 pr._kita dotacija'!N119+'11 pr._apyvartinės lėšos'!N35</f>
        <v>640.5</v>
      </c>
      <c r="N43" s="94">
        <f>'4 pr._savarankiškos f-jos'!O160+'6 pr._mokinio krepšelis'!O25+'9 pr._įstaigų pajamos'!O70+'7 pr._kita dotacija'!O119+'11 pr._apyvartinės lėšos'!O35</f>
        <v>0</v>
      </c>
    </row>
    <row r="44" spans="1:14" ht="15" customHeight="1" x14ac:dyDescent="0.25">
      <c r="A44" s="5" t="s">
        <v>89</v>
      </c>
      <c r="B44" s="29" t="s">
        <v>416</v>
      </c>
      <c r="C44" s="16">
        <f t="shared" si="7"/>
        <v>571</v>
      </c>
      <c r="D44" s="16">
        <f>'4 pr._savarankiškos f-jos'!E161+'6 pr._mokinio krepšelis'!E26+'9 pr._įstaigų pajamos'!E71+'7 pr._kita dotacija'!E124+'11 pr._apyvartinės lėšos'!E96+'11 pr._apyvartinės lėšos'!E36</f>
        <v>571</v>
      </c>
      <c r="E44" s="16">
        <f>'4 pr._savarankiškos f-jos'!F161+'6 pr._mokinio krepšelis'!F26+'9 pr._įstaigų pajamos'!F71+'7 pr._kita dotacija'!F124+'11 pr._apyvartinės lėšos'!F96+'11 pr._apyvartinės lėšos'!F36</f>
        <v>392.70000000000005</v>
      </c>
      <c r="F44" s="16">
        <f>'4 pr._savarankiškos f-jos'!G161+'6 pr._mokinio krepšelis'!G26+'9 pr._įstaigų pajamos'!G71+'7 pr._kita dotacija'!G124+'11 pr._apyvartinės lėšos'!G96+'11 pr._apyvartinės lėšos'!G36</f>
        <v>0</v>
      </c>
      <c r="G44" s="10">
        <f t="shared" si="8"/>
        <v>-1.8</v>
      </c>
      <c r="H44" s="10">
        <f>'4 pr._savarankiškos f-jos'!I161+'6 pr._mokinio krepšelis'!I26+'9 pr._įstaigų pajamos'!I71+'7 pr._kita dotacija'!I124+'11 pr._apyvartinės lėšos'!I96+'11 pr._apyvartinės lėšos'!I36</f>
        <v>-1.8</v>
      </c>
      <c r="I44" s="10">
        <f>'4 pr._savarankiškos f-jos'!J161+'6 pr._mokinio krepšelis'!J26+'9 pr._įstaigų pajamos'!J71+'7 pr._kita dotacija'!J124+'11 pr._apyvartinės lėšos'!J96+'11 pr._apyvartinės lėšos'!J36</f>
        <v>0</v>
      </c>
      <c r="J44" s="10">
        <f>'4 pr._savarankiškos f-jos'!K161+'6 pr._mokinio krepšelis'!K26+'9 pr._įstaigų pajamos'!K71+'7 pr._kita dotacija'!K124+'11 pr._apyvartinės lėšos'!K96+'11 pr._apyvartinės lėšos'!K36</f>
        <v>0</v>
      </c>
      <c r="K44" s="94">
        <f t="shared" si="6"/>
        <v>569.20000000000005</v>
      </c>
      <c r="L44" s="94">
        <f>'4 pr._savarankiškos f-jos'!M161+'6 pr._mokinio krepšelis'!M26+'9 pr._įstaigų pajamos'!M71+'7 pr._kita dotacija'!M124+'11 pr._apyvartinės lėšos'!M96+'11 pr._apyvartinės lėšos'!M36</f>
        <v>569.20000000000005</v>
      </c>
      <c r="M44" s="94">
        <f>'4 pr._savarankiškos f-jos'!N161+'6 pr._mokinio krepšelis'!N26+'9 pr._įstaigų pajamos'!N71+'7 pr._kita dotacija'!N124+'11 pr._apyvartinės lėšos'!N96+'11 pr._apyvartinės lėšos'!N36</f>
        <v>392.70000000000005</v>
      </c>
      <c r="N44" s="94">
        <f>'4 pr._savarankiškos f-jos'!O161+'6 pr._mokinio krepšelis'!O26+'9 pr._įstaigų pajamos'!O71+'7 pr._kita dotacija'!O124+'11 pr._apyvartinės lėšos'!O96+'11 pr._apyvartinės lėšos'!O36</f>
        <v>0</v>
      </c>
    </row>
    <row r="45" spans="1:14" ht="15" customHeight="1" x14ac:dyDescent="0.25">
      <c r="A45" s="5" t="s">
        <v>90</v>
      </c>
      <c r="B45" s="18" t="s">
        <v>152</v>
      </c>
      <c r="C45" s="16">
        <f t="shared" si="7"/>
        <v>401.49999999999994</v>
      </c>
      <c r="D45" s="16">
        <f>'4 pr._savarankiškos f-jos'!E162+'6 pr._mokinio krepšelis'!E27+'9 pr._įstaigų pajamos'!E72+'7 pr._kita dotacija'!E128+'11 pr._apyvartinės lėšos'!E37+'11 pr._apyvartinės lėšos'!E97</f>
        <v>401.49999999999994</v>
      </c>
      <c r="E45" s="16">
        <f>'4 pr._savarankiškos f-jos'!F162+'6 pr._mokinio krepšelis'!F27+'9 pr._įstaigų pajamos'!F72+'7 pr._kita dotacija'!F128+'11 pr._apyvartinės lėšos'!F37+'11 pr._apyvartinės lėšos'!F97</f>
        <v>285.5</v>
      </c>
      <c r="F45" s="16">
        <f>'4 pr._savarankiškos f-jos'!G162+'6 pr._mokinio krepšelis'!G27+'9 pr._įstaigų pajamos'!G72+'7 pr._kita dotacija'!G128+'11 pr._apyvartinės lėšos'!G37+'11 pr._apyvartinės lėšos'!G97</f>
        <v>0</v>
      </c>
      <c r="G45" s="10">
        <f t="shared" ref="G45:G60" si="9">H45+J45</f>
        <v>-1.9</v>
      </c>
      <c r="H45" s="10">
        <f>'4 pr._savarankiškos f-jos'!I162+'6 pr._mokinio krepšelis'!I27+'9 pr._įstaigų pajamos'!I72+'7 pr._kita dotacija'!I128+'11 pr._apyvartinės lėšos'!I37+'11 pr._apyvartinės lėšos'!I97</f>
        <v>-1.9</v>
      </c>
      <c r="I45" s="10">
        <f>'4 pr._savarankiškos f-jos'!J162+'6 pr._mokinio krepšelis'!J27+'9 pr._įstaigų pajamos'!J72+'7 pr._kita dotacija'!J128+'11 pr._apyvartinės lėšos'!J37+'11 pr._apyvartinės lėšos'!J97</f>
        <v>0</v>
      </c>
      <c r="J45" s="10">
        <f>'4 pr._savarankiškos f-jos'!K162+'6 pr._mokinio krepšelis'!K27+'9 pr._įstaigų pajamos'!K72+'7 pr._kita dotacija'!K128+'11 pr._apyvartinės lėšos'!K37+'11 pr._apyvartinės lėšos'!K97</f>
        <v>0</v>
      </c>
      <c r="K45" s="94">
        <f t="shared" ref="K45:K60" si="10">L45+N45</f>
        <v>399.59999999999991</v>
      </c>
      <c r="L45" s="94">
        <f>'4 pr._savarankiškos f-jos'!M162+'6 pr._mokinio krepšelis'!M27+'9 pr._įstaigų pajamos'!M72+'7 pr._kita dotacija'!M128+'11 pr._apyvartinės lėšos'!M37+'11 pr._apyvartinės lėšos'!M97</f>
        <v>399.59999999999991</v>
      </c>
      <c r="M45" s="94">
        <f>'4 pr._savarankiškos f-jos'!N162+'6 pr._mokinio krepšelis'!N27+'9 pr._įstaigų pajamos'!N72+'7 pr._kita dotacija'!N128+'11 pr._apyvartinės lėšos'!N37+'11 pr._apyvartinės lėšos'!N97</f>
        <v>285.5</v>
      </c>
      <c r="N45" s="94">
        <f>'4 pr._savarankiškos f-jos'!O162+'6 pr._mokinio krepšelis'!O27+'9 pr._įstaigų pajamos'!O72+'7 pr._kita dotacija'!O128+'11 pr._apyvartinės lėšos'!O37+'11 pr._apyvartinės lėšos'!O97</f>
        <v>0</v>
      </c>
    </row>
    <row r="46" spans="1:14" ht="15" customHeight="1" x14ac:dyDescent="0.25">
      <c r="A46" s="13" t="s">
        <v>91</v>
      </c>
      <c r="B46" s="31" t="s">
        <v>342</v>
      </c>
      <c r="C46" s="16">
        <f t="shared" si="7"/>
        <v>610.09999999999991</v>
      </c>
      <c r="D46" s="16">
        <f>'4 pr._savarankiškos f-jos'!E163+'6 pr._mokinio krepšelis'!E28+'9 pr._įstaigų pajamos'!E73+'7 pr._kita dotacija'!E132+'11 pr._apyvartinės lėšos'!E38</f>
        <v>610.09999999999991</v>
      </c>
      <c r="E46" s="16">
        <f>'4 pr._savarankiškos f-jos'!F163+'6 pr._mokinio krepšelis'!F28+'9 pr._įstaigų pajamos'!F73+'7 pr._kita dotacija'!F132+'11 pr._apyvartinės lėšos'!F38</f>
        <v>423.09999999999997</v>
      </c>
      <c r="F46" s="16">
        <f>'4 pr._savarankiškos f-jos'!G163+'6 pr._mokinio krepšelis'!G28+'9 pr._įstaigų pajamos'!G73+'7 pr._kita dotacija'!G132+'11 pr._apyvartinės lėšos'!G38</f>
        <v>0</v>
      </c>
      <c r="G46" s="10">
        <f t="shared" si="9"/>
        <v>0</v>
      </c>
      <c r="H46" s="10">
        <f>'4 pr._savarankiškos f-jos'!I163+'6 pr._mokinio krepšelis'!I28+'9 pr._įstaigų pajamos'!I73+'7 pr._kita dotacija'!I132+'11 pr._apyvartinės lėšos'!I38</f>
        <v>0</v>
      </c>
      <c r="I46" s="10">
        <f>'4 pr._savarankiškos f-jos'!J163+'6 pr._mokinio krepšelis'!J28+'9 pr._įstaigų pajamos'!J73+'7 pr._kita dotacija'!J132+'11 pr._apyvartinės lėšos'!J38</f>
        <v>0</v>
      </c>
      <c r="J46" s="10">
        <f>'4 pr._savarankiškos f-jos'!K163+'6 pr._mokinio krepšelis'!K28+'9 pr._įstaigų pajamos'!K73+'7 pr._kita dotacija'!K132+'11 pr._apyvartinės lėšos'!K38</f>
        <v>0</v>
      </c>
      <c r="K46" s="94">
        <f t="shared" si="10"/>
        <v>610.09999999999991</v>
      </c>
      <c r="L46" s="94">
        <f>'4 pr._savarankiškos f-jos'!M163+'6 pr._mokinio krepšelis'!M28+'9 pr._įstaigų pajamos'!M73+'7 pr._kita dotacija'!M132+'11 pr._apyvartinės lėšos'!M38</f>
        <v>610.09999999999991</v>
      </c>
      <c r="M46" s="94">
        <f>'4 pr._savarankiškos f-jos'!N163+'6 pr._mokinio krepšelis'!N28+'9 pr._įstaigų pajamos'!N73+'7 pr._kita dotacija'!N132+'11 pr._apyvartinės lėšos'!N38</f>
        <v>423.09999999999997</v>
      </c>
      <c r="N46" s="94">
        <f>'4 pr._savarankiškos f-jos'!O163+'6 pr._mokinio krepšelis'!O28+'9 pr._įstaigų pajamos'!O73+'7 pr._kita dotacija'!O132+'11 pr._apyvartinės lėšos'!O38</f>
        <v>0</v>
      </c>
    </row>
    <row r="47" spans="1:14" ht="15" customHeight="1" x14ac:dyDescent="0.25">
      <c r="A47" s="5" t="s">
        <v>92</v>
      </c>
      <c r="B47" s="29" t="s">
        <v>417</v>
      </c>
      <c r="C47" s="16">
        <f t="shared" si="7"/>
        <v>763.99999999999989</v>
      </c>
      <c r="D47" s="16">
        <f>'4 pr._savarankiškos f-jos'!E164+'6 pr._mokinio krepšelis'!E29+'9 pr._įstaigų pajamos'!E74+'7 pr._kita dotacija'!E137+'11 pr._apyvartinės lėšos'!E39+'11 pr._apyvartinės lėšos'!E98</f>
        <v>763.99999999999989</v>
      </c>
      <c r="E47" s="16">
        <f>'4 pr._savarankiškos f-jos'!F164+'6 pr._mokinio krepšelis'!F29+'9 pr._įstaigų pajamos'!F74+'7 pr._kita dotacija'!F137+'11 pr._apyvartinės lėšos'!F39+'11 pr._apyvartinės lėšos'!F98</f>
        <v>475.9</v>
      </c>
      <c r="F47" s="16">
        <f>'4 pr._savarankiškos f-jos'!G164+'6 pr._mokinio krepšelis'!G29+'9 pr._įstaigų pajamos'!G74+'7 pr._kita dotacija'!G137+'11 pr._apyvartinės lėšos'!G39+'11 pr._apyvartinės lėšos'!G98</f>
        <v>0</v>
      </c>
      <c r="G47" s="10">
        <f t="shared" si="9"/>
        <v>0.9</v>
      </c>
      <c r="H47" s="10">
        <f>'4 pr._savarankiškos f-jos'!I164+'6 pr._mokinio krepšelis'!I29+'9 pr._įstaigų pajamos'!I74+'7 pr._kita dotacija'!I137+'11 pr._apyvartinės lėšos'!I39+'11 pr._apyvartinės lėšos'!I98</f>
        <v>0.9</v>
      </c>
      <c r="I47" s="10">
        <f>'4 pr._savarankiškos f-jos'!J164+'6 pr._mokinio krepšelis'!J29+'9 pr._įstaigų pajamos'!J74+'7 pr._kita dotacija'!J137+'11 pr._apyvartinės lėšos'!J39+'11 pr._apyvartinės lėšos'!J98</f>
        <v>0</v>
      </c>
      <c r="J47" s="10">
        <f>'4 pr._savarankiškos f-jos'!K164+'6 pr._mokinio krepšelis'!K29+'9 pr._įstaigų pajamos'!K74+'7 pr._kita dotacija'!K137+'11 pr._apyvartinės lėšos'!K39+'11 pr._apyvartinės lėšos'!K98</f>
        <v>0</v>
      </c>
      <c r="K47" s="94">
        <f t="shared" si="10"/>
        <v>764.89999999999986</v>
      </c>
      <c r="L47" s="94">
        <f>'4 pr._savarankiškos f-jos'!M164+'6 pr._mokinio krepšelis'!M29+'9 pr._įstaigų pajamos'!M74+'7 pr._kita dotacija'!M137+'11 pr._apyvartinės lėšos'!M39+'11 pr._apyvartinės lėšos'!M98</f>
        <v>764.89999999999986</v>
      </c>
      <c r="M47" s="94">
        <f>'4 pr._savarankiškos f-jos'!N164+'6 pr._mokinio krepšelis'!N29+'9 pr._įstaigų pajamos'!N74+'7 pr._kita dotacija'!N137+'11 pr._apyvartinės lėšos'!N39+'11 pr._apyvartinės lėšos'!N98</f>
        <v>475.9</v>
      </c>
      <c r="N47" s="94">
        <f>'4 pr._savarankiškos f-jos'!O164+'6 pr._mokinio krepšelis'!O29+'9 pr._įstaigų pajamos'!O74+'7 pr._kita dotacija'!O137+'11 pr._apyvartinės lėšos'!O39+'11 pr._apyvartinės lėšos'!O98</f>
        <v>0</v>
      </c>
    </row>
    <row r="48" spans="1:14" ht="15" customHeight="1" x14ac:dyDescent="0.25">
      <c r="A48" s="5" t="s">
        <v>93</v>
      </c>
      <c r="B48" s="29" t="s">
        <v>418</v>
      </c>
      <c r="C48" s="16">
        <f t="shared" si="7"/>
        <v>896</v>
      </c>
      <c r="D48" s="16">
        <f>'4 pr._savarankiškos f-jos'!E165+'6 pr._mokinio krepšelis'!E30+'9 pr._įstaigų pajamos'!E75+'7 pr._kita dotacija'!E141+'11 pr._apyvartinės lėšos'!E40+'11 pr._apyvartinės lėšos'!E99</f>
        <v>896</v>
      </c>
      <c r="E48" s="16">
        <f>'4 pr._savarankiškos f-jos'!F165+'6 pr._mokinio krepšelis'!F30+'9 pr._įstaigų pajamos'!F75+'7 pr._kita dotacija'!F141+'11 pr._apyvartinės lėšos'!F40+'11 pr._apyvartinės lėšos'!F99</f>
        <v>609.29999999999995</v>
      </c>
      <c r="F48" s="16">
        <f>'4 pr._savarankiškos f-jos'!G165+'6 pr._mokinio krepšelis'!G30+'9 pr._įstaigų pajamos'!G75+'7 pr._kita dotacija'!G141+'11 pr._apyvartinės lėšos'!G40+'11 pr._apyvartinės lėšos'!G99</f>
        <v>0</v>
      </c>
      <c r="G48" s="10">
        <f t="shared" si="9"/>
        <v>0</v>
      </c>
      <c r="H48" s="10">
        <f>'4 pr._savarankiškos f-jos'!I165+'6 pr._mokinio krepšelis'!I30+'9 pr._įstaigų pajamos'!I75+'7 pr._kita dotacija'!I141+'11 pr._apyvartinės lėšos'!I40+'11 pr._apyvartinės lėšos'!I99</f>
        <v>0</v>
      </c>
      <c r="I48" s="10">
        <f>'4 pr._savarankiškos f-jos'!J165+'6 pr._mokinio krepšelis'!J30+'9 pr._įstaigų pajamos'!J75+'7 pr._kita dotacija'!J141+'11 pr._apyvartinės lėšos'!J40+'11 pr._apyvartinės lėšos'!J99</f>
        <v>0</v>
      </c>
      <c r="J48" s="10">
        <f>'4 pr._savarankiškos f-jos'!K165+'6 pr._mokinio krepšelis'!K30+'9 pr._įstaigų pajamos'!K75+'7 pr._kita dotacija'!K141+'11 pr._apyvartinės lėšos'!K40+'11 pr._apyvartinės lėšos'!K99</f>
        <v>0</v>
      </c>
      <c r="K48" s="94">
        <f t="shared" si="10"/>
        <v>896</v>
      </c>
      <c r="L48" s="94">
        <f>'4 pr._savarankiškos f-jos'!M165+'6 pr._mokinio krepšelis'!M30+'9 pr._įstaigų pajamos'!M75+'7 pr._kita dotacija'!M141+'11 pr._apyvartinės lėšos'!M40+'11 pr._apyvartinės lėšos'!M99</f>
        <v>896</v>
      </c>
      <c r="M48" s="94">
        <f>'4 pr._savarankiškos f-jos'!N165+'6 pr._mokinio krepšelis'!N30+'9 pr._įstaigų pajamos'!N75+'7 pr._kita dotacija'!N141+'11 pr._apyvartinės lėšos'!N40+'11 pr._apyvartinės lėšos'!N99</f>
        <v>609.29999999999995</v>
      </c>
      <c r="N48" s="94">
        <f>'4 pr._savarankiškos f-jos'!O165+'6 pr._mokinio krepšelis'!O30+'9 pr._įstaigų pajamos'!O75+'7 pr._kita dotacija'!O141+'11 pr._apyvartinės lėšos'!O40+'11 pr._apyvartinės lėšos'!O99</f>
        <v>0</v>
      </c>
    </row>
    <row r="49" spans="1:14" ht="15" customHeight="1" x14ac:dyDescent="0.25">
      <c r="A49" s="5" t="s">
        <v>94</v>
      </c>
      <c r="B49" s="29" t="s">
        <v>419</v>
      </c>
      <c r="C49" s="16">
        <f t="shared" si="7"/>
        <v>663.6</v>
      </c>
      <c r="D49" s="16">
        <f>'4 pr._savarankiškos f-jos'!E166+'6 pr._mokinio krepšelis'!E31+'7 pr._kita dotacija'!E146+'9 pr._įstaigų pajamos'!E76+'11 pr._apyvartinės lėšos'!E41</f>
        <v>663.6</v>
      </c>
      <c r="E49" s="16">
        <f>'4 pr._savarankiškos f-jos'!F166+'6 pr._mokinio krepšelis'!F31+'7 pr._kita dotacija'!F146+'9 pr._įstaigų pajamos'!F76+'11 pr._apyvartinės lėšos'!F41</f>
        <v>462.7</v>
      </c>
      <c r="F49" s="16">
        <f>'4 pr._savarankiškos f-jos'!G166+'6 pr._mokinio krepšelis'!G31+'7 pr._kita dotacija'!G146+'9 pr._įstaigų pajamos'!G76+'11 pr._apyvartinės lėšos'!G41</f>
        <v>0</v>
      </c>
      <c r="G49" s="10">
        <f t="shared" si="9"/>
        <v>0</v>
      </c>
      <c r="H49" s="10">
        <f>'4 pr._savarankiškos f-jos'!I166+'6 pr._mokinio krepšelis'!I31+'7 pr._kita dotacija'!I146+'9 pr._įstaigų pajamos'!I76+'11 pr._apyvartinės lėšos'!I41</f>
        <v>0</v>
      </c>
      <c r="I49" s="10">
        <f>'4 pr._savarankiškos f-jos'!J166+'6 pr._mokinio krepšelis'!J31+'7 pr._kita dotacija'!J146+'9 pr._įstaigų pajamos'!J76+'11 pr._apyvartinės lėšos'!J41</f>
        <v>0</v>
      </c>
      <c r="J49" s="10">
        <f>'4 pr._savarankiškos f-jos'!K166+'6 pr._mokinio krepšelis'!K31+'7 pr._kita dotacija'!K146+'9 pr._įstaigų pajamos'!K76+'11 pr._apyvartinės lėšos'!K41</f>
        <v>0</v>
      </c>
      <c r="K49" s="94">
        <f t="shared" si="10"/>
        <v>663.6</v>
      </c>
      <c r="L49" s="94">
        <f>'4 pr._savarankiškos f-jos'!M166+'6 pr._mokinio krepšelis'!M31+'7 pr._kita dotacija'!M146+'9 pr._įstaigų pajamos'!M76+'11 pr._apyvartinės lėšos'!M41</f>
        <v>663.6</v>
      </c>
      <c r="M49" s="94">
        <f>'4 pr._savarankiškos f-jos'!N166+'6 pr._mokinio krepšelis'!N31+'7 pr._kita dotacija'!N146+'9 pr._įstaigų pajamos'!N76+'11 pr._apyvartinės lėšos'!N41</f>
        <v>462.7</v>
      </c>
      <c r="N49" s="94">
        <f>'4 pr._savarankiškos f-jos'!O166+'6 pr._mokinio krepšelis'!O31+'7 pr._kita dotacija'!O146+'9 pr._įstaigų pajamos'!O76+'11 pr._apyvartinės lėšos'!O41</f>
        <v>0</v>
      </c>
    </row>
    <row r="50" spans="1:14" ht="15" customHeight="1" x14ac:dyDescent="0.25">
      <c r="A50" s="5" t="s">
        <v>95</v>
      </c>
      <c r="B50" s="12" t="s">
        <v>391</v>
      </c>
      <c r="C50" s="16">
        <f t="shared" si="7"/>
        <v>769.5</v>
      </c>
      <c r="D50" s="16">
        <f>'4 pr._savarankiškos f-jos'!E167+'6 pr._mokinio krepšelis'!E32+'9 pr._įstaigų pajamos'!E77+'7 pr._kita dotacija'!E150+'11 pr._apyvartinės lėšos'!E42</f>
        <v>769.5</v>
      </c>
      <c r="E50" s="16">
        <f>'4 pr._savarankiškos f-jos'!F167+'6 pr._mokinio krepšelis'!F32+'9 pr._įstaigų pajamos'!F77+'7 pr._kita dotacija'!F150+'11 pr._apyvartinės lėšos'!F42</f>
        <v>535.50000000000011</v>
      </c>
      <c r="F50" s="16">
        <f>'4 pr._savarankiškos f-jos'!G167+'6 pr._mokinio krepšelis'!G32+'9 pr._įstaigų pajamos'!G77+'7 pr._kita dotacija'!G150+'11 pr._apyvartinės lėšos'!G42</f>
        <v>0</v>
      </c>
      <c r="G50" s="10">
        <f t="shared" si="9"/>
        <v>0</v>
      </c>
      <c r="H50" s="10">
        <f>'4 pr._savarankiškos f-jos'!I167+'6 pr._mokinio krepšelis'!I32+'9 pr._įstaigų pajamos'!I77+'7 pr._kita dotacija'!I150+'11 pr._apyvartinės lėšos'!I42</f>
        <v>0</v>
      </c>
      <c r="I50" s="10">
        <f>'4 pr._savarankiškos f-jos'!J167+'6 pr._mokinio krepšelis'!J32+'9 pr._įstaigų pajamos'!J77+'7 pr._kita dotacija'!J150+'11 pr._apyvartinės lėšos'!J42</f>
        <v>0</v>
      </c>
      <c r="J50" s="10">
        <f>'4 pr._savarankiškos f-jos'!K167+'6 pr._mokinio krepšelis'!K32+'9 pr._įstaigų pajamos'!K77+'7 pr._kita dotacija'!K150+'11 pr._apyvartinės lėšos'!K42</f>
        <v>0</v>
      </c>
      <c r="K50" s="94">
        <f t="shared" si="10"/>
        <v>769.5</v>
      </c>
      <c r="L50" s="94">
        <f>'4 pr._savarankiškos f-jos'!M167+'6 pr._mokinio krepšelis'!M32+'9 pr._įstaigų pajamos'!M77+'7 pr._kita dotacija'!M150+'11 pr._apyvartinės lėšos'!M42</f>
        <v>769.5</v>
      </c>
      <c r="M50" s="94">
        <f>'4 pr._savarankiškos f-jos'!N167+'6 pr._mokinio krepšelis'!N32+'9 pr._įstaigų pajamos'!N77+'7 pr._kita dotacija'!N150+'11 pr._apyvartinės lėšos'!N42</f>
        <v>535.50000000000011</v>
      </c>
      <c r="N50" s="94">
        <f>'4 pr._savarankiškos f-jos'!O167+'6 pr._mokinio krepšelis'!O32+'9 pr._įstaigų pajamos'!O77+'7 pr._kita dotacija'!O150+'11 pr._apyvartinės lėšos'!O42</f>
        <v>0</v>
      </c>
    </row>
    <row r="51" spans="1:14" ht="15" customHeight="1" x14ac:dyDescent="0.25">
      <c r="A51" s="5" t="s">
        <v>96</v>
      </c>
      <c r="B51" s="93" t="s">
        <v>46</v>
      </c>
      <c r="C51" s="16">
        <f t="shared" si="7"/>
        <v>273.20000000000005</v>
      </c>
      <c r="D51" s="16">
        <f>'4 pr._savarankiškos f-jos'!E168+'6 pr._mokinio krepšelis'!E33+'7 pr._kita dotacija'!E155+'9 pr._įstaigų pajamos'!E78+'11 pr._apyvartinės lėšos'!E43</f>
        <v>273.20000000000005</v>
      </c>
      <c r="E51" s="16">
        <f>'4 pr._savarankiškos f-jos'!F168+'6 pr._mokinio krepšelis'!F33+'7 pr._kita dotacija'!F155+'9 pr._įstaigų pajamos'!F78+'11 pr._apyvartinės lėšos'!F43</f>
        <v>194.8</v>
      </c>
      <c r="F51" s="16">
        <f>'4 pr._savarankiškos f-jos'!G168+'6 pr._mokinio krepšelis'!G33+'7 pr._kita dotacija'!G155+'9 pr._įstaigų pajamos'!G78+'11 pr._apyvartinės lėšos'!G43</f>
        <v>0</v>
      </c>
      <c r="G51" s="10">
        <f t="shared" si="9"/>
        <v>0</v>
      </c>
      <c r="H51" s="10">
        <f>'4 pr._savarankiškos f-jos'!I168+'6 pr._mokinio krepšelis'!I33+'7 pr._kita dotacija'!I155+'9 pr._įstaigų pajamos'!I78+'11 pr._apyvartinės lėšos'!I43</f>
        <v>0</v>
      </c>
      <c r="I51" s="10">
        <f>'4 pr._savarankiškos f-jos'!J168+'6 pr._mokinio krepšelis'!J33+'7 pr._kita dotacija'!J155+'9 pr._įstaigų pajamos'!J78+'11 pr._apyvartinės lėšos'!J43</f>
        <v>0</v>
      </c>
      <c r="J51" s="10">
        <f>'4 pr._savarankiškos f-jos'!K168+'6 pr._mokinio krepšelis'!K33+'7 pr._kita dotacija'!K155+'9 pr._įstaigų pajamos'!K78+'11 pr._apyvartinės lėšos'!K43</f>
        <v>0</v>
      </c>
      <c r="K51" s="94">
        <f t="shared" si="10"/>
        <v>273.20000000000005</v>
      </c>
      <c r="L51" s="94">
        <f>'4 pr._savarankiškos f-jos'!M168+'6 pr._mokinio krepšelis'!M33+'7 pr._kita dotacija'!M155+'9 pr._įstaigų pajamos'!M78+'11 pr._apyvartinės lėšos'!M43</f>
        <v>273.20000000000005</v>
      </c>
      <c r="M51" s="94">
        <f>'4 pr._savarankiškos f-jos'!N168+'6 pr._mokinio krepšelis'!N33+'7 pr._kita dotacija'!N155+'9 pr._įstaigų pajamos'!N78+'11 pr._apyvartinės lėšos'!N43</f>
        <v>194.8</v>
      </c>
      <c r="N51" s="94">
        <f>'4 pr._savarankiškos f-jos'!O168+'6 pr._mokinio krepšelis'!O33+'7 pr._kita dotacija'!O155+'9 pr._įstaigų pajamos'!O78+'11 pr._apyvartinės lėšos'!O43</f>
        <v>0</v>
      </c>
    </row>
    <row r="52" spans="1:14" ht="15" customHeight="1" x14ac:dyDescent="0.25">
      <c r="A52" s="5" t="s">
        <v>97</v>
      </c>
      <c r="B52" s="29" t="s">
        <v>43</v>
      </c>
      <c r="C52" s="16">
        <f t="shared" si="7"/>
        <v>273.10000000000002</v>
      </c>
      <c r="D52" s="16">
        <f>'4 pr._savarankiškos f-jos'!E169+'6 pr._mokinio krepšelis'!E34+'7 pr._kita dotacija'!E159+'9 pr._įstaigų pajamos'!E79+'11 pr._apyvartinės lėšos'!E44</f>
        <v>273.10000000000002</v>
      </c>
      <c r="E52" s="16">
        <f>'4 pr._savarankiškos f-jos'!F169+'6 pr._mokinio krepšelis'!F34+'7 pr._kita dotacija'!F159+'9 pr._įstaigų pajamos'!F79+'11 pr._apyvartinės lėšos'!F44</f>
        <v>194.09999999999997</v>
      </c>
      <c r="F52" s="16">
        <f>'4 pr._savarankiškos f-jos'!G169+'6 pr._mokinio krepšelis'!G34+'7 pr._kita dotacija'!G159+'9 pr._įstaigų pajamos'!G79+'11 pr._apyvartinės lėšos'!G44</f>
        <v>0</v>
      </c>
      <c r="G52" s="10">
        <f t="shared" si="9"/>
        <v>0.1</v>
      </c>
      <c r="H52" s="10">
        <f>'4 pr._savarankiškos f-jos'!I169+'6 pr._mokinio krepšelis'!I34+'7 pr._kita dotacija'!I159+'9 pr._įstaigų pajamos'!I79+'11 pr._apyvartinės lėšos'!I44</f>
        <v>0.1</v>
      </c>
      <c r="I52" s="10">
        <f>'4 pr._savarankiškos f-jos'!J169+'6 pr._mokinio krepšelis'!J34+'7 pr._kita dotacija'!J159+'9 pr._įstaigų pajamos'!J79+'11 pr._apyvartinės lėšos'!J44</f>
        <v>0.1</v>
      </c>
      <c r="J52" s="10">
        <f>'4 pr._savarankiškos f-jos'!K169+'6 pr._mokinio krepšelis'!K34+'7 pr._kita dotacija'!K159+'9 pr._įstaigų pajamos'!K79+'11 pr._apyvartinės lėšos'!K44</f>
        <v>0</v>
      </c>
      <c r="K52" s="94">
        <f t="shared" si="10"/>
        <v>273.2</v>
      </c>
      <c r="L52" s="94">
        <f>'4 pr._savarankiškos f-jos'!M169+'6 pr._mokinio krepšelis'!M34+'7 pr._kita dotacija'!M159+'9 pr._įstaigų pajamos'!M79+'11 pr._apyvartinės lėšos'!M44</f>
        <v>273.2</v>
      </c>
      <c r="M52" s="94">
        <f>'4 pr._savarankiškos f-jos'!N169+'6 pr._mokinio krepšelis'!N34+'7 pr._kita dotacija'!N159+'9 pr._įstaigų pajamos'!N79+'11 pr._apyvartinės lėšos'!N44</f>
        <v>194.2</v>
      </c>
      <c r="N52" s="94">
        <f>'4 pr._savarankiškos f-jos'!O169+'6 pr._mokinio krepšelis'!O34+'7 pr._kita dotacija'!O159+'9 pr._įstaigų pajamos'!O79+'11 pr._apyvartinės lėšos'!O44</f>
        <v>0</v>
      </c>
    </row>
    <row r="53" spans="1:14" ht="15" customHeight="1" x14ac:dyDescent="0.25">
      <c r="A53" s="5" t="s">
        <v>98</v>
      </c>
      <c r="B53" s="29" t="s">
        <v>45</v>
      </c>
      <c r="C53" s="16">
        <f t="shared" si="7"/>
        <v>251.2</v>
      </c>
      <c r="D53" s="16">
        <f>'4 pr._savarankiškos f-jos'!E170+'6 pr._mokinio krepšelis'!E35+'7 pr._kita dotacija'!E163+'11 pr._apyvartinės lėšos'!E45+'9 pr._įstaigų pajamos'!E80</f>
        <v>251.2</v>
      </c>
      <c r="E53" s="16">
        <f>'4 pr._savarankiškos f-jos'!F170+'6 pr._mokinio krepšelis'!F35+'7 pr._kita dotacija'!F163+'11 pr._apyvartinės lėšos'!F45</f>
        <v>180.6</v>
      </c>
      <c r="F53" s="16">
        <f>'4 pr._savarankiškos f-jos'!G170+'6 pr._mokinio krepšelis'!G35+'7 pr._kita dotacija'!G163+'11 pr._apyvartinės lėšos'!G45</f>
        <v>0</v>
      </c>
      <c r="G53" s="10">
        <f t="shared" si="9"/>
        <v>0</v>
      </c>
      <c r="H53" s="10">
        <f>'4 pr._savarankiškos f-jos'!I170+'6 pr._mokinio krepšelis'!I35+'7 pr._kita dotacija'!I163+'11 pr._apyvartinės lėšos'!I45+'9 pr._įstaigų pajamos'!I80</f>
        <v>0</v>
      </c>
      <c r="I53" s="10">
        <f>'4 pr._savarankiškos f-jos'!J170+'6 pr._mokinio krepšelis'!J35+'7 pr._kita dotacija'!J163+'11 pr._apyvartinės lėšos'!J45</f>
        <v>0</v>
      </c>
      <c r="J53" s="10">
        <f>'4 pr._savarankiškos f-jos'!K170+'6 pr._mokinio krepšelis'!K35+'7 pr._kita dotacija'!K163+'11 pr._apyvartinės lėšos'!K45</f>
        <v>0</v>
      </c>
      <c r="K53" s="94">
        <f t="shared" si="10"/>
        <v>251.2</v>
      </c>
      <c r="L53" s="94">
        <f>'4 pr._savarankiškos f-jos'!M170+'6 pr._mokinio krepšelis'!M35+'7 pr._kita dotacija'!M163+'11 pr._apyvartinės lėšos'!M45+'9 pr._įstaigų pajamos'!M80</f>
        <v>251.2</v>
      </c>
      <c r="M53" s="94">
        <f>'4 pr._savarankiškos f-jos'!N170+'6 pr._mokinio krepšelis'!N35+'7 pr._kita dotacija'!N163+'11 pr._apyvartinės lėšos'!N45</f>
        <v>180.6</v>
      </c>
      <c r="N53" s="94">
        <f>'4 pr._savarankiškos f-jos'!O170+'6 pr._mokinio krepšelis'!O35+'7 pr._kita dotacija'!O163+'11 pr._apyvartinės lėšos'!O45</f>
        <v>0</v>
      </c>
    </row>
    <row r="54" spans="1:14" ht="15" customHeight="1" x14ac:dyDescent="0.25">
      <c r="A54" s="5" t="s">
        <v>99</v>
      </c>
      <c r="B54" s="29" t="s">
        <v>165</v>
      </c>
      <c r="C54" s="16">
        <f t="shared" si="7"/>
        <v>448.4</v>
      </c>
      <c r="D54" s="16">
        <f>'4 pr._savarankiškos f-jos'!E171+'6 pr._mokinio krepšelis'!E36+'7 pr._kita dotacija'!E167+'9 pr._įstaigų pajamos'!E81+'11 pr._apyvartinės lėšos'!E46</f>
        <v>448.4</v>
      </c>
      <c r="E54" s="16">
        <f>'4 pr._savarankiškos f-jos'!F171+'6 pr._mokinio krepšelis'!F36+'7 pr._kita dotacija'!F167+'9 pr._įstaigų pajamos'!F81+'11 pr._apyvartinės lėšos'!F46</f>
        <v>310.19999999999993</v>
      </c>
      <c r="F54" s="16">
        <f>'4 pr._savarankiškos f-jos'!G171+'6 pr._mokinio krepšelis'!G36+'7 pr._kita dotacija'!G167+'9 pr._įstaigų pajamos'!G81+'11 pr._apyvartinės lėšos'!G46</f>
        <v>0</v>
      </c>
      <c r="G54" s="10">
        <f t="shared" si="9"/>
        <v>-1.3</v>
      </c>
      <c r="H54" s="10">
        <f>'4 pr._savarankiškos f-jos'!I171+'6 pr._mokinio krepšelis'!I36+'7 pr._kita dotacija'!I167+'9 pr._įstaigų pajamos'!I81+'11 pr._apyvartinės lėšos'!I46</f>
        <v>-1.3</v>
      </c>
      <c r="I54" s="10">
        <f>'4 pr._savarankiškos f-jos'!J171+'6 pr._mokinio krepšelis'!J36+'7 pr._kita dotacija'!J167+'9 pr._įstaigų pajamos'!J81+'11 pr._apyvartinės lėšos'!J46</f>
        <v>0</v>
      </c>
      <c r="J54" s="10">
        <f>'4 pr._savarankiškos f-jos'!K171+'6 pr._mokinio krepšelis'!K36+'7 pr._kita dotacija'!K167+'9 pr._įstaigų pajamos'!K81+'11 pr._apyvartinės lėšos'!K46</f>
        <v>0</v>
      </c>
      <c r="K54" s="94">
        <f t="shared" si="10"/>
        <v>447.09999999999997</v>
      </c>
      <c r="L54" s="94">
        <f>'4 pr._savarankiškos f-jos'!M171+'6 pr._mokinio krepšelis'!M36+'7 pr._kita dotacija'!M167+'9 pr._įstaigų pajamos'!M81+'11 pr._apyvartinės lėšos'!M46</f>
        <v>447.09999999999997</v>
      </c>
      <c r="M54" s="94">
        <f>'4 pr._savarankiškos f-jos'!N171+'6 pr._mokinio krepšelis'!N36+'7 pr._kita dotacija'!N167+'9 pr._įstaigų pajamos'!N81+'11 pr._apyvartinės lėšos'!N46</f>
        <v>310.19999999999993</v>
      </c>
      <c r="N54" s="94">
        <f>'4 pr._savarankiškos f-jos'!O171+'6 pr._mokinio krepšelis'!O36+'7 pr._kita dotacija'!O167+'9 pr._įstaigų pajamos'!O81+'11 pr._apyvartinės lėšos'!O46</f>
        <v>0</v>
      </c>
    </row>
    <row r="55" spans="1:14" ht="15" customHeight="1" x14ac:dyDescent="0.25">
      <c r="A55" s="5" t="s">
        <v>100</v>
      </c>
      <c r="B55" s="29" t="s">
        <v>44</v>
      </c>
      <c r="C55" s="16">
        <f t="shared" si="7"/>
        <v>197.9</v>
      </c>
      <c r="D55" s="16">
        <f>'4 pr._savarankiškos f-jos'!E172+'6 pr._mokinio krepšelis'!E37+'7 pr._kita dotacija'!E171+'9 pr._įstaigų pajamos'!E82+'11 pr._apyvartinės lėšos'!E47</f>
        <v>197.9</v>
      </c>
      <c r="E55" s="16">
        <f>'4 pr._savarankiškos f-jos'!F172+'6 pr._mokinio krepšelis'!F37+'7 pr._kita dotacija'!F171+'9 pr._įstaigų pajamos'!F82+'11 pr._apyvartinės lėšos'!F47</f>
        <v>140.1</v>
      </c>
      <c r="F55" s="16">
        <f>'4 pr._savarankiškos f-jos'!G172+'6 pr._mokinio krepšelis'!G37+'7 pr._kita dotacija'!G171+'9 pr._įstaigų pajamos'!G82+'11 pr._apyvartinės lėšos'!G47</f>
        <v>0</v>
      </c>
      <c r="G55" s="10">
        <f t="shared" si="9"/>
        <v>0</v>
      </c>
      <c r="H55" s="10">
        <f>'4 pr._savarankiškos f-jos'!I172+'6 pr._mokinio krepšelis'!I37+'7 pr._kita dotacija'!I171+'9 pr._įstaigų pajamos'!I82+'11 pr._apyvartinės lėšos'!I47</f>
        <v>0</v>
      </c>
      <c r="I55" s="10">
        <f>'4 pr._savarankiškos f-jos'!J172+'6 pr._mokinio krepšelis'!J37+'7 pr._kita dotacija'!J171+'9 pr._įstaigų pajamos'!J82+'11 pr._apyvartinės lėšos'!J47</f>
        <v>0</v>
      </c>
      <c r="J55" s="10">
        <f>'4 pr._savarankiškos f-jos'!K172+'6 pr._mokinio krepšelis'!K37+'7 pr._kita dotacija'!K171+'9 pr._įstaigų pajamos'!K82+'11 pr._apyvartinės lėšos'!K47</f>
        <v>0</v>
      </c>
      <c r="K55" s="94">
        <f t="shared" si="10"/>
        <v>197.9</v>
      </c>
      <c r="L55" s="94">
        <f>'4 pr._savarankiškos f-jos'!M172+'6 pr._mokinio krepšelis'!M37+'7 pr._kita dotacija'!M171+'9 pr._įstaigų pajamos'!M82+'11 pr._apyvartinės lėšos'!M47</f>
        <v>197.9</v>
      </c>
      <c r="M55" s="94">
        <f>'4 pr._savarankiškos f-jos'!N172+'6 pr._mokinio krepšelis'!N37+'7 pr._kita dotacija'!N171+'9 pr._įstaigų pajamos'!N82+'11 pr._apyvartinės lėšos'!N47</f>
        <v>140.1</v>
      </c>
      <c r="N55" s="94">
        <f>'4 pr._savarankiškos f-jos'!O172+'6 pr._mokinio krepšelis'!O37+'7 pr._kita dotacija'!O171+'9 pr._įstaigų pajamos'!O82+'11 pr._apyvartinės lėšos'!O47</f>
        <v>0</v>
      </c>
    </row>
    <row r="56" spans="1:14" ht="15" customHeight="1" x14ac:dyDescent="0.25">
      <c r="A56" s="5" t="s">
        <v>101</v>
      </c>
      <c r="B56" s="93" t="s">
        <v>47</v>
      </c>
      <c r="C56" s="16">
        <f>D56+F56</f>
        <v>351.7</v>
      </c>
      <c r="D56" s="16">
        <f>'4 pr._savarankiškos f-jos'!E173+'6 pr._mokinio krepšelis'!E38+'7 pr._kita dotacija'!E175+'9 pr._įstaigų pajamos'!E83+'11 pr._apyvartinės lėšos'!E48</f>
        <v>351.7</v>
      </c>
      <c r="E56" s="16">
        <f>'4 pr._savarankiškos f-jos'!F173+'6 pr._mokinio krepšelis'!F38+'7 pr._kita dotacija'!F175+'9 pr._įstaigų pajamos'!F83+'11 pr._apyvartinės lėšos'!F48</f>
        <v>251.39999999999998</v>
      </c>
      <c r="F56" s="16">
        <f>'4 pr._savarankiškos f-jos'!G173+'6 pr._mokinio krepšelis'!G38+'7 pr._kita dotacija'!G175+'9 pr._įstaigų pajamos'!G83+'11 pr._apyvartinės lėšos'!G48</f>
        <v>0</v>
      </c>
      <c r="G56" s="10">
        <f t="shared" si="9"/>
        <v>0</v>
      </c>
      <c r="H56" s="10">
        <f>'4 pr._savarankiškos f-jos'!I173+'6 pr._mokinio krepšelis'!I38+'7 pr._kita dotacija'!I175+'9 pr._įstaigų pajamos'!I83+'11 pr._apyvartinės lėšos'!I48</f>
        <v>0</v>
      </c>
      <c r="I56" s="10">
        <f>'4 pr._savarankiškos f-jos'!J173+'6 pr._mokinio krepšelis'!J38+'7 pr._kita dotacija'!J175+'9 pr._įstaigų pajamos'!J83+'11 pr._apyvartinės lėšos'!J48</f>
        <v>-0.5</v>
      </c>
      <c r="J56" s="10">
        <f>'4 pr._savarankiškos f-jos'!K173+'6 pr._mokinio krepšelis'!K38+'7 pr._kita dotacija'!K175+'9 pr._įstaigų pajamos'!K83+'11 pr._apyvartinės lėšos'!K48</f>
        <v>0</v>
      </c>
      <c r="K56" s="94">
        <f t="shared" si="10"/>
        <v>351.7</v>
      </c>
      <c r="L56" s="94">
        <f>'4 pr._savarankiškos f-jos'!M173+'6 pr._mokinio krepšelis'!M38+'7 pr._kita dotacija'!M175+'9 pr._įstaigų pajamos'!M83+'11 pr._apyvartinės lėšos'!M48</f>
        <v>351.7</v>
      </c>
      <c r="M56" s="94">
        <f>'4 pr._savarankiškos f-jos'!N173+'6 pr._mokinio krepšelis'!N38+'7 pr._kita dotacija'!N175+'9 pr._įstaigų pajamos'!N83+'11 pr._apyvartinės lėšos'!N48</f>
        <v>250.89999999999998</v>
      </c>
      <c r="N56" s="94">
        <f>'4 pr._savarankiškos f-jos'!O173+'6 pr._mokinio krepšelis'!O38+'7 pr._kita dotacija'!O175+'9 pr._įstaigų pajamos'!O83+'11 pr._apyvartinės lėšos'!O48</f>
        <v>0</v>
      </c>
    </row>
    <row r="57" spans="1:14" ht="15" customHeight="1" x14ac:dyDescent="0.25">
      <c r="A57" s="5" t="s">
        <v>102</v>
      </c>
      <c r="B57" s="33" t="s">
        <v>392</v>
      </c>
      <c r="C57" s="16">
        <f>D57+F57</f>
        <v>308.60000000000002</v>
      </c>
      <c r="D57" s="16">
        <f>'4 pr._savarankiškos f-jos'!E174+'6 pr._mokinio krepšelis'!E39+'7 pr._kita dotacija'!E180+'9 pr._įstaigų pajamos'!E84+'11 pr._apyvartinės lėšos'!E49</f>
        <v>308.60000000000002</v>
      </c>
      <c r="E57" s="16">
        <f>'4 pr._savarankiškos f-jos'!F174+'6 pr._mokinio krepšelis'!F39+'7 pr._kita dotacija'!F180+'9 pr._įstaigų pajamos'!F84+'11 pr._apyvartinės lėšos'!F49</f>
        <v>209.20000000000002</v>
      </c>
      <c r="F57" s="16">
        <f>'4 pr._savarankiškos f-jos'!G174+'6 pr._mokinio krepšelis'!G39+'7 pr._kita dotacija'!G180+'9 pr._įstaigų pajamos'!G84+'11 pr._apyvartinės lėšos'!G49</f>
        <v>0</v>
      </c>
      <c r="G57" s="10">
        <f t="shared" si="9"/>
        <v>0</v>
      </c>
      <c r="H57" s="10">
        <f>'4 pr._savarankiškos f-jos'!I174+'6 pr._mokinio krepšelis'!I39+'7 pr._kita dotacija'!I180+'9 pr._įstaigų pajamos'!I84+'11 pr._apyvartinės lėšos'!I49</f>
        <v>0</v>
      </c>
      <c r="I57" s="10">
        <f>'4 pr._savarankiškos f-jos'!J174+'6 pr._mokinio krepšelis'!J39+'7 pr._kita dotacija'!J180+'9 pr._įstaigų pajamos'!J84+'11 pr._apyvartinės lėšos'!J49</f>
        <v>0</v>
      </c>
      <c r="J57" s="10">
        <f>'4 pr._savarankiškos f-jos'!K174+'6 pr._mokinio krepšelis'!K39+'7 pr._kita dotacija'!K180+'9 pr._įstaigų pajamos'!K84+'11 pr._apyvartinės lėšos'!K49</f>
        <v>0</v>
      </c>
      <c r="K57" s="94">
        <f t="shared" si="10"/>
        <v>308.60000000000002</v>
      </c>
      <c r="L57" s="94">
        <f>'4 pr._savarankiškos f-jos'!M174+'6 pr._mokinio krepšelis'!M39+'7 pr._kita dotacija'!M180+'9 pr._įstaigų pajamos'!M84+'11 pr._apyvartinės lėšos'!M49</f>
        <v>308.60000000000002</v>
      </c>
      <c r="M57" s="94">
        <f>'4 pr._savarankiškos f-jos'!N174+'6 pr._mokinio krepšelis'!N39+'7 pr._kita dotacija'!N180+'9 pr._įstaigų pajamos'!N84+'11 pr._apyvartinės lėšos'!N49</f>
        <v>209.20000000000002</v>
      </c>
      <c r="N57" s="94">
        <f>'4 pr._savarankiškos f-jos'!O174+'6 pr._mokinio krepšelis'!O39+'7 pr._kita dotacija'!O180+'9 pr._įstaigų pajamos'!O84+'11 pr._apyvartinės lėšos'!O49</f>
        <v>0</v>
      </c>
    </row>
    <row r="58" spans="1:14" ht="15" customHeight="1" x14ac:dyDescent="0.25">
      <c r="A58" s="13" t="s">
        <v>103</v>
      </c>
      <c r="B58" s="29" t="s">
        <v>42</v>
      </c>
      <c r="C58" s="16">
        <f t="shared" si="7"/>
        <v>384.8</v>
      </c>
      <c r="D58" s="16">
        <f>'4 pr._savarankiškos f-jos'!E175+'6 pr._mokinio krepšelis'!E40+'9 pr._įstaigų pajamos'!E85+'7 pr._kita dotacija'!E184+'11 pr._apyvartinės lėšos'!E50+'11 pr._apyvartinės lėšos'!E100</f>
        <v>384.8</v>
      </c>
      <c r="E58" s="16">
        <f>'4 pr._savarankiškos f-jos'!F175+'6 pr._mokinio krepšelis'!F40+'9 pr._įstaigų pajamos'!F85+'7 pr._kita dotacija'!F184+'11 pr._apyvartinės lėšos'!F50+'11 pr._apyvartinės lėšos'!F100</f>
        <v>245.10000000000002</v>
      </c>
      <c r="F58" s="16">
        <f>'4 pr._savarankiškos f-jos'!G175+'6 pr._mokinio krepšelis'!G40+'9 pr._įstaigų pajamos'!G85+'7 pr._kita dotacija'!G184+'11 pr._apyvartinės lėšos'!G50+'11 pr._apyvartinės lėšos'!G100</f>
        <v>0</v>
      </c>
      <c r="G58" s="10">
        <f t="shared" si="9"/>
        <v>-2.7</v>
      </c>
      <c r="H58" s="10">
        <f>'4 pr._savarankiškos f-jos'!I175+'6 pr._mokinio krepšelis'!I40+'9 pr._įstaigų pajamos'!I85+'7 pr._kita dotacija'!I184+'11 pr._apyvartinės lėšos'!I50+'11 pr._apyvartinės lėšos'!I100</f>
        <v>-2.7</v>
      </c>
      <c r="I58" s="10">
        <f>'4 pr._savarankiškos f-jos'!J175+'6 pr._mokinio krepšelis'!J40+'9 pr._įstaigų pajamos'!J85+'7 pr._kita dotacija'!J184+'11 pr._apyvartinės lėšos'!J50+'11 pr._apyvartinės lėšos'!J100</f>
        <v>0</v>
      </c>
      <c r="J58" s="10">
        <f>'4 pr._savarankiškos f-jos'!K175+'6 pr._mokinio krepšelis'!K40+'9 pr._įstaigų pajamos'!K85+'7 pr._kita dotacija'!K184+'11 pr._apyvartinės lėšos'!K50+'11 pr._apyvartinės lėšos'!K100</f>
        <v>0</v>
      </c>
      <c r="K58" s="94">
        <f t="shared" si="10"/>
        <v>382.09999999999997</v>
      </c>
      <c r="L58" s="94">
        <f>'4 pr._savarankiškos f-jos'!M175+'6 pr._mokinio krepšelis'!M40+'9 pr._įstaigų pajamos'!M85+'7 pr._kita dotacija'!M184+'11 pr._apyvartinės lėšos'!M50+'11 pr._apyvartinės lėšos'!M100</f>
        <v>382.09999999999997</v>
      </c>
      <c r="M58" s="94">
        <f>'4 pr._savarankiškos f-jos'!N175+'6 pr._mokinio krepšelis'!N40+'9 pr._įstaigų pajamos'!N85+'7 pr._kita dotacija'!N184+'11 pr._apyvartinės lėšos'!N50+'11 pr._apyvartinės lėšos'!N100</f>
        <v>245.10000000000002</v>
      </c>
      <c r="N58" s="94">
        <f>'4 pr._savarankiškos f-jos'!O175+'6 pr._mokinio krepšelis'!O40+'9 pr._įstaigų pajamos'!O85+'7 pr._kita dotacija'!O184+'11 pr._apyvartinės lėšos'!O50+'11 pr._apyvartinės lėšos'!O100</f>
        <v>0</v>
      </c>
    </row>
    <row r="59" spans="1:14" ht="15" customHeight="1" x14ac:dyDescent="0.25">
      <c r="A59" s="13" t="s">
        <v>104</v>
      </c>
      <c r="B59" s="29" t="s">
        <v>393</v>
      </c>
      <c r="C59" s="16">
        <f>D59+F59</f>
        <v>248.4</v>
      </c>
      <c r="D59" s="16">
        <f>'4 pr._savarankiškos f-jos'!E176+'6 pr._mokinio krepšelis'!E41+'7 pr._kita dotacija'!E188+'9 pr._įstaigų pajamos'!E86+'11 pr._apyvartinės lėšos'!E51+'11 pr._apyvartinės lėšos'!E101</f>
        <v>246.1</v>
      </c>
      <c r="E59" s="16">
        <f>'4 pr._savarankiškos f-jos'!F176+'6 pr._mokinio krepšelis'!F41+'7 pr._kita dotacija'!F188+'9 pr._įstaigų pajamos'!F86+'11 pr._apyvartinės lėšos'!F51+'11 pr._apyvartinės lėšos'!F101</f>
        <v>136.50000000000003</v>
      </c>
      <c r="F59" s="16">
        <f>'4 pr._savarankiškos f-jos'!G176+'6 pr._mokinio krepšelis'!G41+'7 pr._kita dotacija'!G188+'9 pr._įstaigų pajamos'!G86+'11 pr._apyvartinės lėšos'!G51+'11 pr._apyvartinės lėšos'!G101</f>
        <v>2.2999999999999998</v>
      </c>
      <c r="G59" s="10">
        <f t="shared" si="9"/>
        <v>0</v>
      </c>
      <c r="H59" s="10">
        <f>'4 pr._savarankiškos f-jos'!I176+'6 pr._mokinio krepšelis'!I41+'7 pr._kita dotacija'!I188+'9 pr._įstaigų pajamos'!I86+'11 pr._apyvartinės lėšos'!I51+'11 pr._apyvartinės lėšos'!I101</f>
        <v>0</v>
      </c>
      <c r="I59" s="10">
        <f>'4 pr._savarankiškos f-jos'!J176+'6 pr._mokinio krepšelis'!J41+'7 pr._kita dotacija'!J188+'9 pr._įstaigų pajamos'!J86+'11 pr._apyvartinės lėšos'!J51+'11 pr._apyvartinės lėšos'!J101</f>
        <v>-0.8</v>
      </c>
      <c r="J59" s="10">
        <f>'4 pr._savarankiškos f-jos'!K176+'6 pr._mokinio krepšelis'!K41+'7 pr._kita dotacija'!K188+'9 pr._įstaigų pajamos'!K86+'11 pr._apyvartinės lėšos'!K51+'11 pr._apyvartinės lėšos'!K101</f>
        <v>0</v>
      </c>
      <c r="K59" s="94">
        <f t="shared" si="10"/>
        <v>248.4</v>
      </c>
      <c r="L59" s="94">
        <f>'4 pr._savarankiškos f-jos'!M176+'6 pr._mokinio krepšelis'!M41+'7 pr._kita dotacija'!M188+'9 pr._įstaigų pajamos'!M86+'11 pr._apyvartinės lėšos'!M51+'11 pr._apyvartinės lėšos'!M101</f>
        <v>246.1</v>
      </c>
      <c r="M59" s="94">
        <f>'4 pr._savarankiškos f-jos'!N176+'6 pr._mokinio krepšelis'!N41+'7 pr._kita dotacija'!N188+'9 pr._įstaigų pajamos'!N86+'11 pr._apyvartinės lėšos'!N51+'11 pr._apyvartinės lėšos'!N101</f>
        <v>135.70000000000002</v>
      </c>
      <c r="N59" s="94">
        <f>'4 pr._savarankiškos f-jos'!O176+'6 pr._mokinio krepšelis'!O41+'7 pr._kita dotacija'!O188+'9 pr._įstaigų pajamos'!O86+'11 pr._apyvartinės lėšos'!O51+'11 pr._apyvartinės lėšos'!O101</f>
        <v>2.2999999999999998</v>
      </c>
    </row>
    <row r="60" spans="1:14" ht="15" customHeight="1" x14ac:dyDescent="0.25">
      <c r="A60" s="32" t="s">
        <v>105</v>
      </c>
      <c r="B60" s="93" t="s">
        <v>41</v>
      </c>
      <c r="C60" s="16">
        <f t="shared" si="7"/>
        <v>201.8</v>
      </c>
      <c r="D60" s="16">
        <f>'4 pr._savarankiškos f-jos'!E177+'6 pr._mokinio krepšelis'!E42+'9 pr._įstaigų pajamos'!E87+'7 pr._kita dotacija'!E192+'11 pr._apyvartinės lėšos'!E52+'11 pr._apyvartinės lėšos'!E102</f>
        <v>201.8</v>
      </c>
      <c r="E60" s="16">
        <f>'4 pr._savarankiškos f-jos'!F177+'6 pr._mokinio krepšelis'!F42+'9 pr._įstaigų pajamos'!F87+'7 pr._kita dotacija'!F192+'11 pr._apyvartinės lėšos'!F52+'11 pr._apyvartinės lėšos'!F102</f>
        <v>116.3</v>
      </c>
      <c r="F60" s="16">
        <f>'4 pr._savarankiškos f-jos'!G177+'6 pr._mokinio krepšelis'!G42+'9 pr._įstaigų pajamos'!G87+'7 pr._kita dotacija'!G192+'11 pr._apyvartinės lėšos'!G52+'11 pr._apyvartinės lėšos'!G102</f>
        <v>0</v>
      </c>
      <c r="G60" s="10">
        <f t="shared" si="9"/>
        <v>-5.0999999999999996</v>
      </c>
      <c r="H60" s="10">
        <f>'4 pr._savarankiškos f-jos'!I177+'6 pr._mokinio krepšelis'!I42+'9 pr._įstaigų pajamos'!I87+'7 pr._kita dotacija'!I192+'11 pr._apyvartinės lėšos'!I52+'11 pr._apyvartinės lėšos'!I102</f>
        <v>-5.0999999999999996</v>
      </c>
      <c r="I60" s="10">
        <f>'4 pr._savarankiškos f-jos'!J177+'6 pr._mokinio krepšelis'!J42+'9 pr._įstaigų pajamos'!J87+'7 pr._kita dotacija'!J192+'11 pr._apyvartinės lėšos'!J52+'11 pr._apyvartinės lėšos'!J102</f>
        <v>0.8</v>
      </c>
      <c r="J60" s="10">
        <f>'4 pr._savarankiškos f-jos'!K177+'6 pr._mokinio krepšelis'!K42+'9 pr._įstaigų pajamos'!K87+'7 pr._kita dotacija'!K192+'11 pr._apyvartinės lėšos'!K52+'11 pr._apyvartinės lėšos'!K102</f>
        <v>0</v>
      </c>
      <c r="K60" s="94">
        <f t="shared" si="10"/>
        <v>196.70000000000002</v>
      </c>
      <c r="L60" s="94">
        <f>'4 pr._savarankiškos f-jos'!M177+'6 pr._mokinio krepšelis'!M42+'9 pr._įstaigų pajamos'!M87+'7 pr._kita dotacija'!M192+'11 pr._apyvartinės lėšos'!M52+'11 pr._apyvartinės lėšos'!M102</f>
        <v>196.70000000000002</v>
      </c>
      <c r="M60" s="94">
        <f>'4 pr._savarankiškos f-jos'!N177+'6 pr._mokinio krepšelis'!N42+'9 pr._įstaigų pajamos'!N87+'7 pr._kita dotacija'!N192+'11 pr._apyvartinės lėšos'!N52+'11 pr._apyvartinės lėšos'!N102</f>
        <v>117.1</v>
      </c>
      <c r="N60" s="94">
        <f>'4 pr._savarankiškos f-jos'!O177+'6 pr._mokinio krepšelis'!O42+'9 pr._įstaigų pajamos'!O87+'7 pr._kita dotacija'!O192+'11 pr._apyvartinės lėšos'!O52+'11 pr._apyvartinės lėšos'!O102</f>
        <v>0</v>
      </c>
    </row>
    <row r="61" spans="1:14" ht="15" customHeight="1" x14ac:dyDescent="0.25">
      <c r="A61" s="5" t="s">
        <v>106</v>
      </c>
      <c r="B61" s="29" t="s">
        <v>161</v>
      </c>
      <c r="C61" s="16">
        <f t="shared" si="7"/>
        <v>205.29999999999998</v>
      </c>
      <c r="D61" s="16">
        <f>'4 pr._savarankiškos f-jos'!E178+'6 pr._mokinio krepšelis'!E43+'9 pr._įstaigų pajamos'!E88+'7 pr._kita dotacija'!E196+'11 pr._apyvartinės lėšos'!E103</f>
        <v>205.29999999999998</v>
      </c>
      <c r="E61" s="16">
        <f>'4 pr._savarankiškos f-jos'!F178+'6 pr._mokinio krepšelis'!F43+'9 pr._įstaigų pajamos'!F88+'7 pr._kita dotacija'!F196+'11 pr._apyvartinės lėšos'!F103</f>
        <v>137.9</v>
      </c>
      <c r="F61" s="16">
        <f>'4 pr._savarankiškos f-jos'!G178+'6 pr._mokinio krepšelis'!G43+'9 pr._įstaigų pajamos'!G88+'7 pr._kita dotacija'!G196+'11 pr._apyvartinės lėšos'!G103</f>
        <v>0</v>
      </c>
      <c r="G61" s="10">
        <f t="shared" ref="G61:G86" si="11">H61+J61</f>
        <v>-0.6</v>
      </c>
      <c r="H61" s="10">
        <f>'4 pr._savarankiškos f-jos'!I178+'6 pr._mokinio krepšelis'!I43+'9 pr._įstaigų pajamos'!I88+'7 pr._kita dotacija'!I196+'11 pr._apyvartinės lėšos'!I103</f>
        <v>-0.6</v>
      </c>
      <c r="I61" s="10">
        <f>'4 pr._savarankiškos f-jos'!J178+'6 pr._mokinio krepšelis'!J43+'9 pr._įstaigų pajamos'!J88+'7 pr._kita dotacija'!J196+'11 pr._apyvartinės lėšos'!J103</f>
        <v>0.2</v>
      </c>
      <c r="J61" s="10">
        <f>'4 pr._savarankiškos f-jos'!K178+'6 pr._mokinio krepšelis'!K43+'9 pr._įstaigų pajamos'!K88+'7 pr._kita dotacija'!K196+'11 pr._apyvartinės lėšos'!K103</f>
        <v>0</v>
      </c>
      <c r="K61" s="94">
        <f t="shared" ref="K61:K86" si="12">L61+N61</f>
        <v>204.7</v>
      </c>
      <c r="L61" s="94">
        <f>'4 pr._savarankiškos f-jos'!M178+'6 pr._mokinio krepšelis'!M43+'9 pr._įstaigų pajamos'!M88+'7 pr._kita dotacija'!M196+'11 pr._apyvartinės lėšos'!M103</f>
        <v>204.7</v>
      </c>
      <c r="M61" s="94">
        <f>'4 pr._savarankiškos f-jos'!N178+'6 pr._mokinio krepšelis'!N43+'9 pr._įstaigų pajamos'!N88+'7 pr._kita dotacija'!N196+'11 pr._apyvartinės lėšos'!N103</f>
        <v>138.10000000000002</v>
      </c>
      <c r="N61" s="94">
        <f>'4 pr._savarankiškos f-jos'!O178+'6 pr._mokinio krepšelis'!O43+'9 pr._įstaigų pajamos'!O88+'7 pr._kita dotacija'!O196+'11 pr._apyvartinės lėšos'!O103</f>
        <v>0</v>
      </c>
    </row>
    <row r="62" spans="1:14" ht="15" customHeight="1" x14ac:dyDescent="0.25">
      <c r="A62" s="5" t="s">
        <v>107</v>
      </c>
      <c r="B62" s="29" t="s">
        <v>153</v>
      </c>
      <c r="C62" s="16">
        <f t="shared" si="7"/>
        <v>556.09999999999991</v>
      </c>
      <c r="D62" s="16">
        <f>'4 pr._savarankiškos f-jos'!E179+'6 pr._mokinio krepšelis'!E44+'9 pr._įstaigų pajamos'!E89+'7 pr._kita dotacija'!E201+'11 pr._apyvartinės lėšos'!E53+'11 pr._apyvartinės lėšos'!E104</f>
        <v>556.09999999999991</v>
      </c>
      <c r="E62" s="16">
        <f>'4 pr._savarankiškos f-jos'!F179+'6 pr._mokinio krepšelis'!F44+'9 pr._įstaigų pajamos'!F89+'7 pr._kita dotacija'!F201+'11 pr._apyvartinės lėšos'!F53+'11 pr._apyvartinės lėšos'!F104</f>
        <v>295.89999999999998</v>
      </c>
      <c r="F62" s="16">
        <f>'4 pr._savarankiškos f-jos'!G179+'6 pr._mokinio krepšelis'!G44+'9 pr._įstaigų pajamos'!G89+'7 pr._kita dotacija'!G201+'11 pr._apyvartinės lėšos'!G53+'11 pr._apyvartinės lėšos'!G104</f>
        <v>0</v>
      </c>
      <c r="G62" s="10">
        <f t="shared" si="11"/>
        <v>4</v>
      </c>
      <c r="H62" s="10">
        <f>'4 pr._savarankiškos f-jos'!I179+'6 pr._mokinio krepšelis'!I44+'9 pr._įstaigų pajamos'!I89+'7 pr._kita dotacija'!I201+'11 pr._apyvartinės lėšos'!I53+'11 pr._apyvartinės lėšos'!I104</f>
        <v>4</v>
      </c>
      <c r="I62" s="10">
        <f>'4 pr._savarankiškos f-jos'!J179+'6 pr._mokinio krepšelis'!J44+'9 pr._įstaigų pajamos'!J89+'7 pr._kita dotacija'!J201+'11 pr._apyvartinės lėšos'!J53+'11 pr._apyvartinės lėšos'!J104</f>
        <v>0</v>
      </c>
      <c r="J62" s="10">
        <f>'4 pr._savarankiškos f-jos'!K179+'6 pr._mokinio krepšelis'!K44+'9 pr._įstaigų pajamos'!K89+'7 pr._kita dotacija'!K201+'11 pr._apyvartinės lėšos'!K53+'11 pr._apyvartinės lėšos'!K104</f>
        <v>0</v>
      </c>
      <c r="K62" s="94">
        <f t="shared" si="12"/>
        <v>560.09999999999991</v>
      </c>
      <c r="L62" s="94">
        <f>'4 pr._savarankiškos f-jos'!M179+'6 pr._mokinio krepšelis'!M44+'9 pr._įstaigų pajamos'!M89+'7 pr._kita dotacija'!M201+'11 pr._apyvartinės lėšos'!M53+'11 pr._apyvartinės lėšos'!M104</f>
        <v>560.09999999999991</v>
      </c>
      <c r="M62" s="94">
        <f>'4 pr._savarankiškos f-jos'!N179+'6 pr._mokinio krepšelis'!N44+'9 pr._įstaigų pajamos'!N89+'7 pr._kita dotacija'!N201+'11 pr._apyvartinės lėšos'!N53+'11 pr._apyvartinės lėšos'!N104</f>
        <v>295.89999999999998</v>
      </c>
      <c r="N62" s="94">
        <f>'4 pr._savarankiškos f-jos'!O179+'6 pr._mokinio krepšelis'!O44+'9 pr._įstaigų pajamos'!O89+'7 pr._kita dotacija'!O201+'11 pr._apyvartinės lėšos'!O53+'11 pr._apyvartinės lėšos'!O104</f>
        <v>0</v>
      </c>
    </row>
    <row r="63" spans="1:14" ht="15" customHeight="1" x14ac:dyDescent="0.25">
      <c r="A63" s="5" t="s">
        <v>108</v>
      </c>
      <c r="B63" s="29" t="s">
        <v>34</v>
      </c>
      <c r="C63" s="16">
        <f t="shared" si="7"/>
        <v>304.3</v>
      </c>
      <c r="D63" s="16">
        <f>'4 pr._savarankiškos f-jos'!E180+'6 pr._mokinio krepšelis'!E45+'9 pr._įstaigų pajamos'!E90+'7 pr._kita dotacija'!E205+'11 pr._apyvartinės lėšos'!E54+'11 pr._apyvartinės lėšos'!E105</f>
        <v>304.3</v>
      </c>
      <c r="E63" s="16">
        <f>'4 pr._savarankiškos f-jos'!F180+'6 pr._mokinio krepšelis'!F45+'9 pr._įstaigų pajamos'!F90+'7 pr._kita dotacija'!F205+'11 pr._apyvartinės lėšos'!F54+'11 pr._apyvartinės lėšos'!F105</f>
        <v>183.8</v>
      </c>
      <c r="F63" s="16">
        <f>'4 pr._savarankiškos f-jos'!G180+'6 pr._mokinio krepšelis'!G45+'9 pr._įstaigų pajamos'!G90+'7 pr._kita dotacija'!G205+'11 pr._apyvartinės lėšos'!G54+'11 pr._apyvartinės lėšos'!G105</f>
        <v>0</v>
      </c>
      <c r="G63" s="10">
        <f t="shared" si="11"/>
        <v>-0.2</v>
      </c>
      <c r="H63" s="10">
        <f>'4 pr._savarankiškos f-jos'!I180+'6 pr._mokinio krepšelis'!I45+'9 pr._įstaigų pajamos'!I90+'7 pr._kita dotacija'!I205+'11 pr._apyvartinės lėšos'!I54+'11 pr._apyvartinės lėšos'!I105</f>
        <v>-0.2</v>
      </c>
      <c r="I63" s="10">
        <f>'4 pr._savarankiškos f-jos'!J180+'6 pr._mokinio krepšelis'!J45+'9 pr._įstaigų pajamos'!J90+'7 pr._kita dotacija'!J205+'11 pr._apyvartinės lėšos'!J54+'11 pr._apyvartinės lėšos'!J105</f>
        <v>0</v>
      </c>
      <c r="J63" s="10">
        <f>'4 pr._savarankiškos f-jos'!K180+'6 pr._mokinio krepšelis'!K45+'9 pr._įstaigų pajamos'!K90+'7 pr._kita dotacija'!K205+'11 pr._apyvartinės lėšos'!K54+'11 pr._apyvartinės lėšos'!K105</f>
        <v>0</v>
      </c>
      <c r="K63" s="94">
        <f t="shared" si="12"/>
        <v>304.10000000000002</v>
      </c>
      <c r="L63" s="94">
        <f>'4 pr._savarankiškos f-jos'!M180+'6 pr._mokinio krepšelis'!M45+'9 pr._įstaigų pajamos'!M90+'7 pr._kita dotacija'!M205+'11 pr._apyvartinės lėšos'!M54+'11 pr._apyvartinės lėšos'!M105</f>
        <v>304.10000000000002</v>
      </c>
      <c r="M63" s="94">
        <f>'4 pr._savarankiškos f-jos'!N180+'6 pr._mokinio krepšelis'!N45+'9 pr._įstaigų pajamos'!N90+'7 pr._kita dotacija'!N205+'11 pr._apyvartinės lėšos'!N54+'11 pr._apyvartinės lėšos'!N105</f>
        <v>183.8</v>
      </c>
      <c r="N63" s="94">
        <f>'4 pr._savarankiškos f-jos'!O180+'6 pr._mokinio krepšelis'!O45+'9 pr._įstaigų pajamos'!O90+'7 pr._kita dotacija'!O205+'11 pr._apyvartinės lėšos'!O54+'11 pr._apyvartinės lėšos'!O105</f>
        <v>0</v>
      </c>
    </row>
    <row r="64" spans="1:14" ht="15" customHeight="1" x14ac:dyDescent="0.25">
      <c r="A64" s="5" t="s">
        <v>109</v>
      </c>
      <c r="B64" s="29" t="s">
        <v>36</v>
      </c>
      <c r="C64" s="16">
        <f t="shared" si="7"/>
        <v>329.6</v>
      </c>
      <c r="D64" s="16">
        <f>'4 pr._savarankiškos f-jos'!E181+'6 pr._mokinio krepšelis'!E46+'9 pr._įstaigų pajamos'!E91+'7 pr._kita dotacija'!E209+'11 pr._apyvartinės lėšos'!E55+'11 pr._apyvartinės lėšos'!E106</f>
        <v>329.6</v>
      </c>
      <c r="E64" s="16">
        <f>'4 pr._savarankiškos f-jos'!F181+'6 pr._mokinio krepšelis'!F46+'9 pr._įstaigų pajamos'!F91+'7 pr._kita dotacija'!F209+'11 pr._apyvartinės lėšos'!F55+'11 pr._apyvartinės lėšos'!F106</f>
        <v>186.89999999999998</v>
      </c>
      <c r="F64" s="16">
        <f>'4 pr._savarankiškos f-jos'!G181+'6 pr._mokinio krepšelis'!G46+'9 pr._įstaigų pajamos'!G91+'7 pr._kita dotacija'!G209+'11 pr._apyvartinės lėšos'!G55+'11 pr._apyvartinės lėšos'!G106</f>
        <v>0</v>
      </c>
      <c r="G64" s="10">
        <f t="shared" si="11"/>
        <v>0</v>
      </c>
      <c r="H64" s="10">
        <f>'4 pr._savarankiškos f-jos'!I181+'6 pr._mokinio krepšelis'!I46+'9 pr._įstaigų pajamos'!I91+'7 pr._kita dotacija'!I209+'11 pr._apyvartinės lėšos'!I55+'11 pr._apyvartinės lėšos'!I106</f>
        <v>0</v>
      </c>
      <c r="I64" s="10">
        <f>'4 pr._savarankiškos f-jos'!J181+'6 pr._mokinio krepšelis'!J46+'9 pr._įstaigų pajamos'!J91+'7 pr._kita dotacija'!J209+'11 pr._apyvartinės lėšos'!J55+'11 pr._apyvartinės lėšos'!J106</f>
        <v>0</v>
      </c>
      <c r="J64" s="10">
        <f>'4 pr._savarankiškos f-jos'!K181+'6 pr._mokinio krepšelis'!K46+'9 pr._įstaigų pajamos'!K91+'7 pr._kita dotacija'!K209+'11 pr._apyvartinės lėšos'!K55+'11 pr._apyvartinės lėšos'!K106</f>
        <v>0</v>
      </c>
      <c r="K64" s="94">
        <f t="shared" si="12"/>
        <v>329.6</v>
      </c>
      <c r="L64" s="94">
        <f>'4 pr._savarankiškos f-jos'!M181+'6 pr._mokinio krepšelis'!M46+'9 pr._įstaigų pajamos'!M91+'7 pr._kita dotacija'!M209+'11 pr._apyvartinės lėšos'!M55+'11 pr._apyvartinės lėšos'!M106</f>
        <v>329.6</v>
      </c>
      <c r="M64" s="94">
        <f>'4 pr._savarankiškos f-jos'!N181+'6 pr._mokinio krepšelis'!N46+'9 pr._įstaigų pajamos'!N91+'7 pr._kita dotacija'!N209+'11 pr._apyvartinės lėšos'!N55+'11 pr._apyvartinės lėšos'!N106</f>
        <v>186.89999999999998</v>
      </c>
      <c r="N64" s="94">
        <f>'4 pr._savarankiškos f-jos'!O181+'6 pr._mokinio krepšelis'!O46+'9 pr._įstaigų pajamos'!O91+'7 pr._kita dotacija'!O209+'11 pr._apyvartinės lėšos'!O55+'11 pr._apyvartinės lėšos'!O106</f>
        <v>0</v>
      </c>
    </row>
    <row r="65" spans="1:15" ht="15" customHeight="1" x14ac:dyDescent="0.25">
      <c r="A65" s="5" t="s">
        <v>155</v>
      </c>
      <c r="B65" s="29" t="s">
        <v>38</v>
      </c>
      <c r="C65" s="16">
        <f t="shared" si="7"/>
        <v>560.70000000000005</v>
      </c>
      <c r="D65" s="16">
        <f>'4 pr._savarankiškos f-jos'!E182+'6 pr._mokinio krepšelis'!E47+'9 pr._įstaigų pajamos'!E92+'7 pr._kita dotacija'!E213+'11 pr._apyvartinės lėšos'!E56+'11 pr._apyvartinės lėšos'!E107</f>
        <v>560.70000000000005</v>
      </c>
      <c r="E65" s="16">
        <f>'4 pr._savarankiškos f-jos'!F182+'6 pr._mokinio krepšelis'!F47+'9 pr._įstaigų pajamos'!F92+'7 pr._kita dotacija'!F213+'11 pr._apyvartinės lėšos'!F56+'11 pr._apyvartinės lėšos'!F107</f>
        <v>325.3</v>
      </c>
      <c r="F65" s="16">
        <f>'4 pr._savarankiškos f-jos'!G182+'6 pr._mokinio krepšelis'!G47+'9 pr._įstaigų pajamos'!G92+'7 pr._kita dotacija'!G213+'11 pr._apyvartinės lėšos'!G56+'11 pr._apyvartinės lėšos'!G107</f>
        <v>0</v>
      </c>
      <c r="G65" s="10">
        <f t="shared" si="11"/>
        <v>-7</v>
      </c>
      <c r="H65" s="10">
        <f>'4 pr._savarankiškos f-jos'!I182+'6 pr._mokinio krepšelis'!I47+'9 pr._įstaigų pajamos'!I92+'7 pr._kita dotacija'!I213+'11 pr._apyvartinės lėšos'!I56+'11 pr._apyvartinės lėšos'!I107</f>
        <v>-8</v>
      </c>
      <c r="I65" s="10">
        <f>'4 pr._savarankiškos f-jos'!J182+'6 pr._mokinio krepšelis'!J47+'9 pr._įstaigų pajamos'!J92+'7 pr._kita dotacija'!J213+'11 pr._apyvartinės lėšos'!J56+'11 pr._apyvartinės lėšos'!J107</f>
        <v>-1.4</v>
      </c>
      <c r="J65" s="10">
        <f>'4 pr._savarankiškos f-jos'!K182+'6 pr._mokinio krepšelis'!K47+'9 pr._įstaigų pajamos'!K92+'7 pr._kita dotacija'!K213+'11 pr._apyvartinės lėšos'!K56+'11 pr._apyvartinės lėšos'!K107</f>
        <v>1</v>
      </c>
      <c r="K65" s="94">
        <f t="shared" si="12"/>
        <v>553.70000000000005</v>
      </c>
      <c r="L65" s="94">
        <f>'4 pr._savarankiškos f-jos'!M182+'6 pr._mokinio krepšelis'!M47+'9 pr._įstaigų pajamos'!M92+'7 pr._kita dotacija'!M213+'11 pr._apyvartinės lėšos'!M56+'11 pr._apyvartinės lėšos'!M107</f>
        <v>552.70000000000005</v>
      </c>
      <c r="M65" s="94">
        <f>'4 pr._savarankiškos f-jos'!N182+'6 pr._mokinio krepšelis'!N47+'9 pr._įstaigų pajamos'!N92+'7 pr._kita dotacija'!N213+'11 pr._apyvartinės lėšos'!N56+'11 pr._apyvartinės lėšos'!N107</f>
        <v>323.90000000000003</v>
      </c>
      <c r="N65" s="94">
        <f>'4 pr._savarankiškos f-jos'!O182+'6 pr._mokinio krepšelis'!O47+'9 pr._įstaigų pajamos'!O92+'7 pr._kita dotacija'!O213+'11 pr._apyvartinės lėšos'!O56+'11 pr._apyvartinės lėšos'!O107</f>
        <v>1</v>
      </c>
    </row>
    <row r="66" spans="1:15" ht="15" customHeight="1" x14ac:dyDescent="0.25">
      <c r="A66" s="5" t="s">
        <v>156</v>
      </c>
      <c r="B66" s="29" t="s">
        <v>37</v>
      </c>
      <c r="C66" s="16">
        <f t="shared" si="7"/>
        <v>319.59999999999991</v>
      </c>
      <c r="D66" s="16">
        <f>'4 pr._savarankiškos f-jos'!E183+'6 pr._mokinio krepšelis'!E48+'9 pr._įstaigų pajamos'!E93+'7 pr._kita dotacija'!E217+'11 pr._apyvartinės lėšos'!E108+'11 pr._apyvartinės lėšos'!E57</f>
        <v>319.59999999999991</v>
      </c>
      <c r="E66" s="16">
        <f>'4 pr._savarankiškos f-jos'!F183+'6 pr._mokinio krepšelis'!F48+'9 pr._įstaigų pajamos'!F93+'7 pr._kita dotacija'!F217+'11 pr._apyvartinės lėšos'!F108+'11 pr._apyvartinės lėšos'!F57</f>
        <v>191.70000000000002</v>
      </c>
      <c r="F66" s="16">
        <f>'4 pr._savarankiškos f-jos'!G183+'6 pr._mokinio krepšelis'!G48+'9 pr._įstaigų pajamos'!G93+'7 pr._kita dotacija'!G217+'11 pr._apyvartinės lėšos'!G108+'11 pr._apyvartinės lėšos'!G57</f>
        <v>0</v>
      </c>
      <c r="G66" s="10">
        <f t="shared" si="11"/>
        <v>-0.6</v>
      </c>
      <c r="H66" s="10">
        <f>'4 pr._savarankiškos f-jos'!I183+'6 pr._mokinio krepšelis'!I48+'9 pr._įstaigų pajamos'!I93+'7 pr._kita dotacija'!I217+'11 pr._apyvartinės lėšos'!I108+'11 pr._apyvartinės lėšos'!I57</f>
        <v>-0.6</v>
      </c>
      <c r="I66" s="10">
        <f>'4 pr._savarankiškos f-jos'!J183+'6 pr._mokinio krepšelis'!J48+'9 pr._įstaigų pajamos'!J93+'7 pr._kita dotacija'!J217+'11 pr._apyvartinės lėšos'!J108+'11 pr._apyvartinės lėšos'!J57</f>
        <v>0</v>
      </c>
      <c r="J66" s="10">
        <f>'4 pr._savarankiškos f-jos'!K183+'6 pr._mokinio krepšelis'!K48+'9 pr._įstaigų pajamos'!K93+'7 pr._kita dotacija'!K217+'11 pr._apyvartinės lėšos'!K108+'11 pr._apyvartinės lėšos'!K57</f>
        <v>0</v>
      </c>
      <c r="K66" s="94">
        <f t="shared" si="12"/>
        <v>318.99999999999994</v>
      </c>
      <c r="L66" s="94">
        <f>'4 pr._savarankiškos f-jos'!M183+'6 pr._mokinio krepšelis'!M48+'9 pr._įstaigų pajamos'!M93+'7 pr._kita dotacija'!M217+'11 pr._apyvartinės lėšos'!M108+'11 pr._apyvartinės lėšos'!M57</f>
        <v>318.99999999999994</v>
      </c>
      <c r="M66" s="94">
        <f>'4 pr._savarankiškos f-jos'!N183+'6 pr._mokinio krepšelis'!N48+'9 pr._įstaigų pajamos'!N93+'7 pr._kita dotacija'!N217+'11 pr._apyvartinės lėšos'!N108+'11 pr._apyvartinės lėšos'!N57</f>
        <v>191.70000000000002</v>
      </c>
      <c r="N66" s="94">
        <f>'4 pr._savarankiškos f-jos'!O183+'6 pr._mokinio krepšelis'!O48+'9 pr._įstaigų pajamos'!O93+'7 pr._kita dotacija'!O217+'11 pr._apyvartinės lėšos'!O108+'11 pr._apyvartinės lėšos'!O57</f>
        <v>0</v>
      </c>
    </row>
    <row r="67" spans="1:15" ht="15" customHeight="1" x14ac:dyDescent="0.25">
      <c r="A67" s="5" t="s">
        <v>110</v>
      </c>
      <c r="B67" s="35" t="s">
        <v>35</v>
      </c>
      <c r="C67" s="16">
        <f t="shared" si="7"/>
        <v>578.29999999999995</v>
      </c>
      <c r="D67" s="16">
        <f>'4 pr._savarankiškos f-jos'!E184+'6 pr._mokinio krepšelis'!E49+'9 pr._įstaigų pajamos'!E94+'7 pr._kita dotacija'!E221+'11 pr._apyvartinės lėšos'!E58+'11 pr._apyvartinės lėšos'!E109</f>
        <v>578.29999999999995</v>
      </c>
      <c r="E67" s="16">
        <f>'4 pr._savarankiškos f-jos'!F184+'6 pr._mokinio krepšelis'!F49+'9 pr._įstaigų pajamos'!F94+'7 pr._kita dotacija'!F221+'11 pr._apyvartinės lėšos'!F58+'11 pr._apyvartinės lėšos'!F109</f>
        <v>302</v>
      </c>
      <c r="F67" s="16">
        <f>'4 pr._savarankiškos f-jos'!G184+'6 pr._mokinio krepšelis'!G49+'9 pr._įstaigų pajamos'!G94+'7 pr._kita dotacija'!G221+'11 pr._apyvartinės lėšos'!G58+'11 pr._apyvartinės lėšos'!G109</f>
        <v>0</v>
      </c>
      <c r="G67" s="10">
        <f t="shared" si="11"/>
        <v>-6.8</v>
      </c>
      <c r="H67" s="10">
        <f>'4 pr._savarankiškos f-jos'!I184+'6 pr._mokinio krepšelis'!I49+'9 pr._įstaigų pajamos'!I94+'7 pr._kita dotacija'!I221+'11 pr._apyvartinės lėšos'!I58+'11 pr._apyvartinės lėšos'!I109</f>
        <v>-6.8</v>
      </c>
      <c r="I67" s="10">
        <f>'4 pr._savarankiškos f-jos'!J184+'6 pr._mokinio krepšelis'!J49+'9 pr._įstaigų pajamos'!J94+'7 pr._kita dotacija'!J221+'11 pr._apyvartinės lėšos'!J58+'11 pr._apyvartinės lėšos'!J109</f>
        <v>0</v>
      </c>
      <c r="J67" s="10">
        <f>'4 pr._savarankiškos f-jos'!K184+'6 pr._mokinio krepšelis'!K49+'9 pr._įstaigų pajamos'!K94+'7 pr._kita dotacija'!K221+'11 pr._apyvartinės lėšos'!K58+'11 pr._apyvartinės lėšos'!K109</f>
        <v>0</v>
      </c>
      <c r="K67" s="94">
        <f t="shared" si="12"/>
        <v>571.49999999999989</v>
      </c>
      <c r="L67" s="94">
        <f>'4 pr._savarankiškos f-jos'!M184+'6 pr._mokinio krepšelis'!M49+'9 pr._įstaigų pajamos'!M94+'7 pr._kita dotacija'!M221+'11 pr._apyvartinės lėšos'!M58+'11 pr._apyvartinės lėšos'!M109</f>
        <v>571.49999999999989</v>
      </c>
      <c r="M67" s="94">
        <f>'4 pr._savarankiškos f-jos'!N184+'6 pr._mokinio krepšelis'!N49+'9 pr._įstaigų pajamos'!N94+'7 pr._kita dotacija'!N221+'11 pr._apyvartinės lėšos'!N58+'11 pr._apyvartinės lėšos'!N109</f>
        <v>302</v>
      </c>
      <c r="N67" s="94">
        <f>'4 pr._savarankiškos f-jos'!O184+'6 pr._mokinio krepšelis'!O49+'9 pr._įstaigų pajamos'!O94+'7 pr._kita dotacija'!O221+'11 pr._apyvartinės lėšos'!O58+'11 pr._apyvartinės lėšos'!O109</f>
        <v>0</v>
      </c>
    </row>
    <row r="68" spans="1:15" ht="15" customHeight="1" x14ac:dyDescent="0.25">
      <c r="A68" s="5" t="s">
        <v>157</v>
      </c>
      <c r="B68" s="36" t="s">
        <v>39</v>
      </c>
      <c r="C68" s="16">
        <f t="shared" si="7"/>
        <v>117.8</v>
      </c>
      <c r="D68" s="16">
        <f>'4 pr._savarankiškos f-jos'!E185+'6 pr._mokinio krepšelis'!E50+'9 pr._įstaigų pajamos'!E95+'7 pr._kita dotacija'!E225+'11 pr._apyvartinės lėšos'!E59</f>
        <v>117.8</v>
      </c>
      <c r="E68" s="16">
        <f>'4 pr._savarankiškos f-jos'!F185+'6 pr._mokinio krepšelis'!F50+'9 pr._įstaigų pajamos'!F95+'7 pr._kita dotacija'!F225+'11 pr._apyvartinės lėšos'!F59</f>
        <v>74.699999999999989</v>
      </c>
      <c r="F68" s="16">
        <f>'4 pr._savarankiškos f-jos'!G185+'6 pr._mokinio krepšelis'!G50+'9 pr._įstaigų pajamos'!G95+'7 pr._kita dotacija'!G225+'11 pr._apyvartinės lėšos'!G59</f>
        <v>0</v>
      </c>
      <c r="G68" s="10">
        <f t="shared" si="11"/>
        <v>-2</v>
      </c>
      <c r="H68" s="10">
        <f>'4 pr._savarankiškos f-jos'!I185+'6 pr._mokinio krepšelis'!I50+'9 pr._įstaigų pajamos'!I95+'7 pr._kita dotacija'!I225+'11 pr._apyvartinės lėšos'!I59</f>
        <v>-2</v>
      </c>
      <c r="I68" s="10">
        <f>'4 pr._savarankiškos f-jos'!J185+'6 pr._mokinio krepšelis'!J50+'9 pr._įstaigų pajamos'!J95+'7 pr._kita dotacija'!J225+'11 pr._apyvartinės lėšos'!J59</f>
        <v>0</v>
      </c>
      <c r="J68" s="10">
        <f>'4 pr._savarankiškos f-jos'!K185+'6 pr._mokinio krepšelis'!K50+'9 pr._įstaigų pajamos'!K95+'7 pr._kita dotacija'!K225+'11 pr._apyvartinės lėšos'!K59</f>
        <v>0</v>
      </c>
      <c r="K68" s="94">
        <f t="shared" si="12"/>
        <v>115.8</v>
      </c>
      <c r="L68" s="94">
        <f>'4 pr._savarankiškos f-jos'!M185+'6 pr._mokinio krepšelis'!M50+'9 pr._įstaigų pajamos'!M95+'7 pr._kita dotacija'!M225+'11 pr._apyvartinės lėšos'!M59</f>
        <v>115.8</v>
      </c>
      <c r="M68" s="94">
        <f>'4 pr._savarankiškos f-jos'!N185+'6 pr._mokinio krepšelis'!N50+'9 pr._įstaigų pajamos'!N95+'7 pr._kita dotacija'!N225+'11 pr._apyvartinės lėšos'!N59</f>
        <v>74.699999999999989</v>
      </c>
      <c r="N68" s="94">
        <f>'4 pr._savarankiškos f-jos'!O185+'6 pr._mokinio krepšelis'!O50+'9 pr._įstaigų pajamos'!O95+'7 pr._kita dotacija'!O225+'11 pr._apyvartinės lėšos'!O59</f>
        <v>0</v>
      </c>
    </row>
    <row r="69" spans="1:15" ht="15" customHeight="1" x14ac:dyDescent="0.25">
      <c r="A69" s="5" t="s">
        <v>158</v>
      </c>
      <c r="B69" s="36" t="s">
        <v>40</v>
      </c>
      <c r="C69" s="16">
        <f t="shared" si="7"/>
        <v>173.5</v>
      </c>
      <c r="D69" s="16">
        <f>'4 pr._savarankiškos f-jos'!E186+'6 pr._mokinio krepšelis'!E51+'9 pr._įstaigų pajamos'!E96+'7 pr._kita dotacija'!E229+'11 pr._apyvartinės lėšos'!E60+'11 pr._apyvartinės lėšos'!E110</f>
        <v>173.5</v>
      </c>
      <c r="E69" s="16">
        <f>'4 pr._savarankiškos f-jos'!F186+'6 pr._mokinio krepšelis'!F51+'9 pr._įstaigų pajamos'!F96+'7 pr._kita dotacija'!F229+'11 pr._apyvartinės lėšos'!F60+'11 pr._apyvartinės lėšos'!F110</f>
        <v>106.4</v>
      </c>
      <c r="F69" s="16">
        <f>'4 pr._savarankiškos f-jos'!G186+'6 pr._mokinio krepšelis'!G51+'9 pr._įstaigų pajamos'!G96+'7 pr._kita dotacija'!G229+'11 pr._apyvartinės lėšos'!G60+'11 pr._apyvartinės lėšos'!G110</f>
        <v>0</v>
      </c>
      <c r="G69" s="10">
        <f t="shared" si="11"/>
        <v>0.2</v>
      </c>
      <c r="H69" s="10">
        <f>'4 pr._savarankiškos f-jos'!I186+'6 pr._mokinio krepšelis'!I51+'9 pr._įstaigų pajamos'!I96+'7 pr._kita dotacija'!I229+'11 pr._apyvartinės lėšos'!I60+'11 pr._apyvartinės lėšos'!I110</f>
        <v>0.2</v>
      </c>
      <c r="I69" s="10">
        <f>'4 pr._savarankiškos f-jos'!J186+'6 pr._mokinio krepšelis'!J51+'9 pr._įstaigų pajamos'!J96+'7 pr._kita dotacija'!J229+'11 pr._apyvartinės lėšos'!J60+'11 pr._apyvartinės lėšos'!J110</f>
        <v>0</v>
      </c>
      <c r="J69" s="10">
        <f>'4 pr._savarankiškos f-jos'!K186+'6 pr._mokinio krepšelis'!K51+'9 pr._įstaigų pajamos'!K96+'7 pr._kita dotacija'!K229+'11 pr._apyvartinės lėšos'!K60+'11 pr._apyvartinės lėšos'!K110</f>
        <v>0</v>
      </c>
      <c r="K69" s="94">
        <f t="shared" si="12"/>
        <v>173.70000000000002</v>
      </c>
      <c r="L69" s="94">
        <f>'4 pr._savarankiškos f-jos'!M186+'6 pr._mokinio krepšelis'!M51+'9 pr._įstaigų pajamos'!M96+'7 pr._kita dotacija'!M229+'11 pr._apyvartinės lėšos'!M60+'11 pr._apyvartinės lėšos'!M110</f>
        <v>173.70000000000002</v>
      </c>
      <c r="M69" s="94">
        <f>'4 pr._savarankiškos f-jos'!N186+'6 pr._mokinio krepšelis'!N51+'9 pr._įstaigų pajamos'!N96+'7 pr._kita dotacija'!N229+'11 pr._apyvartinės lėšos'!N60+'11 pr._apyvartinės lėšos'!N110</f>
        <v>106.4</v>
      </c>
      <c r="N69" s="94">
        <f>'4 pr._savarankiškos f-jos'!O186+'6 pr._mokinio krepšelis'!O51+'9 pr._įstaigų pajamos'!O96+'7 pr._kita dotacija'!O229+'11 pr._apyvartinės lėšos'!O60+'11 pr._apyvartinės lėšos'!O110</f>
        <v>0</v>
      </c>
    </row>
    <row r="70" spans="1:15" ht="15" customHeight="1" x14ac:dyDescent="0.25">
      <c r="A70" s="5" t="s">
        <v>111</v>
      </c>
      <c r="B70" s="35" t="s">
        <v>49</v>
      </c>
      <c r="C70" s="16">
        <f t="shared" si="7"/>
        <v>78.40000000000002</v>
      </c>
      <c r="D70" s="16">
        <f>'4 pr._savarankiškos f-jos'!E187+'6 pr._mokinio krepšelis'!E52+'9 pr._įstaigų pajamos'!E97+'7 pr._kita dotacija'!E233+'11 pr._apyvartinės lėšos'!E111</f>
        <v>78.40000000000002</v>
      </c>
      <c r="E70" s="16">
        <f>'4 pr._savarankiškos f-jos'!F187+'6 pr._mokinio krepšelis'!F52+'9 pr._įstaigų pajamos'!F97+'7 pr._kita dotacija'!F233+'11 pr._apyvartinės lėšos'!F111</f>
        <v>57.500000000000007</v>
      </c>
      <c r="F70" s="16">
        <f>'4 pr._savarankiškos f-jos'!G187+'6 pr._mokinio krepšelis'!G52+'9 pr._įstaigų pajamos'!G97+'7 pr._kita dotacija'!G233+'11 pr._apyvartinės lėšos'!G111</f>
        <v>0</v>
      </c>
      <c r="G70" s="10">
        <f t="shared" si="11"/>
        <v>-0.4</v>
      </c>
      <c r="H70" s="10">
        <f>'4 pr._savarankiškos f-jos'!I187+'6 pr._mokinio krepšelis'!I52+'9 pr._įstaigų pajamos'!I97+'7 pr._kita dotacija'!I233+'11 pr._apyvartinės lėšos'!I111</f>
        <v>-0.4</v>
      </c>
      <c r="I70" s="10">
        <f>'4 pr._savarankiškos f-jos'!J187+'6 pr._mokinio krepšelis'!J52+'9 pr._įstaigų pajamos'!J97+'7 pr._kita dotacija'!J233+'11 pr._apyvartinės lėšos'!J111</f>
        <v>-0.1</v>
      </c>
      <c r="J70" s="10">
        <f>'4 pr._savarankiškos f-jos'!K187+'6 pr._mokinio krepšelis'!K52+'9 pr._įstaigų pajamos'!K97+'7 pr._kita dotacija'!K233+'11 pr._apyvartinės lėšos'!K111</f>
        <v>0</v>
      </c>
      <c r="K70" s="94">
        <f t="shared" si="12"/>
        <v>78.000000000000014</v>
      </c>
      <c r="L70" s="94">
        <f>'4 pr._savarankiškos f-jos'!M187+'6 pr._mokinio krepšelis'!M52+'9 pr._įstaigų pajamos'!M97+'7 pr._kita dotacija'!M233+'11 pr._apyvartinės lėšos'!M111</f>
        <v>78.000000000000014</v>
      </c>
      <c r="M70" s="94">
        <f>'4 pr._savarankiškos f-jos'!N187+'6 pr._mokinio krepšelis'!N52+'9 pr._įstaigų pajamos'!N97+'7 pr._kita dotacija'!N233+'11 pr._apyvartinės lėšos'!N111</f>
        <v>57.400000000000006</v>
      </c>
      <c r="N70" s="94">
        <f>'4 pr._savarankiškos f-jos'!O187+'6 pr._mokinio krepšelis'!O52+'9 pr._įstaigų pajamos'!O97+'7 pr._kita dotacija'!O233+'11 pr._apyvartinės lėšos'!O111</f>
        <v>0</v>
      </c>
    </row>
    <row r="71" spans="1:15" ht="15" customHeight="1" x14ac:dyDescent="0.25">
      <c r="A71" s="5" t="s">
        <v>112</v>
      </c>
      <c r="B71" s="35" t="s">
        <v>48</v>
      </c>
      <c r="C71" s="16">
        <f t="shared" si="7"/>
        <v>596</v>
      </c>
      <c r="D71" s="16">
        <f>'4 pr._savarankiškos f-jos'!E188+'6 pr._mokinio krepšelis'!E53+'9 pr._įstaigų pajamos'!E98+'7 pr._kita dotacija'!E235+'11 pr._apyvartinės lėšos'!E112</f>
        <v>596</v>
      </c>
      <c r="E71" s="16">
        <f>'4 pr._savarankiškos f-jos'!F188+'6 pr._mokinio krepšelis'!F53+'9 pr._įstaigų pajamos'!F98+'7 pr._kita dotacija'!F235+'11 pr._apyvartinės lėšos'!F112</f>
        <v>441.9</v>
      </c>
      <c r="F71" s="16">
        <f>'4 pr._savarankiškos f-jos'!G188+'6 pr._mokinio krepšelis'!G53+'9 pr._įstaigų pajamos'!G98+'7 pr._kita dotacija'!G235+'11 pr._apyvartinės lėšos'!G112</f>
        <v>0</v>
      </c>
      <c r="G71" s="10">
        <f t="shared" si="11"/>
        <v>0</v>
      </c>
      <c r="H71" s="10">
        <f>'4 pr._savarankiškos f-jos'!I188+'6 pr._mokinio krepšelis'!I53+'9 pr._įstaigų pajamos'!I98+'7 pr._kita dotacija'!I235+'11 pr._apyvartinės lėšos'!I112</f>
        <v>0</v>
      </c>
      <c r="I71" s="10">
        <f>'4 pr._savarankiškos f-jos'!J188+'6 pr._mokinio krepšelis'!J53+'9 pr._įstaigų pajamos'!J98+'7 pr._kita dotacija'!J235+'11 pr._apyvartinės lėšos'!J112</f>
        <v>0</v>
      </c>
      <c r="J71" s="10">
        <f>'4 pr._savarankiškos f-jos'!K188+'6 pr._mokinio krepšelis'!K53+'9 pr._įstaigų pajamos'!K98+'7 pr._kita dotacija'!K235+'11 pr._apyvartinės lėšos'!K112</f>
        <v>0</v>
      </c>
      <c r="K71" s="94">
        <f t="shared" si="12"/>
        <v>596</v>
      </c>
      <c r="L71" s="94">
        <f>'4 pr._savarankiškos f-jos'!M188+'6 pr._mokinio krepšelis'!M53+'9 pr._įstaigų pajamos'!M98+'7 pr._kita dotacija'!M235+'11 pr._apyvartinės lėšos'!M112</f>
        <v>596</v>
      </c>
      <c r="M71" s="94">
        <f>'4 pr._savarankiškos f-jos'!N188+'6 pr._mokinio krepšelis'!N53+'9 pr._įstaigų pajamos'!N98+'7 pr._kita dotacija'!N235+'11 pr._apyvartinės lėšos'!N112</f>
        <v>441.9</v>
      </c>
      <c r="N71" s="94">
        <f>'4 pr._savarankiškos f-jos'!O188+'6 pr._mokinio krepšelis'!O53+'9 pr._įstaigų pajamos'!O98+'7 pr._kita dotacija'!O235+'11 pr._apyvartinės lėšos'!O112</f>
        <v>0</v>
      </c>
    </row>
    <row r="72" spans="1:15" ht="15" customHeight="1" x14ac:dyDescent="0.25">
      <c r="A72" s="5" t="s">
        <v>113</v>
      </c>
      <c r="B72" s="35" t="s">
        <v>65</v>
      </c>
      <c r="C72" s="16">
        <f t="shared" si="7"/>
        <v>76.8</v>
      </c>
      <c r="D72" s="16">
        <f>'4 pr._savarankiškos f-jos'!E189+'6 pr._mokinio krepšelis'!E54+'9 pr._įstaigų pajamos'!E99+'7 pr._kita dotacija'!E239+'11 pr._apyvartinės lėšos'!E113</f>
        <v>76.8</v>
      </c>
      <c r="E72" s="16">
        <f>'4 pr._savarankiškos f-jos'!F189+'6 pr._mokinio krepšelis'!F54+'9 pr._įstaigų pajamos'!F99+'7 pr._kita dotacija'!F239+'11 pr._apyvartinės lėšos'!F113</f>
        <v>52.599999999999994</v>
      </c>
      <c r="F72" s="16">
        <f>'4 pr._savarankiškos f-jos'!G189+'6 pr._mokinio krepšelis'!G54+'9 pr._įstaigų pajamos'!G99+'7 pr._kita dotacija'!G239+'11 pr._apyvartinės lėšos'!G113</f>
        <v>0</v>
      </c>
      <c r="G72" s="10">
        <f t="shared" si="11"/>
        <v>0</v>
      </c>
      <c r="H72" s="10">
        <f>'4 pr._savarankiškos f-jos'!I189+'6 pr._mokinio krepšelis'!I54+'9 pr._įstaigų pajamos'!I99+'7 pr._kita dotacija'!I239+'11 pr._apyvartinės lėšos'!I113</f>
        <v>0</v>
      </c>
      <c r="I72" s="10">
        <f>'4 pr._savarankiškos f-jos'!J189+'6 pr._mokinio krepšelis'!J54+'9 pr._įstaigų pajamos'!J99+'7 pr._kita dotacija'!J239+'11 pr._apyvartinės lėšos'!J113</f>
        <v>0</v>
      </c>
      <c r="J72" s="10">
        <f>'4 pr._savarankiškos f-jos'!K189+'6 pr._mokinio krepšelis'!K54+'9 pr._įstaigų pajamos'!K99+'7 pr._kita dotacija'!K239+'11 pr._apyvartinės lėšos'!K113</f>
        <v>0</v>
      </c>
      <c r="K72" s="94">
        <f t="shared" si="12"/>
        <v>76.8</v>
      </c>
      <c r="L72" s="94">
        <f>'4 pr._savarankiškos f-jos'!M189+'6 pr._mokinio krepšelis'!M54+'9 pr._įstaigų pajamos'!M99+'7 pr._kita dotacija'!M239+'11 pr._apyvartinės lėšos'!M113</f>
        <v>76.8</v>
      </c>
      <c r="M72" s="94">
        <f>'4 pr._savarankiškos f-jos'!N189+'6 pr._mokinio krepšelis'!N54+'9 pr._įstaigų pajamos'!N99+'7 pr._kita dotacija'!N239+'11 pr._apyvartinės lėšos'!N113</f>
        <v>52.599999999999994</v>
      </c>
      <c r="N72" s="94">
        <f>'4 pr._savarankiškos f-jos'!O189+'6 pr._mokinio krepšelis'!O54+'9 pr._įstaigų pajamos'!O99+'7 pr._kita dotacija'!O239+'11 pr._apyvartinės lėšos'!O113</f>
        <v>0</v>
      </c>
    </row>
    <row r="73" spans="1:15" ht="15" customHeight="1" x14ac:dyDescent="0.25">
      <c r="A73" s="5" t="s">
        <v>114</v>
      </c>
      <c r="B73" s="35" t="s">
        <v>50</v>
      </c>
      <c r="C73" s="16">
        <f t="shared" si="7"/>
        <v>186.79999999999998</v>
      </c>
      <c r="D73" s="16">
        <f>'4 pr._savarankiškos f-jos'!E190+'6 pr._mokinio krepšelis'!E55+'9 pr._įstaigų pajamos'!E100+'11 pr._apyvartinės lėšos'!E114+'11 pr._apyvartinės lėšos'!E61+'7 pr._kita dotacija'!E243</f>
        <v>186.79999999999998</v>
      </c>
      <c r="E73" s="16">
        <f>'4 pr._savarankiškos f-jos'!F190+'6 pr._mokinio krepšelis'!F55+'9 pr._įstaigų pajamos'!F100+'11 pr._apyvartinės lėšos'!F114+'11 pr._apyvartinės lėšos'!F61+'7 pr._kita dotacija'!F243</f>
        <v>113.49999999999999</v>
      </c>
      <c r="F73" s="16">
        <f>'4 pr._savarankiškos f-jos'!G190+'6 pr._mokinio krepšelis'!G55+'9 pr._įstaigų pajamos'!G100+'11 pr._apyvartinės lėšos'!G114+'11 pr._apyvartinės lėšos'!G61+'7 pr._kita dotacija'!G243</f>
        <v>0</v>
      </c>
      <c r="G73" s="10">
        <f t="shared" si="11"/>
        <v>2</v>
      </c>
      <c r="H73" s="10">
        <f>'4 pr._savarankiškos f-jos'!I190+'6 pr._mokinio krepšelis'!I55+'9 pr._įstaigų pajamos'!I100+'11 pr._apyvartinės lėšos'!I114+'11 pr._apyvartinės lėšos'!I61+'7 pr._kita dotacija'!I243</f>
        <v>2</v>
      </c>
      <c r="I73" s="10">
        <f>'4 pr._savarankiškos f-jos'!J190+'6 pr._mokinio krepšelis'!J55+'9 pr._įstaigų pajamos'!J100+'11 pr._apyvartinės lėšos'!J114+'11 pr._apyvartinės lėšos'!J61+'7 pr._kita dotacija'!J243</f>
        <v>1.8</v>
      </c>
      <c r="J73" s="10">
        <f>'4 pr._savarankiškos f-jos'!K190+'6 pr._mokinio krepšelis'!K55+'9 pr._įstaigų pajamos'!K100+'11 pr._apyvartinės lėšos'!K114+'11 pr._apyvartinės lėšos'!K61+'7 pr._kita dotacija'!K243</f>
        <v>0</v>
      </c>
      <c r="K73" s="94">
        <f t="shared" si="12"/>
        <v>188.79999999999998</v>
      </c>
      <c r="L73" s="94">
        <f>'4 pr._savarankiškos f-jos'!M190+'6 pr._mokinio krepšelis'!M55+'9 pr._įstaigų pajamos'!M100+'11 pr._apyvartinės lėšos'!M114+'11 pr._apyvartinės lėšos'!M61+'7 pr._kita dotacija'!M243</f>
        <v>188.79999999999998</v>
      </c>
      <c r="M73" s="94">
        <f>'4 pr._savarankiškos f-jos'!N190+'6 pr._mokinio krepšelis'!N55+'9 pr._įstaigų pajamos'!N100+'11 pr._apyvartinės lėšos'!N114+'11 pr._apyvartinės lėšos'!N61+'7 pr._kita dotacija'!N243</f>
        <v>115.29999999999998</v>
      </c>
      <c r="N73" s="94">
        <f>'4 pr._savarankiškos f-jos'!O190+'6 pr._mokinio krepšelis'!O55+'9 pr._įstaigų pajamos'!O100+'11 pr._apyvartinės lėšos'!O114+'11 pr._apyvartinės lėšos'!O61+'7 pr._kita dotacija'!O243</f>
        <v>0</v>
      </c>
    </row>
    <row r="74" spans="1:15" ht="15" customHeight="1" x14ac:dyDescent="0.25">
      <c r="A74" s="5" t="s">
        <v>115</v>
      </c>
      <c r="B74" s="35" t="s">
        <v>167</v>
      </c>
      <c r="C74" s="16">
        <f t="shared" si="7"/>
        <v>433.50000000000006</v>
      </c>
      <c r="D74" s="16">
        <f>'4 pr._savarankiškos f-jos'!E191+'4 pr._savarankiškos f-jos'!E225+'6 pr._mokinio krepšelis'!E56+'7 pr._kita dotacija'!E247+'7 pr._kita dotacija'!E343+'9 pr._įstaigų pajamos'!E101+'9 pr._įstaigų pajamos'!E124+'11 pr._apyvartinės lėšos'!E62+'11 pr._apyvartinės lėšos'!E115+'11 pr._apyvartinės lėšos'!E123</f>
        <v>433.50000000000006</v>
      </c>
      <c r="E74" s="16">
        <f>'4 pr._savarankiškos f-jos'!F191+'4 pr._savarankiškos f-jos'!F225+'6 pr._mokinio krepšelis'!F56+'7 pr._kita dotacija'!F247+'7 pr._kita dotacija'!F343+'9 pr._įstaigų pajamos'!F101+'9 pr._įstaigų pajamos'!F124+'11 pr._apyvartinės lėšos'!F62+'11 pr._apyvartinės lėšos'!F115+'11 pr._apyvartinės lėšos'!F123</f>
        <v>287.90000000000003</v>
      </c>
      <c r="F74" s="16">
        <f>'4 pr._savarankiškos f-jos'!G191+'4 pr._savarankiškos f-jos'!G225+'6 pr._mokinio krepšelis'!G56+'7 pr._kita dotacija'!G247+'7 pr._kita dotacija'!G343+'9 pr._įstaigų pajamos'!G101+'9 pr._įstaigų pajamos'!G124+'11 pr._apyvartinės lėšos'!G62+'11 pr._apyvartinės lėšos'!G115+'11 pr._apyvartinės lėšos'!G123</f>
        <v>0</v>
      </c>
      <c r="G74" s="10">
        <f t="shared" si="11"/>
        <v>0</v>
      </c>
      <c r="H74" s="10">
        <f>'4 pr._savarankiškos f-jos'!I191+'4 pr._savarankiškos f-jos'!I225+'6 pr._mokinio krepšelis'!I56+'7 pr._kita dotacija'!I247+'7 pr._kita dotacija'!I343+'9 pr._įstaigų pajamos'!I101+'9 pr._įstaigų pajamos'!I124+'11 pr._apyvartinės lėšos'!I62+'11 pr._apyvartinės lėšos'!I115+'11 pr._apyvartinės lėšos'!I123</f>
        <v>0</v>
      </c>
      <c r="I74" s="10">
        <f>'4 pr._savarankiškos f-jos'!J191+'4 pr._savarankiškos f-jos'!J225+'6 pr._mokinio krepšelis'!J56+'7 pr._kita dotacija'!J247+'7 pr._kita dotacija'!J343+'9 pr._įstaigų pajamos'!J101+'9 pr._įstaigų pajamos'!J124+'11 pr._apyvartinės lėšos'!J62+'11 pr._apyvartinės lėšos'!J115+'11 pr._apyvartinės lėšos'!J123</f>
        <v>0</v>
      </c>
      <c r="J74" s="10">
        <f>'4 pr._savarankiškos f-jos'!K191+'4 pr._savarankiškos f-jos'!K225+'6 pr._mokinio krepšelis'!K56+'7 pr._kita dotacija'!K247+'7 pr._kita dotacija'!K343+'9 pr._įstaigų pajamos'!K101+'9 pr._įstaigų pajamos'!K124+'11 pr._apyvartinės lėšos'!K62+'11 pr._apyvartinės lėšos'!K115+'11 pr._apyvartinės lėšos'!K123</f>
        <v>0</v>
      </c>
      <c r="K74" s="94">
        <f t="shared" si="12"/>
        <v>433.50000000000006</v>
      </c>
      <c r="L74" s="94">
        <f>'4 pr._savarankiškos f-jos'!M191+'4 pr._savarankiškos f-jos'!M225+'6 pr._mokinio krepšelis'!M56+'7 pr._kita dotacija'!M247+'7 pr._kita dotacija'!M343+'9 pr._įstaigų pajamos'!M101+'9 pr._įstaigų pajamos'!M124+'11 pr._apyvartinės lėšos'!M62+'11 pr._apyvartinės lėšos'!M115+'11 pr._apyvartinės lėšos'!M123</f>
        <v>433.50000000000006</v>
      </c>
      <c r="M74" s="94">
        <f>'4 pr._savarankiškos f-jos'!N191+'4 pr._savarankiškos f-jos'!N225+'6 pr._mokinio krepšelis'!N56+'7 pr._kita dotacija'!N247+'7 pr._kita dotacija'!N343+'9 pr._įstaigų pajamos'!N101+'9 pr._įstaigų pajamos'!N124+'11 pr._apyvartinės lėšos'!N62+'11 pr._apyvartinės lėšos'!N115+'11 pr._apyvartinės lėšos'!N123</f>
        <v>287.90000000000003</v>
      </c>
      <c r="N74" s="94">
        <f>'4 pr._savarankiškos f-jos'!O191+'4 pr._savarankiškos f-jos'!O225+'6 pr._mokinio krepšelis'!O56+'7 pr._kita dotacija'!O247+'7 pr._kita dotacija'!O343+'9 pr._įstaigų pajamos'!O101+'9 pr._įstaigų pajamos'!O124+'11 pr._apyvartinės lėšos'!O62+'11 pr._apyvartinės lėšos'!O115+'11 pr._apyvartinės lėšos'!O123</f>
        <v>0</v>
      </c>
    </row>
    <row r="75" spans="1:15" s="37" customFormat="1" ht="15" customHeight="1" x14ac:dyDescent="0.25">
      <c r="A75" s="5" t="s">
        <v>166</v>
      </c>
      <c r="B75" s="35" t="s">
        <v>168</v>
      </c>
      <c r="C75" s="16">
        <f t="shared" si="7"/>
        <v>693.3</v>
      </c>
      <c r="D75" s="16">
        <f>'4 pr._savarankiškos f-jos'!E192+'6 pr._mokinio krepšelis'!E57+'7 pr._kita dotacija'!E253+'9 pr._įstaigų pajamos'!E102</f>
        <v>693.3</v>
      </c>
      <c r="E75" s="16">
        <f>'4 pr._savarankiškos f-jos'!F192+'6 pr._mokinio krepšelis'!F57+'7 pr._kita dotacija'!F253+'9 pr._įstaigų pajamos'!F102</f>
        <v>457.2</v>
      </c>
      <c r="F75" s="16">
        <f>'4 pr._savarankiškos f-jos'!G192+'6 pr._mokinio krepšelis'!G57+'7 pr._kita dotacija'!G253+'9 pr._įstaigų pajamos'!G102</f>
        <v>0</v>
      </c>
      <c r="G75" s="10">
        <f t="shared" si="11"/>
        <v>0</v>
      </c>
      <c r="H75" s="10">
        <f>'4 pr._savarankiškos f-jos'!I192+'6 pr._mokinio krepšelis'!I57+'7 pr._kita dotacija'!I253+'9 pr._įstaigų pajamos'!I102</f>
        <v>0</v>
      </c>
      <c r="I75" s="10">
        <f>'4 pr._savarankiškos f-jos'!J192+'6 pr._mokinio krepšelis'!J57+'7 pr._kita dotacija'!J253+'9 pr._įstaigų pajamos'!J102</f>
        <v>0</v>
      </c>
      <c r="J75" s="10">
        <f>'4 pr._savarankiškos f-jos'!K192+'6 pr._mokinio krepšelis'!K57+'7 pr._kita dotacija'!K253+'9 pr._įstaigų pajamos'!K102</f>
        <v>0</v>
      </c>
      <c r="K75" s="94">
        <f t="shared" si="12"/>
        <v>693.3</v>
      </c>
      <c r="L75" s="94">
        <f>'4 pr._savarankiškos f-jos'!M192+'6 pr._mokinio krepšelis'!M57+'7 pr._kita dotacija'!M253+'9 pr._įstaigų pajamos'!M102</f>
        <v>693.3</v>
      </c>
      <c r="M75" s="94">
        <f>'4 pr._savarankiškos f-jos'!N192+'6 pr._mokinio krepšelis'!N57+'7 pr._kita dotacija'!N253+'9 pr._įstaigų pajamos'!N102</f>
        <v>457.2</v>
      </c>
      <c r="N75" s="94">
        <f>'4 pr._savarankiškos f-jos'!O192+'6 pr._mokinio krepšelis'!O57+'7 pr._kita dotacija'!O253+'9 pr._įstaigų pajamos'!O102</f>
        <v>0</v>
      </c>
      <c r="O75" s="2"/>
    </row>
    <row r="76" spans="1:15" ht="15" customHeight="1" x14ac:dyDescent="0.25">
      <c r="A76" s="5" t="s">
        <v>116</v>
      </c>
      <c r="B76" s="29" t="s">
        <v>27</v>
      </c>
      <c r="C76" s="16">
        <f t="shared" ref="C76:C85" si="13">D76+F76</f>
        <v>282.8</v>
      </c>
      <c r="D76" s="16">
        <f>'4 pr._savarankiškos f-jos'!E206+'9 pr._įstaigų pajamos'!E110+'7 pr._kita dotacija'!E288+'11 pr._apyvartinės lėšos'!E65</f>
        <v>282.8</v>
      </c>
      <c r="E76" s="16">
        <f>'4 pr._savarankiškos f-jos'!F206+'9 pr._įstaigų pajamos'!F110+'7 pr._kita dotacija'!F288+'11 pr._apyvartinės lėšos'!F65</f>
        <v>173.9</v>
      </c>
      <c r="F76" s="16">
        <f>'4 pr._savarankiškos f-jos'!G206+'9 pr._įstaigų pajamos'!G110+'7 pr._kita dotacija'!G288+'11 pr._apyvartinės lėšos'!G65</f>
        <v>0</v>
      </c>
      <c r="G76" s="10">
        <f t="shared" si="11"/>
        <v>2.5</v>
      </c>
      <c r="H76" s="10">
        <f>'4 pr._savarankiškos f-jos'!I206+'9 pr._įstaigų pajamos'!I110+'7 pr._kita dotacija'!I288+'11 pr._apyvartinės lėšos'!I65</f>
        <v>2.5</v>
      </c>
      <c r="I76" s="10">
        <f>'4 pr._savarankiškos f-jos'!J206+'9 pr._įstaigų pajamos'!J110+'7 pr._kita dotacija'!J288+'11 pr._apyvartinės lėšos'!J65</f>
        <v>0</v>
      </c>
      <c r="J76" s="10">
        <f>'4 pr._savarankiškos f-jos'!K206+'9 pr._įstaigų pajamos'!K110+'7 pr._kita dotacija'!K288+'11 pr._apyvartinės lėšos'!K65</f>
        <v>0</v>
      </c>
      <c r="K76" s="94">
        <f t="shared" si="12"/>
        <v>285.3</v>
      </c>
      <c r="L76" s="94">
        <f>'4 pr._savarankiškos f-jos'!M206+'9 pr._įstaigų pajamos'!M110+'7 pr._kita dotacija'!M288+'11 pr._apyvartinės lėšos'!M65</f>
        <v>285.3</v>
      </c>
      <c r="M76" s="94">
        <f>'4 pr._savarankiškos f-jos'!N206+'9 pr._įstaigų pajamos'!N110+'7 pr._kita dotacija'!N288+'11 pr._apyvartinės lėšos'!N65</f>
        <v>173.9</v>
      </c>
      <c r="N76" s="94">
        <f>'4 pr._savarankiškos f-jos'!O206+'9 pr._įstaigų pajamos'!O110+'7 pr._kita dotacija'!O288+'11 pr._apyvartinės lėšos'!O65</f>
        <v>0</v>
      </c>
    </row>
    <row r="77" spans="1:15" ht="15" customHeight="1" x14ac:dyDescent="0.25">
      <c r="A77" s="5" t="s">
        <v>117</v>
      </c>
      <c r="B77" s="29" t="s">
        <v>57</v>
      </c>
      <c r="C77" s="16">
        <f t="shared" si="13"/>
        <v>72.400000000000006</v>
      </c>
      <c r="D77" s="16">
        <f>'4 pr._savarankiškos f-jos'!E207+'9 pr._įstaigų pajamos'!E111+'7 pr._kita dotacija'!E292+'11 pr._apyvartinės lėšos'!E66+'11 pr._apyvartinės lėšos'!E118</f>
        <v>72.400000000000006</v>
      </c>
      <c r="E77" s="16">
        <f>'4 pr._savarankiškos f-jos'!F207+'9 pr._įstaigų pajamos'!F111+'7 pr._kita dotacija'!F292+'11 pr._apyvartinės lėšos'!F66+'11 pr._apyvartinės lėšos'!F118</f>
        <v>49.5</v>
      </c>
      <c r="F77" s="16">
        <f>'4 pr._savarankiškos f-jos'!G207+'9 pr._įstaigų pajamos'!G111+'7 pr._kita dotacija'!G292+'11 pr._apyvartinės lėšos'!G66+'11 pr._apyvartinės lėšos'!G118</f>
        <v>0</v>
      </c>
      <c r="G77" s="10">
        <f t="shared" si="11"/>
        <v>0.1</v>
      </c>
      <c r="H77" s="10">
        <f>'4 pr._savarankiškos f-jos'!I207+'9 pr._įstaigų pajamos'!I111+'7 pr._kita dotacija'!I292+'11 pr._apyvartinės lėšos'!I66+'11 pr._apyvartinės lėšos'!I118</f>
        <v>0.1</v>
      </c>
      <c r="I77" s="10">
        <f>'4 pr._savarankiškos f-jos'!J207+'9 pr._įstaigų pajamos'!J111+'7 pr._kita dotacija'!J292+'11 pr._apyvartinės lėšos'!J66+'11 pr._apyvartinės lėšos'!J118</f>
        <v>0</v>
      </c>
      <c r="J77" s="10">
        <f>'4 pr._savarankiškos f-jos'!K207+'9 pr._įstaigų pajamos'!K111+'7 pr._kita dotacija'!K292+'11 pr._apyvartinės lėšos'!K66+'11 pr._apyvartinės lėšos'!K118</f>
        <v>0</v>
      </c>
      <c r="K77" s="94">
        <f t="shared" si="12"/>
        <v>72.5</v>
      </c>
      <c r="L77" s="94">
        <f>'4 pr._savarankiškos f-jos'!M207+'9 pr._įstaigų pajamos'!M111+'7 pr._kita dotacija'!M292+'11 pr._apyvartinės lėšos'!M66+'11 pr._apyvartinės lėšos'!M118</f>
        <v>72.5</v>
      </c>
      <c r="M77" s="94">
        <f>'4 pr._savarankiškos f-jos'!N207+'9 pr._įstaigų pajamos'!N111+'7 pr._kita dotacija'!N292+'11 pr._apyvartinės lėšos'!N66+'11 pr._apyvartinės lėšos'!N118</f>
        <v>49.5</v>
      </c>
      <c r="N77" s="94">
        <f>'4 pr._savarankiškos f-jos'!O207+'9 pr._įstaigų pajamos'!O111+'7 pr._kita dotacija'!O292+'11 pr._apyvartinės lėšos'!O66+'11 pr._apyvartinės lėšos'!O118</f>
        <v>0</v>
      </c>
    </row>
    <row r="78" spans="1:15" ht="15" customHeight="1" x14ac:dyDescent="0.25">
      <c r="A78" s="13" t="s">
        <v>118</v>
      </c>
      <c r="B78" s="29" t="s">
        <v>58</v>
      </c>
      <c r="C78" s="16">
        <f t="shared" si="13"/>
        <v>55.3</v>
      </c>
      <c r="D78" s="16">
        <f>'4 pr._savarankiškos f-jos'!E208+'9 pr._įstaigų pajamos'!E112+'7 pr._kita dotacija'!E296+'11 pr._apyvartinės lėšos'!E67</f>
        <v>55.3</v>
      </c>
      <c r="E78" s="16">
        <f>'4 pr._savarankiškos f-jos'!F208+'9 pr._įstaigų pajamos'!F112+'7 pr._kita dotacija'!F296+'11 pr._apyvartinės lėšos'!F67</f>
        <v>35.6</v>
      </c>
      <c r="F78" s="16">
        <f>'4 pr._savarankiškos f-jos'!G208+'9 pr._įstaigų pajamos'!G112+'7 pr._kita dotacija'!G296+'11 pr._apyvartinės lėšos'!G67</f>
        <v>0</v>
      </c>
      <c r="G78" s="10">
        <f t="shared" si="11"/>
        <v>0</v>
      </c>
      <c r="H78" s="10">
        <f>'4 pr._savarankiškos f-jos'!I208+'9 pr._įstaigų pajamos'!I112+'7 pr._kita dotacija'!I296+'11 pr._apyvartinės lėšos'!I67</f>
        <v>0</v>
      </c>
      <c r="I78" s="10">
        <f>'4 pr._savarankiškos f-jos'!J208+'9 pr._įstaigų pajamos'!J112+'7 pr._kita dotacija'!J296+'11 pr._apyvartinės lėšos'!J67</f>
        <v>0</v>
      </c>
      <c r="J78" s="10">
        <f>'4 pr._savarankiškos f-jos'!K208+'9 pr._įstaigų pajamos'!K112+'7 pr._kita dotacija'!K296+'11 pr._apyvartinės lėšos'!K67</f>
        <v>0</v>
      </c>
      <c r="K78" s="94">
        <f t="shared" si="12"/>
        <v>55.3</v>
      </c>
      <c r="L78" s="94">
        <f>'4 pr._savarankiškos f-jos'!M208+'9 pr._įstaigų pajamos'!M112+'7 pr._kita dotacija'!M296+'11 pr._apyvartinės lėšos'!M67</f>
        <v>55.3</v>
      </c>
      <c r="M78" s="94">
        <f>'4 pr._savarankiškos f-jos'!N208+'9 pr._įstaigų pajamos'!N112+'7 pr._kita dotacija'!N296+'11 pr._apyvartinės lėšos'!N67</f>
        <v>35.6</v>
      </c>
      <c r="N78" s="94">
        <f>'4 pr._savarankiškos f-jos'!O208+'9 pr._įstaigų pajamos'!O112+'7 pr._kita dotacija'!O296+'11 pr._apyvartinės lėšos'!O67</f>
        <v>0</v>
      </c>
    </row>
    <row r="79" spans="1:15" ht="15" customHeight="1" x14ac:dyDescent="0.25">
      <c r="A79" s="40" t="s">
        <v>119</v>
      </c>
      <c r="B79" s="29" t="s">
        <v>394</v>
      </c>
      <c r="C79" s="16">
        <f t="shared" si="13"/>
        <v>37.599999999999994</v>
      </c>
      <c r="D79" s="16">
        <f>'4 pr._savarankiškos f-jos'!E209+'9 pr._įstaigų pajamos'!E113+'7 pr._kita dotacija'!E300+'11 pr._apyvartinės lėšos'!E68</f>
        <v>37.599999999999994</v>
      </c>
      <c r="E79" s="16">
        <f>'4 pr._savarankiškos f-jos'!F209+'9 pr._įstaigų pajamos'!F113+'7 pr._kita dotacija'!F300+'11 pr._apyvartinės lėšos'!F68</f>
        <v>26.8</v>
      </c>
      <c r="F79" s="16">
        <f>'4 pr._savarankiškos f-jos'!G209+'9 pr._įstaigų pajamos'!G113+'7 pr._kita dotacija'!G300+'11 pr._apyvartinės lėšos'!G68</f>
        <v>0</v>
      </c>
      <c r="G79" s="10">
        <f t="shared" si="11"/>
        <v>0</v>
      </c>
      <c r="H79" s="10">
        <f>'4 pr._savarankiškos f-jos'!I209+'9 pr._įstaigų pajamos'!I113+'7 pr._kita dotacija'!I300+'11 pr._apyvartinės lėšos'!I68</f>
        <v>0</v>
      </c>
      <c r="I79" s="10">
        <f>'4 pr._savarankiškos f-jos'!J209+'9 pr._įstaigų pajamos'!J113+'7 pr._kita dotacija'!J300+'11 pr._apyvartinės lėšos'!J68</f>
        <v>0</v>
      </c>
      <c r="J79" s="10">
        <f>'4 pr._savarankiškos f-jos'!K209+'9 pr._įstaigų pajamos'!K113+'7 pr._kita dotacija'!K300+'11 pr._apyvartinės lėšos'!K68</f>
        <v>0</v>
      </c>
      <c r="K79" s="94">
        <f t="shared" si="12"/>
        <v>37.599999999999994</v>
      </c>
      <c r="L79" s="94">
        <f>'4 pr._savarankiškos f-jos'!M209+'9 pr._įstaigų pajamos'!M113+'7 pr._kita dotacija'!M300+'11 pr._apyvartinės lėšos'!M68</f>
        <v>37.599999999999994</v>
      </c>
      <c r="M79" s="94">
        <f>'4 pr._savarankiškos f-jos'!N209+'9 pr._įstaigų pajamos'!N113+'7 pr._kita dotacija'!N300+'11 pr._apyvartinės lėšos'!N68</f>
        <v>26.8</v>
      </c>
      <c r="N79" s="94">
        <f>'4 pr._savarankiškos f-jos'!O209+'9 pr._įstaigų pajamos'!O113+'7 pr._kita dotacija'!O300+'11 pr._apyvartinės lėšos'!O68</f>
        <v>0</v>
      </c>
    </row>
    <row r="80" spans="1:15" ht="15" customHeight="1" x14ac:dyDescent="0.25">
      <c r="A80" s="32" t="s">
        <v>120</v>
      </c>
      <c r="B80" s="29" t="s">
        <v>396</v>
      </c>
      <c r="C80" s="16">
        <f t="shared" si="13"/>
        <v>46.699999999999996</v>
      </c>
      <c r="D80" s="16">
        <f>'4 pr._savarankiškos f-jos'!E210+'9 pr._įstaigų pajamos'!E114+'7 pr._kita dotacija'!E304+'11 pr._apyvartinės lėšos'!E69</f>
        <v>46.699999999999996</v>
      </c>
      <c r="E80" s="16">
        <f>'4 pr._savarankiškos f-jos'!F210+'9 pr._įstaigų pajamos'!F114+'7 pr._kita dotacija'!F304+'11 pr._apyvartinės lėšos'!F69</f>
        <v>31.9</v>
      </c>
      <c r="F80" s="16">
        <f>'4 pr._savarankiškos f-jos'!G210+'9 pr._įstaigų pajamos'!G114+'7 pr._kita dotacija'!G304+'11 pr._apyvartinės lėšos'!G69</f>
        <v>0</v>
      </c>
      <c r="G80" s="10">
        <f t="shared" si="11"/>
        <v>0</v>
      </c>
      <c r="H80" s="10">
        <f>'4 pr._savarankiškos f-jos'!I210+'9 pr._įstaigų pajamos'!I114+'7 pr._kita dotacija'!I304+'11 pr._apyvartinės lėšos'!I69</f>
        <v>0</v>
      </c>
      <c r="I80" s="10">
        <f>'4 pr._savarankiškos f-jos'!J210+'9 pr._įstaigų pajamos'!J114+'7 pr._kita dotacija'!J304+'11 pr._apyvartinės lėšos'!J69</f>
        <v>0</v>
      </c>
      <c r="J80" s="10">
        <f>'4 pr._savarankiškos f-jos'!K210+'9 pr._įstaigų pajamos'!K114+'7 pr._kita dotacija'!K304+'11 pr._apyvartinės lėšos'!K69</f>
        <v>0</v>
      </c>
      <c r="K80" s="94">
        <f t="shared" si="12"/>
        <v>46.699999999999996</v>
      </c>
      <c r="L80" s="94">
        <f>'4 pr._savarankiškos f-jos'!M210+'9 pr._įstaigų pajamos'!M114+'7 pr._kita dotacija'!M304+'11 pr._apyvartinės lėšos'!M69</f>
        <v>46.699999999999996</v>
      </c>
      <c r="M80" s="94">
        <f>'4 pr._savarankiškos f-jos'!N210+'9 pr._įstaigų pajamos'!N114+'7 pr._kita dotacija'!N304+'11 pr._apyvartinės lėšos'!N69</f>
        <v>31.9</v>
      </c>
      <c r="N80" s="94">
        <f>'4 pr._savarankiškos f-jos'!O210+'9 pr._įstaigų pajamos'!O114+'7 pr._kita dotacija'!O304+'11 pr._apyvartinės lėšos'!O69</f>
        <v>0</v>
      </c>
    </row>
    <row r="81" spans="1:15" ht="15" customHeight="1" x14ac:dyDescent="0.25">
      <c r="A81" s="32" t="s">
        <v>162</v>
      </c>
      <c r="B81" s="29" t="s">
        <v>67</v>
      </c>
      <c r="C81" s="16">
        <f t="shared" si="13"/>
        <v>40.4</v>
      </c>
      <c r="D81" s="16">
        <f>'4 pr._savarankiškos f-jos'!E211+'9 pr._įstaigų pajamos'!E115+'7 pr._kita dotacija'!E308+'11 pr._apyvartinės lėšos'!E70</f>
        <v>40.4</v>
      </c>
      <c r="E81" s="16">
        <f>'4 pr._savarankiškos f-jos'!F211+'9 pr._įstaigų pajamos'!F115+'7 pr._kita dotacija'!F308+'11 pr._apyvartinės lėšos'!F70</f>
        <v>28</v>
      </c>
      <c r="F81" s="16">
        <f>'4 pr._savarankiškos f-jos'!G211+'9 pr._įstaigų pajamos'!G115+'7 pr._kita dotacija'!G308+'11 pr._apyvartinės lėšos'!G70</f>
        <v>0</v>
      </c>
      <c r="G81" s="10">
        <f t="shared" si="11"/>
        <v>0</v>
      </c>
      <c r="H81" s="10">
        <f>'4 pr._savarankiškos f-jos'!I211+'9 pr._įstaigų pajamos'!I115+'7 pr._kita dotacija'!I308+'11 pr._apyvartinės lėšos'!I70</f>
        <v>0</v>
      </c>
      <c r="I81" s="10">
        <f>'4 pr._savarankiškos f-jos'!J211+'9 pr._įstaigų pajamos'!J115+'7 pr._kita dotacija'!J308+'11 pr._apyvartinės lėšos'!J70</f>
        <v>0</v>
      </c>
      <c r="J81" s="10">
        <f>'4 pr._savarankiškos f-jos'!K211+'9 pr._įstaigų pajamos'!K115+'7 pr._kita dotacija'!K308+'11 pr._apyvartinės lėšos'!K70</f>
        <v>0</v>
      </c>
      <c r="K81" s="94">
        <f t="shared" si="12"/>
        <v>40.4</v>
      </c>
      <c r="L81" s="94">
        <f>'4 pr._savarankiškos f-jos'!M211+'9 pr._įstaigų pajamos'!M115+'7 pr._kita dotacija'!M308+'11 pr._apyvartinės lėšos'!M70</f>
        <v>40.4</v>
      </c>
      <c r="M81" s="94">
        <f>'4 pr._savarankiškos f-jos'!N211+'9 pr._įstaigų pajamos'!N115+'7 pr._kita dotacija'!N308+'11 pr._apyvartinės lėšos'!N70</f>
        <v>28</v>
      </c>
      <c r="N81" s="94">
        <f>'4 pr._savarankiškos f-jos'!O211+'9 pr._įstaigų pajamos'!O115+'7 pr._kita dotacija'!O308+'11 pr._apyvartinės lėšos'!O70</f>
        <v>0</v>
      </c>
    </row>
    <row r="82" spans="1:15" ht="15" customHeight="1" x14ac:dyDescent="0.25">
      <c r="A82" s="32" t="s">
        <v>121</v>
      </c>
      <c r="B82" s="29" t="s">
        <v>154</v>
      </c>
      <c r="C82" s="16">
        <f t="shared" si="13"/>
        <v>35.5</v>
      </c>
      <c r="D82" s="16">
        <f>'4 pr._savarankiškos f-jos'!E212+'9 pr._įstaigų pajamos'!E116+'7 pr._kita dotacija'!E312</f>
        <v>35.5</v>
      </c>
      <c r="E82" s="16">
        <f>'4 pr._savarankiškos f-jos'!F212+'9 pr._įstaigų pajamos'!F116+'7 pr._kita dotacija'!F312</f>
        <v>22.6</v>
      </c>
      <c r="F82" s="16">
        <f>'4 pr._savarankiškos f-jos'!G212+'9 pr._įstaigų pajamos'!G116+'7 pr._kita dotacija'!G312</f>
        <v>0</v>
      </c>
      <c r="G82" s="10">
        <f t="shared" si="11"/>
        <v>-0.3</v>
      </c>
      <c r="H82" s="10">
        <f>'4 pr._savarankiškos f-jos'!I212+'9 pr._įstaigų pajamos'!I116+'7 pr._kita dotacija'!I312</f>
        <v>-0.3</v>
      </c>
      <c r="I82" s="10">
        <f>'4 pr._savarankiškos f-jos'!J212+'9 pr._įstaigų pajamos'!J116+'7 pr._kita dotacija'!J312</f>
        <v>0</v>
      </c>
      <c r="J82" s="10">
        <f>'4 pr._savarankiškos f-jos'!K212+'9 pr._įstaigų pajamos'!K116+'7 pr._kita dotacija'!K312</f>
        <v>0</v>
      </c>
      <c r="K82" s="94">
        <f t="shared" si="12"/>
        <v>35.199999999999996</v>
      </c>
      <c r="L82" s="94">
        <f>'4 pr._savarankiškos f-jos'!M212+'9 pr._įstaigų pajamos'!M116+'7 pr._kita dotacija'!M312</f>
        <v>35.199999999999996</v>
      </c>
      <c r="M82" s="94">
        <f>'4 pr._savarankiškos f-jos'!N212+'9 pr._įstaigų pajamos'!N116+'7 pr._kita dotacija'!N312</f>
        <v>22.6</v>
      </c>
      <c r="N82" s="94">
        <f>'4 pr._savarankiškos f-jos'!O212+'9 pr._įstaigų pajamos'!O116+'7 pr._kita dotacija'!O312</f>
        <v>0</v>
      </c>
    </row>
    <row r="83" spans="1:15" ht="15" customHeight="1" x14ac:dyDescent="0.25">
      <c r="A83" s="32" t="s">
        <v>122</v>
      </c>
      <c r="B83" s="29" t="s">
        <v>28</v>
      </c>
      <c r="C83" s="16">
        <f t="shared" si="13"/>
        <v>485.20000000000005</v>
      </c>
      <c r="D83" s="16">
        <f>'4 pr._savarankiškos f-jos'!E213+'9 pr._įstaigų pajamos'!E117+'7 pr._kita dotacija'!E316+'10 pr._skolintos lėšos'!E52+'11 pr._apyvartinės lėšos'!E71</f>
        <v>485.20000000000005</v>
      </c>
      <c r="E83" s="16">
        <f>'4 pr._savarankiškos f-jos'!F213+'9 pr._įstaigų pajamos'!F117+'7 pr._kita dotacija'!F316+'10 pr._skolintos lėšos'!F52+'11 pr._apyvartinės lėšos'!F71</f>
        <v>322</v>
      </c>
      <c r="F83" s="16">
        <f>'4 pr._savarankiškos f-jos'!G213+'9 pr._įstaigų pajamos'!G117+'7 pr._kita dotacija'!G316+'10 pr._skolintos lėšos'!G52+'11 pr._apyvartinės lėšos'!G71</f>
        <v>0</v>
      </c>
      <c r="G83" s="10">
        <f t="shared" si="11"/>
        <v>1</v>
      </c>
      <c r="H83" s="10">
        <f>'4 pr._savarankiškos f-jos'!I213+'9 pr._įstaigų pajamos'!I117+'7 pr._kita dotacija'!I316+'10 pr._skolintos lėšos'!I52+'11 pr._apyvartinės lėšos'!I71</f>
        <v>1</v>
      </c>
      <c r="I83" s="10">
        <f>'4 pr._savarankiškos f-jos'!J213+'9 pr._įstaigų pajamos'!J117+'7 pr._kita dotacija'!J316+'10 pr._skolintos lėšos'!J52+'11 pr._apyvartinės lėšos'!J71</f>
        <v>0</v>
      </c>
      <c r="J83" s="10">
        <f>'4 pr._savarankiškos f-jos'!K213+'9 pr._įstaigų pajamos'!K117+'7 pr._kita dotacija'!K316+'10 pr._skolintos lėšos'!K52+'11 pr._apyvartinės lėšos'!K71</f>
        <v>0</v>
      </c>
      <c r="K83" s="94">
        <f t="shared" si="12"/>
        <v>486.20000000000005</v>
      </c>
      <c r="L83" s="94">
        <f>'4 pr._savarankiškos f-jos'!M213+'9 pr._įstaigų pajamos'!M117+'7 pr._kita dotacija'!M316+'10 pr._skolintos lėšos'!M52+'11 pr._apyvartinės lėšos'!M71</f>
        <v>486.20000000000005</v>
      </c>
      <c r="M83" s="94">
        <f>'4 pr._savarankiškos f-jos'!N213+'9 pr._įstaigų pajamos'!N117+'7 pr._kita dotacija'!N316+'10 pr._skolintos lėšos'!N52+'11 pr._apyvartinės lėšos'!N71</f>
        <v>322</v>
      </c>
      <c r="N83" s="94">
        <f>'4 pr._savarankiškos f-jos'!O213+'9 pr._įstaigų pajamos'!O117+'7 pr._kita dotacija'!O316+'10 pr._skolintos lėšos'!O52+'11 pr._apyvartinės lėšos'!O71</f>
        <v>0</v>
      </c>
    </row>
    <row r="84" spans="1:15" ht="15" customHeight="1" x14ac:dyDescent="0.25">
      <c r="A84" s="32" t="s">
        <v>123</v>
      </c>
      <c r="B84" s="12" t="s">
        <v>29</v>
      </c>
      <c r="C84" s="16">
        <f t="shared" si="13"/>
        <v>151.69999999999999</v>
      </c>
      <c r="D84" s="16">
        <f>'4 pr._savarankiškos f-jos'!E214+'9 pr._įstaigų pajamos'!E118+'7 pr._kita dotacija'!E320+'11 pr._apyvartinės lėšos'!E72</f>
        <v>151.69999999999999</v>
      </c>
      <c r="E84" s="16">
        <f>'4 pr._savarankiškos f-jos'!F214+'9 pr._įstaigų pajamos'!F118+'7 pr._kita dotacija'!F320+'11 pr._apyvartinės lėšos'!F72</f>
        <v>94.1</v>
      </c>
      <c r="F84" s="16">
        <f>'4 pr._savarankiškos f-jos'!G214+'9 pr._įstaigų pajamos'!G118+'7 pr._kita dotacija'!G320+'11 pr._apyvartinės lėšos'!G72</f>
        <v>0</v>
      </c>
      <c r="G84" s="10">
        <f t="shared" si="11"/>
        <v>0.5</v>
      </c>
      <c r="H84" s="10">
        <f>'4 pr._savarankiškos f-jos'!I214+'9 pr._įstaigų pajamos'!I118+'7 pr._kita dotacija'!I320+'11 pr._apyvartinės lėšos'!I72</f>
        <v>0.5</v>
      </c>
      <c r="I84" s="10">
        <f>'4 pr._savarankiškos f-jos'!J214+'9 pr._įstaigų pajamos'!J118+'7 pr._kita dotacija'!J320+'11 pr._apyvartinės lėšos'!J72</f>
        <v>1.2</v>
      </c>
      <c r="J84" s="10">
        <f>'4 pr._savarankiškos f-jos'!K214+'9 pr._įstaigų pajamos'!K118+'7 pr._kita dotacija'!K320+'11 pr._apyvartinės lėšos'!K72</f>
        <v>0</v>
      </c>
      <c r="K84" s="94">
        <f t="shared" si="12"/>
        <v>152.19999999999999</v>
      </c>
      <c r="L84" s="94">
        <f>'4 pr._savarankiškos f-jos'!M214+'9 pr._įstaigų pajamos'!M118+'7 pr._kita dotacija'!M320+'11 pr._apyvartinės lėšos'!M72</f>
        <v>152.19999999999999</v>
      </c>
      <c r="M84" s="94">
        <f>'4 pr._savarankiškos f-jos'!N214+'9 pr._įstaigų pajamos'!N118+'7 pr._kita dotacija'!N320+'11 pr._apyvartinės lėšos'!N72</f>
        <v>95.3</v>
      </c>
      <c r="N84" s="94">
        <f>'4 pr._savarankiškos f-jos'!O214+'9 pr._įstaigų pajamos'!O118+'7 pr._kita dotacija'!O320+'11 pr._apyvartinės lėšos'!O72</f>
        <v>0</v>
      </c>
    </row>
    <row r="85" spans="1:15" ht="15" customHeight="1" x14ac:dyDescent="0.25">
      <c r="A85" s="32" t="s">
        <v>124</v>
      </c>
      <c r="B85" s="94" t="s">
        <v>64</v>
      </c>
      <c r="C85" s="16">
        <f t="shared" si="13"/>
        <v>376.00000000000006</v>
      </c>
      <c r="D85" s="16">
        <f>'4 pr._savarankiškos f-jos'!E215+'6 pr._mokinio krepšelis'!E58+'9 pr._įstaigų pajamos'!E119+'7 pr._kita dotacija'!E324+'11 pr._apyvartinės lėšos'!E73</f>
        <v>376.00000000000006</v>
      </c>
      <c r="E85" s="16">
        <f>'4 pr._savarankiškos f-jos'!F215+'6 pr._mokinio krepšelis'!F58+'9 pr._įstaigų pajamos'!F119+'7 pr._kita dotacija'!F324+'11 pr._apyvartinės lėšos'!F73</f>
        <v>248.2</v>
      </c>
      <c r="F85" s="16">
        <f>'4 pr._savarankiškos f-jos'!G215+'6 pr._mokinio krepšelis'!G58+'9 pr._įstaigų pajamos'!G119+'7 pr._kita dotacija'!G324+'11 pr._apyvartinės lėšos'!G73</f>
        <v>0</v>
      </c>
      <c r="G85" s="10">
        <f t="shared" si="11"/>
        <v>-1.2</v>
      </c>
      <c r="H85" s="10">
        <f>'4 pr._savarankiškos f-jos'!I215+'6 pr._mokinio krepšelis'!I58+'9 pr._įstaigų pajamos'!I119+'7 pr._kita dotacija'!I324+'11 pr._apyvartinės lėšos'!I73</f>
        <v>-1.2</v>
      </c>
      <c r="I85" s="10">
        <f>'4 pr._savarankiškos f-jos'!J215+'6 pr._mokinio krepšelis'!J58+'9 pr._įstaigų pajamos'!J119+'7 pr._kita dotacija'!J324+'11 pr._apyvartinės lėšos'!J73</f>
        <v>0</v>
      </c>
      <c r="J85" s="10">
        <f>'4 pr._savarankiškos f-jos'!K215+'6 pr._mokinio krepšelis'!K58+'9 pr._įstaigų pajamos'!K119+'7 pr._kita dotacija'!K324+'11 pr._apyvartinės lėšos'!K73</f>
        <v>0</v>
      </c>
      <c r="K85" s="94">
        <f t="shared" si="12"/>
        <v>374.80000000000007</v>
      </c>
      <c r="L85" s="94">
        <f>'4 pr._savarankiškos f-jos'!M215+'6 pr._mokinio krepšelis'!M58+'9 pr._įstaigų pajamos'!M119+'7 pr._kita dotacija'!M324+'11 pr._apyvartinės lėšos'!M73</f>
        <v>374.80000000000007</v>
      </c>
      <c r="M85" s="94">
        <f>'4 pr._savarankiškos f-jos'!N215+'6 pr._mokinio krepšelis'!N58+'9 pr._įstaigų pajamos'!N119+'7 pr._kita dotacija'!N324+'11 pr._apyvartinės lėšos'!N73</f>
        <v>248.2</v>
      </c>
      <c r="N85" s="94">
        <f>'4 pr._savarankiškos f-jos'!O215+'6 pr._mokinio krepšelis'!O58+'9 pr._įstaigų pajamos'!O119+'7 pr._kita dotacija'!O324+'11 pr._apyvartinės lėšos'!O73</f>
        <v>0</v>
      </c>
    </row>
    <row r="86" spans="1:15" ht="15" customHeight="1" x14ac:dyDescent="0.25">
      <c r="A86" s="32" t="s">
        <v>125</v>
      </c>
      <c r="B86" s="80" t="s">
        <v>52</v>
      </c>
      <c r="C86" s="16">
        <f>D86+F86</f>
        <v>480.50000000000006</v>
      </c>
      <c r="D86" s="16">
        <f>'4 pr._savarankiškos f-jos'!E223+'9 pr._įstaigų pajamos'!E122+'7 pr._kita dotacija'!E332+'11 pr._apyvartinės lėšos'!E121+'11 pr._apyvartinės lėšos'!E77</f>
        <v>476.50000000000006</v>
      </c>
      <c r="E86" s="16">
        <f>'4 pr._savarankiškos f-jos'!F223+'9 pr._įstaigų pajamos'!F122+'7 pr._kita dotacija'!F332+'11 pr._apyvartinės lėšos'!F121+'11 pr._apyvartinės lėšos'!F77</f>
        <v>268.7</v>
      </c>
      <c r="F86" s="16">
        <f>'4 pr._savarankiškos f-jos'!G223+'9 pr._įstaigų pajamos'!G122+'7 pr._kita dotacija'!G332+'11 pr._apyvartinės lėšos'!G121+'11 pr._apyvartinės lėšos'!G77</f>
        <v>4</v>
      </c>
      <c r="G86" s="10">
        <f t="shared" si="11"/>
        <v>0</v>
      </c>
      <c r="H86" s="10">
        <f>'4 pr._savarankiškos f-jos'!I223+'9 pr._įstaigų pajamos'!I122+'7 pr._kita dotacija'!I332+'11 pr._apyvartinės lėšos'!I121+'11 pr._apyvartinės lėšos'!I77</f>
        <v>0</v>
      </c>
      <c r="I86" s="10">
        <f>'4 pr._savarankiškos f-jos'!J223+'9 pr._įstaigų pajamos'!J122+'7 pr._kita dotacija'!J332+'11 pr._apyvartinės lėšos'!J121+'11 pr._apyvartinės lėšos'!J77</f>
        <v>0</v>
      </c>
      <c r="J86" s="10">
        <f>'4 pr._savarankiškos f-jos'!K223+'9 pr._įstaigų pajamos'!K122+'7 pr._kita dotacija'!K332+'11 pr._apyvartinės lėšos'!K121+'11 pr._apyvartinės lėšos'!K77</f>
        <v>0</v>
      </c>
      <c r="K86" s="94">
        <f t="shared" si="12"/>
        <v>480.50000000000006</v>
      </c>
      <c r="L86" s="94">
        <f>'4 pr._savarankiškos f-jos'!M223+'9 pr._įstaigų pajamos'!M122+'7 pr._kita dotacija'!M332+'11 pr._apyvartinės lėšos'!M121+'11 pr._apyvartinės lėšos'!M77</f>
        <v>476.50000000000006</v>
      </c>
      <c r="M86" s="94">
        <f>'4 pr._savarankiškos f-jos'!N223+'9 pr._įstaigų pajamos'!N122+'7 pr._kita dotacija'!N332+'11 pr._apyvartinės lėšos'!N121+'11 pr._apyvartinės lėšos'!N77</f>
        <v>268.7</v>
      </c>
      <c r="N86" s="94">
        <f>'4 pr._savarankiškos f-jos'!O223+'9 pr._įstaigų pajamos'!O122+'7 pr._kita dotacija'!O332+'11 pr._apyvartinės lėšos'!O121+'11 pr._apyvartinės lėšos'!O77</f>
        <v>4</v>
      </c>
    </row>
    <row r="87" spans="1:15" ht="15" customHeight="1" x14ac:dyDescent="0.25">
      <c r="A87" s="32" t="s">
        <v>126</v>
      </c>
      <c r="B87" s="29" t="s">
        <v>53</v>
      </c>
      <c r="C87" s="16">
        <f>D87+F87</f>
        <v>718.1</v>
      </c>
      <c r="D87" s="16">
        <f>'4 pr._savarankiškos f-jos'!E224+'5 pr._valstybinės f-jos'!E129+'9 pr._įstaigų pajamos'!E123+'7 pr._kita dotacija'!E334+'11 pr._apyvartinės lėšos'!E78+'11 pr._apyvartinės lėšos'!E122+'11 pr._apyvartinės lėšos'!E142</f>
        <v>718.1</v>
      </c>
      <c r="E87" s="16">
        <f>'4 pr._savarankiškos f-jos'!F224+'5 pr._valstybinės f-jos'!F129+'9 pr._įstaigų pajamos'!F123+'7 pr._kita dotacija'!F334+'11 pr._apyvartinės lėšos'!F78+'11 pr._apyvartinės lėšos'!F122+'11 pr._apyvartinės lėšos'!F142</f>
        <v>505.69999999999993</v>
      </c>
      <c r="F87" s="16">
        <f>'4 pr._savarankiškos f-jos'!G224+'5 pr._valstybinės f-jos'!G129+'9 pr._įstaigų pajamos'!G123+'7 pr._kita dotacija'!G334+'11 pr._apyvartinės lėšos'!G78+'11 pr._apyvartinės lėšos'!G122+'11 pr._apyvartinės lėšos'!G142</f>
        <v>0</v>
      </c>
      <c r="G87" s="10">
        <f t="shared" ref="G87" si="14">H87+J87</f>
        <v>65.8</v>
      </c>
      <c r="H87" s="10">
        <f>'4 pr._savarankiškos f-jos'!I224+'5 pr._valstybinės f-jos'!I129+'9 pr._įstaigų pajamos'!I123+'7 pr._kita dotacija'!I334+'11 pr._apyvartinės lėšos'!I78+'11 pr._apyvartinės lėšos'!I122+'11 pr._apyvartinės lėšos'!I142</f>
        <v>65.8</v>
      </c>
      <c r="I87" s="10">
        <f>'4 pr._savarankiškos f-jos'!J224+'5 pr._valstybinės f-jos'!J129+'9 pr._įstaigų pajamos'!J123+'7 pr._kita dotacija'!J334+'11 pr._apyvartinės lėšos'!J78+'11 pr._apyvartinės lėšos'!J122+'11 pr._apyvartinės lėšos'!J142</f>
        <v>38.9</v>
      </c>
      <c r="J87" s="10">
        <f>'4 pr._savarankiškos f-jos'!K224+'5 pr._valstybinės f-jos'!K129+'9 pr._įstaigų pajamos'!K123+'7 pr._kita dotacija'!K334+'11 pr._apyvartinės lėšos'!K78+'11 pr._apyvartinės lėšos'!K122+'11 pr._apyvartinės lėšos'!K142</f>
        <v>0</v>
      </c>
      <c r="K87" s="94">
        <f t="shared" ref="K87" si="15">L87+N87</f>
        <v>783.9</v>
      </c>
      <c r="L87" s="94">
        <f>'4 pr._savarankiškos f-jos'!M224+'5 pr._valstybinės f-jos'!M129+'9 pr._įstaigų pajamos'!M123+'7 pr._kita dotacija'!M334+'11 pr._apyvartinės lėšos'!M78+'11 pr._apyvartinės lėšos'!M122+'11 pr._apyvartinės lėšos'!M142</f>
        <v>783.9</v>
      </c>
      <c r="M87" s="94">
        <f>'4 pr._savarankiškos f-jos'!N224+'5 pr._valstybinės f-jos'!N129+'9 pr._įstaigų pajamos'!N123+'7 pr._kita dotacija'!N334+'11 pr._apyvartinės lėšos'!N78+'11 pr._apyvartinės lėšos'!N122+'11 pr._apyvartinės lėšos'!N142</f>
        <v>544.59999999999991</v>
      </c>
      <c r="N87" s="94">
        <f>'4 pr._savarankiškos f-jos'!O224+'5 pr._valstybinės f-jos'!O129+'9 pr._įstaigų pajamos'!O123+'7 pr._kita dotacija'!O334+'11 pr._apyvartinės lėšos'!O78+'11 pr._apyvartinės lėšos'!O122+'11 pr._apyvartinės lėšos'!O142</f>
        <v>0</v>
      </c>
    </row>
    <row r="88" spans="1:15" s="37" customFormat="1" ht="15" customHeight="1" x14ac:dyDescent="0.25">
      <c r="A88" s="32" t="s">
        <v>127</v>
      </c>
      <c r="B88" s="12" t="s">
        <v>69</v>
      </c>
      <c r="C88" s="16">
        <f>D88+F88</f>
        <v>622.69999999999993</v>
      </c>
      <c r="D88" s="16">
        <f>'4 pr._savarankiškos f-jos'!E226+'7 pr._kita dotacija'!E338+'9 pr._įstaigų pajamos'!E125+'11 pr._apyvartinės lėšos'!E79</f>
        <v>622.69999999999993</v>
      </c>
      <c r="E88" s="16">
        <f>'4 pr._savarankiškos f-jos'!F226+'7 pr._kita dotacija'!F338+'9 pr._įstaigų pajamos'!F125+'11 pr._apyvartinės lėšos'!F79</f>
        <v>403.2</v>
      </c>
      <c r="F88" s="16">
        <f>'4 pr._savarankiškos f-jos'!G226+'7 pr._kita dotacija'!G338+'9 pr._įstaigų pajamos'!G125+'11 pr._apyvartinės lėšos'!G79</f>
        <v>0</v>
      </c>
      <c r="G88" s="10">
        <f t="shared" ref="G88:G89" si="16">H88+J88</f>
        <v>0</v>
      </c>
      <c r="H88" s="10">
        <f>'4 pr._savarankiškos f-jos'!I226+'7 pr._kita dotacija'!I338+'9 pr._įstaigų pajamos'!I125+'11 pr._apyvartinės lėšos'!I79</f>
        <v>0</v>
      </c>
      <c r="I88" s="10">
        <f>'4 pr._savarankiškos f-jos'!J226+'7 pr._kita dotacija'!J338+'9 pr._įstaigų pajamos'!J125+'11 pr._apyvartinės lėšos'!J79</f>
        <v>0</v>
      </c>
      <c r="J88" s="10">
        <f>'4 pr._savarankiškos f-jos'!K226+'7 pr._kita dotacija'!K338+'9 pr._įstaigų pajamos'!K125+'11 pr._apyvartinės lėšos'!K79</f>
        <v>0</v>
      </c>
      <c r="K88" s="94">
        <f t="shared" ref="K88:K89" si="17">L88+N88</f>
        <v>622.69999999999993</v>
      </c>
      <c r="L88" s="94">
        <f>'4 pr._savarankiškos f-jos'!M226+'7 pr._kita dotacija'!M338+'9 pr._įstaigų pajamos'!M125+'11 pr._apyvartinės lėšos'!M79</f>
        <v>622.69999999999993</v>
      </c>
      <c r="M88" s="94">
        <f>'4 pr._savarankiškos f-jos'!N226+'7 pr._kita dotacija'!N338+'9 pr._įstaigų pajamos'!N125+'11 pr._apyvartinės lėšos'!N79</f>
        <v>403.2</v>
      </c>
      <c r="N88" s="94">
        <f>'4 pr._savarankiškos f-jos'!O226+'7 pr._kita dotacija'!O338+'9 pr._įstaigų pajamos'!O125+'11 pr._apyvartinės lėšos'!O79</f>
        <v>0</v>
      </c>
      <c r="O88" s="2"/>
    </row>
    <row r="89" spans="1:15" s="37" customFormat="1" ht="15" customHeight="1" x14ac:dyDescent="0.25">
      <c r="A89" s="32" t="s">
        <v>128</v>
      </c>
      <c r="B89" s="12" t="s">
        <v>532</v>
      </c>
      <c r="C89" s="16">
        <f>D89+F89</f>
        <v>82.3</v>
      </c>
      <c r="D89" s="16">
        <f>'4 pr._savarankiškos f-jos'!E227+'7 pr._kita dotacija'!E345+'9 pr._įstaigų pajamos'!E126</f>
        <v>82.3</v>
      </c>
      <c r="E89" s="16">
        <f>'4 pr._savarankiškos f-jos'!F227+'7 pr._kita dotacija'!F345+'9 pr._įstaigų pajamos'!F126</f>
        <v>54.6</v>
      </c>
      <c r="F89" s="16">
        <f>'4 pr._savarankiškos f-jos'!G227+'7 pr._kita dotacija'!G345+'9 pr._įstaigų pajamos'!G126</f>
        <v>0</v>
      </c>
      <c r="G89" s="10">
        <f t="shared" si="16"/>
        <v>0</v>
      </c>
      <c r="H89" s="10">
        <f>'4 pr._savarankiškos f-jos'!I227+'7 pr._kita dotacija'!I345+'9 pr._įstaigų pajamos'!I126</f>
        <v>0</v>
      </c>
      <c r="I89" s="10">
        <f>'4 pr._savarankiškos f-jos'!J227+'7 pr._kita dotacija'!J345+'9 pr._įstaigų pajamos'!J126</f>
        <v>0</v>
      </c>
      <c r="J89" s="10">
        <f>'4 pr._savarankiškos f-jos'!K227+'7 pr._kita dotacija'!K345+'9 pr._įstaigų pajamos'!K126</f>
        <v>0</v>
      </c>
      <c r="K89" s="94">
        <f t="shared" si="17"/>
        <v>82.3</v>
      </c>
      <c r="L89" s="94">
        <f>'4 pr._savarankiškos f-jos'!M227+'7 pr._kita dotacija'!M345+'9 pr._įstaigų pajamos'!M126</f>
        <v>82.3</v>
      </c>
      <c r="M89" s="94">
        <f>'4 pr._savarankiškos f-jos'!N227+'7 pr._kita dotacija'!N345+'9 pr._įstaigų pajamos'!N126</f>
        <v>54.6</v>
      </c>
      <c r="N89" s="94">
        <f>'4 pr._savarankiškos f-jos'!O227+'7 pr._kita dotacija'!O345+'9 pr._įstaigų pajamos'!O126</f>
        <v>0</v>
      </c>
      <c r="O89" s="2"/>
    </row>
    <row r="90" spans="1:15" ht="15.95" customHeight="1" x14ac:dyDescent="0.25">
      <c r="A90" s="20" t="s">
        <v>129</v>
      </c>
      <c r="B90" s="45" t="s">
        <v>172</v>
      </c>
      <c r="C90" s="47">
        <f>SUM(C25:C89)</f>
        <v>41424.000000000007</v>
      </c>
      <c r="D90" s="47">
        <f t="shared" ref="D90:F90" si="18">SUM(D25:D89)</f>
        <v>33668.799999999996</v>
      </c>
      <c r="E90" s="47">
        <f t="shared" si="18"/>
        <v>16049.500000000002</v>
      </c>
      <c r="F90" s="47">
        <f t="shared" si="18"/>
        <v>7755.2000000000007</v>
      </c>
      <c r="G90" s="48">
        <f>SUM(G25:G89)</f>
        <v>2017.3000000000002</v>
      </c>
      <c r="H90" s="48">
        <f t="shared" ref="H90:J90" si="19">SUM(H25:H89)</f>
        <v>271.19999999999993</v>
      </c>
      <c r="I90" s="48">
        <f t="shared" si="19"/>
        <v>37.1</v>
      </c>
      <c r="J90" s="48">
        <f t="shared" si="19"/>
        <v>1746.1</v>
      </c>
      <c r="K90" s="49">
        <f>SUM(K25:K89)</f>
        <v>43441.299999999988</v>
      </c>
      <c r="L90" s="49">
        <f t="shared" ref="L90:N90" si="20">SUM(L25:L89)</f>
        <v>33940</v>
      </c>
      <c r="M90" s="49">
        <f t="shared" si="20"/>
        <v>16086.600000000004</v>
      </c>
      <c r="N90" s="49">
        <f t="shared" si="20"/>
        <v>9501.3000000000029</v>
      </c>
    </row>
    <row r="91" spans="1:15" x14ac:dyDescent="0.25">
      <c r="A91" s="6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  <row r="181" spans="1:6" x14ac:dyDescent="0.25">
      <c r="A181" s="6"/>
      <c r="B181" s="6"/>
      <c r="C181" s="6"/>
      <c r="D181" s="6"/>
      <c r="E181" s="6"/>
      <c r="F181" s="6"/>
    </row>
    <row r="182" spans="1:6" x14ac:dyDescent="0.25">
      <c r="A182" s="6"/>
      <c r="B182" s="6"/>
      <c r="C182" s="6"/>
      <c r="D182" s="6"/>
      <c r="E182" s="6"/>
      <c r="F182" s="6"/>
    </row>
    <row r="183" spans="1:6" x14ac:dyDescent="0.25">
      <c r="A183" s="6"/>
      <c r="B183" s="6"/>
      <c r="C183" s="6"/>
      <c r="D183" s="6"/>
      <c r="E183" s="6"/>
      <c r="F183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0"/>
  <sheetViews>
    <sheetView showZeros="0" zoomScale="115" zoomScaleNormal="115" zoomScaleSheetLayoutView="100" workbookViewId="0">
      <selection activeCell="B18" sqref="B18:N18"/>
    </sheetView>
  </sheetViews>
  <sheetFormatPr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11" t="s">
        <v>328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</row>
    <row r="2" spans="2:15" x14ac:dyDescent="0.25">
      <c r="B2" s="611" t="s">
        <v>447</v>
      </c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</row>
    <row r="3" spans="2:15" x14ac:dyDescent="0.25">
      <c r="B3" s="611" t="s">
        <v>504</v>
      </c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</row>
    <row r="4" spans="2:15" x14ac:dyDescent="0.25">
      <c r="B4" s="611" t="s">
        <v>335</v>
      </c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</row>
    <row r="5" spans="2:15" x14ac:dyDescent="0.25">
      <c r="B5" s="611" t="s">
        <v>559</v>
      </c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</row>
    <row r="6" spans="2:15" x14ac:dyDescent="0.25">
      <c r="B6" s="612" t="s">
        <v>510</v>
      </c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557"/>
    </row>
    <row r="7" spans="2:15" x14ac:dyDescent="0.25">
      <c r="B7" s="611" t="s">
        <v>560</v>
      </c>
      <c r="C7" s="611"/>
      <c r="D7" s="611"/>
      <c r="E7" s="611"/>
      <c r="F7" s="611"/>
      <c r="G7" s="611"/>
      <c r="H7" s="611"/>
      <c r="I7" s="611"/>
      <c r="J7" s="611"/>
      <c r="K7" s="611"/>
      <c r="L7" s="611"/>
      <c r="M7" s="611"/>
      <c r="N7" s="611"/>
      <c r="O7" s="611"/>
    </row>
    <row r="8" spans="2:15" x14ac:dyDescent="0.25">
      <c r="B8" s="612" t="s">
        <v>522</v>
      </c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612"/>
      <c r="O8" s="557"/>
    </row>
    <row r="9" spans="2:15" x14ac:dyDescent="0.25">
      <c r="B9" s="611" t="s">
        <v>561</v>
      </c>
      <c r="C9" s="611"/>
      <c r="D9" s="611"/>
      <c r="E9" s="611"/>
      <c r="F9" s="611"/>
      <c r="G9" s="611"/>
      <c r="H9" s="611"/>
      <c r="I9" s="611"/>
      <c r="J9" s="611"/>
      <c r="K9" s="611"/>
      <c r="L9" s="611"/>
      <c r="M9" s="611"/>
      <c r="N9" s="611"/>
      <c r="O9" s="611"/>
    </row>
    <row r="10" spans="2:15" x14ac:dyDescent="0.25">
      <c r="B10" s="612" t="s">
        <v>562</v>
      </c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557"/>
    </row>
    <row r="11" spans="2:15" x14ac:dyDescent="0.25">
      <c r="B11" s="611" t="s">
        <v>563</v>
      </c>
      <c r="C11" s="611"/>
      <c r="D11" s="611"/>
      <c r="E11" s="611"/>
      <c r="F11" s="611"/>
      <c r="G11" s="611"/>
      <c r="H11" s="611"/>
      <c r="I11" s="611"/>
      <c r="J11" s="611"/>
      <c r="K11" s="611"/>
      <c r="L11" s="611"/>
      <c r="M11" s="611"/>
      <c r="N11" s="611"/>
      <c r="O11" s="611"/>
    </row>
    <row r="12" spans="2:15" x14ac:dyDescent="0.25">
      <c r="B12" s="612" t="s">
        <v>536</v>
      </c>
      <c r="C12" s="612"/>
      <c r="D12" s="612"/>
      <c r="E12" s="612"/>
      <c r="F12" s="612"/>
      <c r="G12" s="612"/>
      <c r="H12" s="612"/>
      <c r="I12" s="612"/>
      <c r="J12" s="612"/>
      <c r="K12" s="612"/>
      <c r="L12" s="612"/>
      <c r="M12" s="612"/>
      <c r="N12" s="612"/>
      <c r="O12" s="557"/>
    </row>
    <row r="13" spans="2:15" x14ac:dyDescent="0.25">
      <c r="B13" s="611" t="s">
        <v>566</v>
      </c>
      <c r="C13" s="611"/>
      <c r="D13" s="611"/>
      <c r="E13" s="611"/>
      <c r="F13" s="611"/>
      <c r="G13" s="611"/>
      <c r="H13" s="611"/>
      <c r="I13" s="611"/>
      <c r="J13" s="611"/>
      <c r="K13" s="611"/>
      <c r="L13" s="611"/>
      <c r="M13" s="611"/>
      <c r="N13" s="611"/>
      <c r="O13" s="611"/>
    </row>
    <row r="14" spans="2:15" x14ac:dyDescent="0.25">
      <c r="B14" s="612" t="s">
        <v>574</v>
      </c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612"/>
      <c r="O14" s="557"/>
    </row>
    <row r="15" spans="2:15" x14ac:dyDescent="0.25">
      <c r="B15" s="611" t="s">
        <v>565</v>
      </c>
      <c r="C15" s="611"/>
      <c r="D15" s="611"/>
      <c r="E15" s="611"/>
      <c r="F15" s="611"/>
      <c r="G15" s="611"/>
      <c r="H15" s="611"/>
      <c r="I15" s="611"/>
      <c r="J15" s="611"/>
      <c r="K15" s="611"/>
      <c r="L15" s="611"/>
      <c r="M15" s="611"/>
      <c r="N15" s="611"/>
      <c r="O15" s="611"/>
    </row>
    <row r="16" spans="2:15" x14ac:dyDescent="0.25">
      <c r="B16" s="612" t="s">
        <v>549</v>
      </c>
      <c r="C16" s="612"/>
      <c r="D16" s="612"/>
      <c r="E16" s="612"/>
      <c r="F16" s="612"/>
      <c r="G16" s="612"/>
      <c r="H16" s="612"/>
      <c r="I16" s="612"/>
      <c r="J16" s="612"/>
      <c r="K16" s="612"/>
      <c r="L16" s="612"/>
      <c r="M16" s="612"/>
      <c r="N16" s="612"/>
      <c r="O16" s="557"/>
    </row>
    <row r="17" spans="1:15" x14ac:dyDescent="0.25">
      <c r="B17" s="611" t="s">
        <v>567</v>
      </c>
      <c r="C17" s="611"/>
      <c r="D17" s="611"/>
      <c r="E17" s="611"/>
      <c r="F17" s="611"/>
      <c r="G17" s="611"/>
      <c r="H17" s="611"/>
      <c r="I17" s="611"/>
      <c r="J17" s="611"/>
      <c r="K17" s="611"/>
      <c r="L17" s="611"/>
      <c r="M17" s="611"/>
      <c r="N17" s="611"/>
      <c r="O17" s="611"/>
    </row>
    <row r="18" spans="1:15" x14ac:dyDescent="0.25">
      <c r="B18" s="612" t="s">
        <v>580</v>
      </c>
      <c r="C18" s="612"/>
      <c r="D18" s="612"/>
      <c r="E18" s="612"/>
      <c r="F18" s="612"/>
      <c r="G18" s="612"/>
      <c r="H18" s="612"/>
      <c r="I18" s="612"/>
      <c r="J18" s="612"/>
      <c r="K18" s="612"/>
      <c r="L18" s="612"/>
      <c r="M18" s="612"/>
      <c r="N18" s="612"/>
      <c r="O18" s="557"/>
    </row>
    <row r="19" spans="1:15" s="318" customFormat="1" x14ac:dyDescent="0.25"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</row>
    <row r="20" spans="1:15" ht="32.25" customHeight="1" x14ac:dyDescent="0.25">
      <c r="A20" s="569" t="s">
        <v>550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406</v>
      </c>
    </row>
    <row r="22" spans="1:15" ht="15" customHeight="1" x14ac:dyDescent="0.25">
      <c r="A22" s="574" t="s">
        <v>5</v>
      </c>
      <c r="B22" s="577" t="s">
        <v>327</v>
      </c>
      <c r="C22" s="577" t="s">
        <v>54</v>
      </c>
      <c r="D22" s="590" t="s">
        <v>336</v>
      </c>
      <c r="E22" s="593" t="s">
        <v>194</v>
      </c>
      <c r="F22" s="594"/>
      <c r="G22" s="595"/>
      <c r="H22" s="580" t="s">
        <v>338</v>
      </c>
      <c r="I22" s="583" t="s">
        <v>194</v>
      </c>
      <c r="J22" s="584"/>
      <c r="K22" s="584"/>
      <c r="L22" s="589" t="s">
        <v>0</v>
      </c>
      <c r="M22" s="589" t="s">
        <v>194</v>
      </c>
      <c r="N22" s="589"/>
      <c r="O22" s="589"/>
    </row>
    <row r="23" spans="1:15" x14ac:dyDescent="0.25">
      <c r="A23" s="575"/>
      <c r="B23" s="578"/>
      <c r="C23" s="578"/>
      <c r="D23" s="591"/>
      <c r="E23" s="593" t="s">
        <v>1</v>
      </c>
      <c r="F23" s="595"/>
      <c r="G23" s="590" t="s">
        <v>2</v>
      </c>
      <c r="H23" s="581"/>
      <c r="I23" s="583" t="s">
        <v>1</v>
      </c>
      <c r="J23" s="585"/>
      <c r="K23" s="617" t="s">
        <v>2</v>
      </c>
      <c r="L23" s="589"/>
      <c r="M23" s="589" t="s">
        <v>1</v>
      </c>
      <c r="N23" s="589"/>
      <c r="O23" s="572" t="s">
        <v>2</v>
      </c>
    </row>
    <row r="24" spans="1:15" ht="49.5" customHeight="1" x14ac:dyDescent="0.25">
      <c r="A24" s="576"/>
      <c r="B24" s="579"/>
      <c r="C24" s="579"/>
      <c r="D24" s="592"/>
      <c r="E24" s="60" t="s">
        <v>3</v>
      </c>
      <c r="F24" s="145" t="s">
        <v>4</v>
      </c>
      <c r="G24" s="592"/>
      <c r="H24" s="582"/>
      <c r="I24" s="62" t="s">
        <v>3</v>
      </c>
      <c r="J24" s="147" t="s">
        <v>4</v>
      </c>
      <c r="K24" s="618"/>
      <c r="L24" s="589"/>
      <c r="M24" s="144" t="s">
        <v>3</v>
      </c>
      <c r="N24" s="146" t="s">
        <v>4</v>
      </c>
      <c r="O24" s="572"/>
    </row>
    <row r="25" spans="1:15" ht="15.95" customHeight="1" x14ac:dyDescent="0.25">
      <c r="A25" s="154" t="s">
        <v>71</v>
      </c>
      <c r="B25" s="613" t="s">
        <v>6</v>
      </c>
      <c r="C25" s="616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5"/>
    </row>
    <row r="26" spans="1:15" ht="15" customHeight="1" x14ac:dyDescent="0.25">
      <c r="A26" s="5" t="s">
        <v>182</v>
      </c>
      <c r="B26" s="6" t="s">
        <v>56</v>
      </c>
      <c r="C26" s="160" t="s">
        <v>9</v>
      </c>
      <c r="D26" s="444">
        <f>E26+G26</f>
        <v>86.6</v>
      </c>
      <c r="E26" s="8">
        <v>86.6</v>
      </c>
      <c r="F26" s="8">
        <v>64.400000000000006</v>
      </c>
      <c r="G26" s="8">
        <f t="shared" ref="G26" si="0">G27+G28</f>
        <v>0</v>
      </c>
      <c r="H26" s="9">
        <f>I26+K26</f>
        <v>0</v>
      </c>
      <c r="I26" s="9"/>
      <c r="J26" s="9"/>
      <c r="K26" s="237">
        <f t="shared" ref="K26" si="1">K27+K28</f>
        <v>0</v>
      </c>
      <c r="L26" s="11">
        <f>M26+O26</f>
        <v>86.6</v>
      </c>
      <c r="M26" s="11">
        <f>M27+M28</f>
        <v>86.6</v>
      </c>
      <c r="N26" s="11">
        <f t="shared" ref="N26" si="2">N27+N28</f>
        <v>64.399999999999991</v>
      </c>
      <c r="O26" s="11">
        <f t="shared" ref="O26" si="3">O27+O28</f>
        <v>0</v>
      </c>
    </row>
    <row r="27" spans="1:15" ht="15" hidden="1" customHeight="1" x14ac:dyDescent="0.25">
      <c r="A27" s="40"/>
      <c r="B27" s="265" t="s">
        <v>8</v>
      </c>
      <c r="C27" s="446"/>
      <c r="D27" s="445">
        <f t="shared" ref="D27" si="4">E27+G27</f>
        <v>82.6</v>
      </c>
      <c r="E27" s="253">
        <v>82.6</v>
      </c>
      <c r="F27" s="253">
        <v>61.4</v>
      </c>
      <c r="G27" s="253"/>
      <c r="H27" s="369">
        <f t="shared" ref="H27:H28" si="5">I27+K27</f>
        <v>2.5</v>
      </c>
      <c r="I27" s="253">
        <v>2.5</v>
      </c>
      <c r="J27" s="253">
        <v>1.9</v>
      </c>
      <c r="K27" s="370"/>
      <c r="L27" s="369">
        <f t="shared" ref="L27:L28" si="6">M27+O27</f>
        <v>85.1</v>
      </c>
      <c r="M27" s="369">
        <f t="shared" ref="M27:M28" si="7">E27+I27</f>
        <v>85.1</v>
      </c>
      <c r="N27" s="369">
        <f t="shared" ref="N27:N28" si="8">F27+J27</f>
        <v>63.3</v>
      </c>
      <c r="O27" s="369">
        <f t="shared" ref="O27:O28" si="9">G27+K27</f>
        <v>0</v>
      </c>
    </row>
    <row r="28" spans="1:15" ht="15" customHeight="1" x14ac:dyDescent="0.25">
      <c r="A28" s="40"/>
      <c r="B28" s="443" t="s">
        <v>159</v>
      </c>
      <c r="C28" s="7"/>
      <c r="D28" s="444">
        <f t="shared" ref="D28:D94" si="10">E28+G28</f>
        <v>1.5</v>
      </c>
      <c r="E28" s="16">
        <v>1.5</v>
      </c>
      <c r="F28" s="16">
        <v>1.1000000000000001</v>
      </c>
      <c r="G28" s="16"/>
      <c r="H28" s="9">
        <f t="shared" si="5"/>
        <v>0</v>
      </c>
      <c r="I28" s="10"/>
      <c r="J28" s="10"/>
      <c r="K28" s="206"/>
      <c r="L28" s="11">
        <f t="shared" si="6"/>
        <v>1.5</v>
      </c>
      <c r="M28" s="11">
        <f t="shared" si="7"/>
        <v>1.5</v>
      </c>
      <c r="N28" s="11">
        <f t="shared" si="8"/>
        <v>1.1000000000000001</v>
      </c>
      <c r="O28" s="11">
        <f t="shared" si="9"/>
        <v>0</v>
      </c>
    </row>
    <row r="29" spans="1:15" ht="15" customHeight="1" x14ac:dyDescent="0.25">
      <c r="A29" s="5" t="s">
        <v>72</v>
      </c>
      <c r="B29" s="240" t="s">
        <v>20</v>
      </c>
      <c r="C29" s="155"/>
      <c r="D29" s="8">
        <f t="shared" si="10"/>
        <v>3257.1000000000004</v>
      </c>
      <c r="E29" s="8">
        <f>E30+E33+E34+E35</f>
        <v>3018.0000000000005</v>
      </c>
      <c r="F29" s="8">
        <f>F30+F33+F34+F35</f>
        <v>1376.7</v>
      </c>
      <c r="G29" s="8">
        <f>G30+G33+G34+G35</f>
        <v>239.1</v>
      </c>
      <c r="H29" s="9">
        <f t="shared" ref="H29:H94" si="11">I29+K29</f>
        <v>0.29999999999999982</v>
      </c>
      <c r="I29" s="9">
        <f t="shared" ref="I29:O29" si="12">I30+I33+I34+I35</f>
        <v>-4.3</v>
      </c>
      <c r="J29" s="9">
        <f t="shared" si="12"/>
        <v>-19.399999999999999</v>
      </c>
      <c r="K29" s="237">
        <f t="shared" si="12"/>
        <v>4.5999999999999996</v>
      </c>
      <c r="L29" s="11">
        <f t="shared" si="12"/>
        <v>3257.4</v>
      </c>
      <c r="M29" s="11">
        <f t="shared" si="12"/>
        <v>3013.7000000000003</v>
      </c>
      <c r="N29" s="11">
        <f t="shared" si="12"/>
        <v>1357.3</v>
      </c>
      <c r="O29" s="11">
        <f t="shared" si="12"/>
        <v>243.7</v>
      </c>
    </row>
    <row r="30" spans="1:15" ht="15" customHeight="1" x14ac:dyDescent="0.25">
      <c r="A30" s="19"/>
      <c r="B30" s="6"/>
      <c r="C30" s="160" t="s">
        <v>9</v>
      </c>
      <c r="D30" s="444">
        <f t="shared" si="10"/>
        <v>2540.4</v>
      </c>
      <c r="E30" s="16">
        <f>E31+E32</f>
        <v>2345.3000000000002</v>
      </c>
      <c r="F30" s="16">
        <f t="shared" ref="F30:G30" si="13">F31+F32</f>
        <v>1376.7</v>
      </c>
      <c r="G30" s="16">
        <f t="shared" si="13"/>
        <v>195.1</v>
      </c>
      <c r="H30" s="9">
        <f t="shared" si="11"/>
        <v>-5.8</v>
      </c>
      <c r="I30" s="9">
        <f>I31+I32</f>
        <v>-5.8</v>
      </c>
      <c r="J30" s="9">
        <f t="shared" ref="J30:K30" si="14">J31+J32</f>
        <v>-19.399999999999999</v>
      </c>
      <c r="K30" s="237">
        <f t="shared" si="14"/>
        <v>0</v>
      </c>
      <c r="L30" s="11">
        <f>M30+O30</f>
        <v>2534.6</v>
      </c>
      <c r="M30" s="11">
        <f t="shared" ref="M30:O33" si="15">E30+I30</f>
        <v>2339.5</v>
      </c>
      <c r="N30" s="11">
        <f t="shared" si="15"/>
        <v>1357.3</v>
      </c>
      <c r="O30" s="11">
        <f t="shared" si="15"/>
        <v>195.1</v>
      </c>
    </row>
    <row r="31" spans="1:15" ht="15" hidden="1" customHeight="1" x14ac:dyDescent="0.25">
      <c r="A31" s="40"/>
      <c r="B31" s="265" t="s">
        <v>8</v>
      </c>
      <c r="C31" s="446"/>
      <c r="D31" s="445">
        <f t="shared" ref="D31" si="16">E31+G31</f>
        <v>2520.9</v>
      </c>
      <c r="E31" s="253">
        <v>2325.8000000000002</v>
      </c>
      <c r="F31" s="253">
        <v>1361.8</v>
      </c>
      <c r="G31" s="253">
        <v>195.1</v>
      </c>
      <c r="H31" s="369">
        <f t="shared" ref="H31:H32" si="17">I31+K31</f>
        <v>-5.8</v>
      </c>
      <c r="I31" s="253">
        <v>-5.8</v>
      </c>
      <c r="J31" s="253">
        <v>-19.399999999999999</v>
      </c>
      <c r="K31" s="370"/>
      <c r="L31" s="369">
        <f t="shared" ref="L31:L32" si="18">M31+O31</f>
        <v>2515.1</v>
      </c>
      <c r="M31" s="369">
        <f t="shared" si="15"/>
        <v>2320</v>
      </c>
      <c r="N31" s="369">
        <f t="shared" si="15"/>
        <v>1342.3999999999999</v>
      </c>
      <c r="O31" s="369">
        <f t="shared" si="15"/>
        <v>195.1</v>
      </c>
    </row>
    <row r="32" spans="1:15" ht="15" customHeight="1" x14ac:dyDescent="0.25">
      <c r="A32" s="40"/>
      <c r="B32" s="443" t="s">
        <v>159</v>
      </c>
      <c r="C32" s="7"/>
      <c r="D32" s="444">
        <f t="shared" si="10"/>
        <v>19.5</v>
      </c>
      <c r="E32" s="16">
        <v>19.5</v>
      </c>
      <c r="F32" s="16">
        <v>14.9</v>
      </c>
      <c r="G32" s="16"/>
      <c r="H32" s="9">
        <f t="shared" si="17"/>
        <v>0</v>
      </c>
      <c r="I32" s="10"/>
      <c r="J32" s="10"/>
      <c r="K32" s="206"/>
      <c r="L32" s="11">
        <f t="shared" si="18"/>
        <v>19.5</v>
      </c>
      <c r="M32" s="11">
        <f t="shared" si="15"/>
        <v>19.5</v>
      </c>
      <c r="N32" s="11">
        <f t="shared" si="15"/>
        <v>14.9</v>
      </c>
      <c r="O32" s="11">
        <f t="shared" si="15"/>
        <v>0</v>
      </c>
    </row>
    <row r="33" spans="1:15" ht="15" customHeight="1" x14ac:dyDescent="0.25">
      <c r="A33" s="19"/>
      <c r="B33" s="256"/>
      <c r="C33" s="81" t="s">
        <v>25</v>
      </c>
      <c r="D33" s="8">
        <f t="shared" si="10"/>
        <v>481.3</v>
      </c>
      <c r="E33" s="16">
        <v>481.3</v>
      </c>
      <c r="F33" s="16"/>
      <c r="G33" s="16"/>
      <c r="H33" s="9">
        <f t="shared" si="11"/>
        <v>0</v>
      </c>
      <c r="I33" s="10"/>
      <c r="J33" s="10"/>
      <c r="K33" s="206"/>
      <c r="L33" s="11">
        <f>M33+O33</f>
        <v>481.3</v>
      </c>
      <c r="M33" s="11">
        <f t="shared" si="15"/>
        <v>481.3</v>
      </c>
      <c r="N33" s="11">
        <f t="shared" si="15"/>
        <v>0</v>
      </c>
      <c r="O33" s="11">
        <f t="shared" si="15"/>
        <v>0</v>
      </c>
    </row>
    <row r="34" spans="1:15" ht="14.25" customHeight="1" x14ac:dyDescent="0.25">
      <c r="A34" s="19"/>
      <c r="B34" s="371"/>
      <c r="C34" s="30" t="s">
        <v>22</v>
      </c>
      <c r="D34" s="8">
        <f t="shared" si="10"/>
        <v>235.4</v>
      </c>
      <c r="E34" s="16">
        <v>191.4</v>
      </c>
      <c r="F34" s="16"/>
      <c r="G34" s="16">
        <v>44</v>
      </c>
      <c r="H34" s="9">
        <f t="shared" si="11"/>
        <v>6.1</v>
      </c>
      <c r="I34" s="10">
        <v>1.5</v>
      </c>
      <c r="J34" s="10"/>
      <c r="K34" s="206">
        <v>4.5999999999999996</v>
      </c>
      <c r="L34" s="12">
        <f>M34+O34</f>
        <v>241.5</v>
      </c>
      <c r="M34" s="12">
        <f t="shared" ref="M34:O34" si="19">E34+I34</f>
        <v>192.9</v>
      </c>
      <c r="N34" s="12">
        <f t="shared" si="19"/>
        <v>0</v>
      </c>
      <c r="O34" s="12">
        <f t="shared" si="19"/>
        <v>48.6</v>
      </c>
    </row>
    <row r="35" spans="1:15" ht="14.25" hidden="1" customHeight="1" x14ac:dyDescent="0.25">
      <c r="A35" s="150"/>
      <c r="B35" s="372"/>
      <c r="C35" s="273">
        <v>10</v>
      </c>
      <c r="D35" s="8">
        <f t="shared" si="10"/>
        <v>0</v>
      </c>
      <c r="E35" s="16"/>
      <c r="F35" s="16"/>
      <c r="G35" s="16"/>
      <c r="H35" s="9">
        <f t="shared" si="11"/>
        <v>0</v>
      </c>
      <c r="I35" s="10"/>
      <c r="J35" s="10"/>
      <c r="K35" s="206"/>
      <c r="L35" s="12">
        <f>M35+O35</f>
        <v>0</v>
      </c>
      <c r="M35" s="12">
        <f>E35+I35</f>
        <v>0</v>
      </c>
      <c r="N35" s="12">
        <f>F35+J35</f>
        <v>0</v>
      </c>
      <c r="O35" s="12">
        <f>G35+K35</f>
        <v>0</v>
      </c>
    </row>
    <row r="36" spans="1:15" ht="14.25" customHeight="1" x14ac:dyDescent="0.25">
      <c r="A36" s="5" t="s">
        <v>73</v>
      </c>
      <c r="B36" s="240" t="s">
        <v>7</v>
      </c>
      <c r="C36" s="15"/>
      <c r="D36" s="8">
        <f t="shared" si="10"/>
        <v>83.9</v>
      </c>
      <c r="E36" s="16">
        <f>SUM(E37:E41)</f>
        <v>83.9</v>
      </c>
      <c r="F36" s="16">
        <f>SUM(F37:F41)</f>
        <v>56.900000000000006</v>
      </c>
      <c r="G36" s="16">
        <f t="shared" ref="G36:O36" si="20">SUM(G37:G41)</f>
        <v>0</v>
      </c>
      <c r="H36" s="9">
        <f t="shared" si="11"/>
        <v>0</v>
      </c>
      <c r="I36" s="10">
        <f t="shared" si="20"/>
        <v>0</v>
      </c>
      <c r="J36" s="10">
        <f>SUM(J37:J41)</f>
        <v>-0.1</v>
      </c>
      <c r="K36" s="206">
        <f t="shared" si="20"/>
        <v>0</v>
      </c>
      <c r="L36" s="12">
        <f t="shared" si="20"/>
        <v>83.899999999999991</v>
      </c>
      <c r="M36" s="12">
        <f t="shared" si="20"/>
        <v>83.899999999999991</v>
      </c>
      <c r="N36" s="12">
        <f t="shared" si="20"/>
        <v>56.8</v>
      </c>
      <c r="O36" s="12">
        <f t="shared" si="20"/>
        <v>0</v>
      </c>
    </row>
    <row r="37" spans="1:15" ht="15" customHeight="1" x14ac:dyDescent="0.25">
      <c r="A37" s="19"/>
      <c r="B37" s="241"/>
      <c r="C37" s="15" t="s">
        <v>9</v>
      </c>
      <c r="D37" s="8">
        <f t="shared" si="10"/>
        <v>31.9</v>
      </c>
      <c r="E37" s="16">
        <v>31.9</v>
      </c>
      <c r="F37" s="16">
        <v>19.899999999999999</v>
      </c>
      <c r="G37" s="16"/>
      <c r="H37" s="9">
        <f t="shared" si="11"/>
        <v>-0.1</v>
      </c>
      <c r="I37" s="10">
        <v>-0.1</v>
      </c>
      <c r="J37" s="10">
        <v>-0.1</v>
      </c>
      <c r="K37" s="206"/>
      <c r="L37" s="12">
        <f t="shared" ref="L37:L51" si="21">M37+O37</f>
        <v>31.799999999999997</v>
      </c>
      <c r="M37" s="12">
        <f t="shared" ref="M37:M51" si="22">E37+I37</f>
        <v>31.799999999999997</v>
      </c>
      <c r="N37" s="12">
        <f t="shared" ref="N37:N51" si="23">F37+J37</f>
        <v>19.799999999999997</v>
      </c>
      <c r="O37" s="12">
        <f t="shared" ref="O37:O51" si="24">G37+K37</f>
        <v>0</v>
      </c>
    </row>
    <row r="38" spans="1:15" ht="15" customHeight="1" x14ac:dyDescent="0.25">
      <c r="A38" s="19"/>
      <c r="B38" s="241"/>
      <c r="C38" s="15" t="s">
        <v>31</v>
      </c>
      <c r="D38" s="8">
        <f t="shared" si="10"/>
        <v>2.7</v>
      </c>
      <c r="E38" s="16">
        <v>2.7</v>
      </c>
      <c r="F38" s="16">
        <v>2.1</v>
      </c>
      <c r="G38" s="16"/>
      <c r="H38" s="9">
        <f t="shared" si="11"/>
        <v>0.2</v>
      </c>
      <c r="I38" s="10">
        <v>0.2</v>
      </c>
      <c r="J38" s="10">
        <v>0.1</v>
      </c>
      <c r="K38" s="206"/>
      <c r="L38" s="12">
        <f t="shared" si="21"/>
        <v>2.9000000000000004</v>
      </c>
      <c r="M38" s="12">
        <f t="shared" si="22"/>
        <v>2.9000000000000004</v>
      </c>
      <c r="N38" s="12">
        <f t="shared" si="23"/>
        <v>2.2000000000000002</v>
      </c>
      <c r="O38" s="12">
        <f t="shared" si="24"/>
        <v>0</v>
      </c>
    </row>
    <row r="39" spans="1:15" ht="15" customHeight="1" x14ac:dyDescent="0.25">
      <c r="A39" s="19"/>
      <c r="B39" s="241"/>
      <c r="C39" s="15" t="s">
        <v>22</v>
      </c>
      <c r="D39" s="8">
        <f t="shared" si="10"/>
        <v>26.6</v>
      </c>
      <c r="E39" s="16">
        <v>26.6</v>
      </c>
      <c r="F39" s="16">
        <v>20.399999999999999</v>
      </c>
      <c r="G39" s="16"/>
      <c r="H39" s="9">
        <f t="shared" si="11"/>
        <v>-0.1</v>
      </c>
      <c r="I39" s="10">
        <v>-0.1</v>
      </c>
      <c r="J39" s="10">
        <v>-0.1</v>
      </c>
      <c r="K39" s="206"/>
      <c r="L39" s="12">
        <f t="shared" si="21"/>
        <v>26.5</v>
      </c>
      <c r="M39" s="12">
        <f t="shared" si="22"/>
        <v>26.5</v>
      </c>
      <c r="N39" s="12">
        <f t="shared" si="23"/>
        <v>20.299999999999997</v>
      </c>
      <c r="O39" s="12">
        <f t="shared" si="24"/>
        <v>0</v>
      </c>
    </row>
    <row r="40" spans="1:15" ht="15" customHeight="1" x14ac:dyDescent="0.25">
      <c r="A40" s="19"/>
      <c r="B40" s="241"/>
      <c r="C40" s="97" t="s">
        <v>30</v>
      </c>
      <c r="D40" s="8">
        <f t="shared" si="10"/>
        <v>7.2</v>
      </c>
      <c r="E40" s="16">
        <v>7.2</v>
      </c>
      <c r="F40" s="16">
        <v>2.7</v>
      </c>
      <c r="G40" s="16"/>
      <c r="H40" s="9">
        <f t="shared" si="11"/>
        <v>0</v>
      </c>
      <c r="I40" s="10"/>
      <c r="J40" s="10"/>
      <c r="K40" s="206"/>
      <c r="L40" s="12">
        <f t="shared" si="21"/>
        <v>7.2</v>
      </c>
      <c r="M40" s="12">
        <f t="shared" si="22"/>
        <v>7.2</v>
      </c>
      <c r="N40" s="12">
        <f t="shared" si="23"/>
        <v>2.7</v>
      </c>
      <c r="O40" s="12">
        <f t="shared" si="24"/>
        <v>0</v>
      </c>
    </row>
    <row r="41" spans="1:15" ht="15" customHeight="1" x14ac:dyDescent="0.25">
      <c r="A41" s="242"/>
      <c r="B41" s="243"/>
      <c r="C41" s="97" t="s">
        <v>24</v>
      </c>
      <c r="D41" s="8">
        <f t="shared" si="10"/>
        <v>15.5</v>
      </c>
      <c r="E41" s="16">
        <v>15.5</v>
      </c>
      <c r="F41" s="16">
        <v>11.8</v>
      </c>
      <c r="G41" s="16"/>
      <c r="H41" s="9">
        <f t="shared" si="11"/>
        <v>0</v>
      </c>
      <c r="I41" s="10"/>
      <c r="J41" s="10"/>
      <c r="K41" s="206"/>
      <c r="L41" s="11">
        <f>M41+O41</f>
        <v>15.5</v>
      </c>
      <c r="M41" s="11">
        <f>E41+I41</f>
        <v>15.5</v>
      </c>
      <c r="N41" s="11">
        <f>F41+J41</f>
        <v>11.8</v>
      </c>
      <c r="O41" s="11">
        <f>G41+K41</f>
        <v>0</v>
      </c>
    </row>
    <row r="42" spans="1:15" ht="15" customHeight="1" x14ac:dyDescent="0.25">
      <c r="A42" s="5" t="s">
        <v>74</v>
      </c>
      <c r="B42" s="17" t="s">
        <v>10</v>
      </c>
      <c r="C42" s="15"/>
      <c r="D42" s="8">
        <f t="shared" si="10"/>
        <v>81</v>
      </c>
      <c r="E42" s="16">
        <f>SUM(E43:E46)</f>
        <v>81</v>
      </c>
      <c r="F42" s="16">
        <f>SUM(F43:F46)</f>
        <v>57.900000000000006</v>
      </c>
      <c r="G42" s="16">
        <f t="shared" ref="G42:O42" si="25">SUM(G43:G46)</f>
        <v>0</v>
      </c>
      <c r="H42" s="9">
        <f t="shared" si="11"/>
        <v>0</v>
      </c>
      <c r="I42" s="10">
        <f t="shared" si="25"/>
        <v>0</v>
      </c>
      <c r="J42" s="10">
        <f t="shared" si="25"/>
        <v>0</v>
      </c>
      <c r="K42" s="206">
        <f t="shared" si="25"/>
        <v>0</v>
      </c>
      <c r="L42" s="12">
        <f t="shared" si="25"/>
        <v>81</v>
      </c>
      <c r="M42" s="12">
        <f t="shared" si="25"/>
        <v>81</v>
      </c>
      <c r="N42" s="12">
        <f t="shared" si="25"/>
        <v>57.900000000000006</v>
      </c>
      <c r="O42" s="12">
        <f t="shared" si="25"/>
        <v>0</v>
      </c>
    </row>
    <row r="43" spans="1:15" ht="15" customHeight="1" x14ac:dyDescent="0.25">
      <c r="A43" s="19"/>
      <c r="C43" s="15" t="s">
        <v>9</v>
      </c>
      <c r="D43" s="8">
        <f t="shared" si="10"/>
        <v>34.9</v>
      </c>
      <c r="E43" s="16">
        <v>34.9</v>
      </c>
      <c r="F43" s="16">
        <v>22.8</v>
      </c>
      <c r="G43" s="16"/>
      <c r="H43" s="9">
        <f t="shared" si="11"/>
        <v>0</v>
      </c>
      <c r="I43" s="10"/>
      <c r="J43" s="10"/>
      <c r="K43" s="206"/>
      <c r="L43" s="12">
        <f t="shared" si="21"/>
        <v>34.9</v>
      </c>
      <c r="M43" s="12">
        <f t="shared" si="22"/>
        <v>34.9</v>
      </c>
      <c r="N43" s="12">
        <f t="shared" si="23"/>
        <v>22.8</v>
      </c>
      <c r="O43" s="12">
        <f t="shared" si="24"/>
        <v>0</v>
      </c>
    </row>
    <row r="44" spans="1:15" ht="15" customHeight="1" x14ac:dyDescent="0.25">
      <c r="A44" s="19"/>
      <c r="C44" s="15" t="s">
        <v>31</v>
      </c>
      <c r="D44" s="8">
        <f t="shared" si="10"/>
        <v>3</v>
      </c>
      <c r="E44" s="16">
        <v>3</v>
      </c>
      <c r="F44" s="16">
        <v>2.2999999999999998</v>
      </c>
      <c r="G44" s="16"/>
      <c r="H44" s="9">
        <f t="shared" si="11"/>
        <v>0</v>
      </c>
      <c r="I44" s="10"/>
      <c r="J44" s="10"/>
      <c r="K44" s="206"/>
      <c r="L44" s="12">
        <f t="shared" si="21"/>
        <v>3</v>
      </c>
      <c r="M44" s="12">
        <f t="shared" si="22"/>
        <v>3</v>
      </c>
      <c r="N44" s="12">
        <f t="shared" si="23"/>
        <v>2.2999999999999998</v>
      </c>
      <c r="O44" s="12">
        <f t="shared" si="24"/>
        <v>0</v>
      </c>
    </row>
    <row r="45" spans="1:15" ht="15" customHeight="1" x14ac:dyDescent="0.25">
      <c r="A45" s="19"/>
      <c r="C45" s="15" t="s">
        <v>22</v>
      </c>
      <c r="D45" s="8">
        <f t="shared" si="10"/>
        <v>25.5</v>
      </c>
      <c r="E45" s="16">
        <v>25.5</v>
      </c>
      <c r="F45" s="16">
        <v>19.5</v>
      </c>
      <c r="G45" s="16"/>
      <c r="H45" s="9">
        <f t="shared" si="11"/>
        <v>0</v>
      </c>
      <c r="I45" s="10"/>
      <c r="J45" s="10"/>
      <c r="K45" s="206"/>
      <c r="L45" s="12">
        <f t="shared" si="21"/>
        <v>25.5</v>
      </c>
      <c r="M45" s="12">
        <f t="shared" si="22"/>
        <v>25.5</v>
      </c>
      <c r="N45" s="12">
        <f t="shared" si="23"/>
        <v>19.5</v>
      </c>
      <c r="O45" s="12">
        <f t="shared" si="24"/>
        <v>0</v>
      </c>
    </row>
    <row r="46" spans="1:15" ht="15" customHeight="1" x14ac:dyDescent="0.25">
      <c r="A46" s="40"/>
      <c r="B46" s="238"/>
      <c r="C46" s="97" t="s">
        <v>24</v>
      </c>
      <c r="D46" s="8">
        <f t="shared" si="10"/>
        <v>17.600000000000001</v>
      </c>
      <c r="E46" s="16">
        <v>17.600000000000001</v>
      </c>
      <c r="F46" s="16">
        <v>13.3</v>
      </c>
      <c r="G46" s="16"/>
      <c r="H46" s="9">
        <f t="shared" si="11"/>
        <v>0</v>
      </c>
      <c r="I46" s="10"/>
      <c r="J46" s="10"/>
      <c r="K46" s="206"/>
      <c r="L46" s="11">
        <f>M46+O46</f>
        <v>17.600000000000001</v>
      </c>
      <c r="M46" s="11">
        <f>E46+I46</f>
        <v>17.600000000000001</v>
      </c>
      <c r="N46" s="11">
        <f>F46+J46</f>
        <v>13.3</v>
      </c>
      <c r="O46" s="11">
        <f>G46+K46</f>
        <v>0</v>
      </c>
    </row>
    <row r="47" spans="1:15" ht="15" customHeight="1" x14ac:dyDescent="0.25">
      <c r="A47" s="5" t="s">
        <v>75</v>
      </c>
      <c r="B47" s="17" t="s">
        <v>11</v>
      </c>
      <c r="C47" s="15"/>
      <c r="D47" s="8">
        <f t="shared" si="10"/>
        <v>145.69999999999999</v>
      </c>
      <c r="E47" s="16">
        <f>SUM(E48:E52)</f>
        <v>145.69999999999999</v>
      </c>
      <c r="F47" s="16">
        <f>SUM(F48:F52)</f>
        <v>96.899999999999991</v>
      </c>
      <c r="G47" s="16">
        <f t="shared" ref="G47:O47" si="26">SUM(G48:G52)</f>
        <v>0</v>
      </c>
      <c r="H47" s="9">
        <f t="shared" si="11"/>
        <v>0</v>
      </c>
      <c r="I47" s="10">
        <f t="shared" si="26"/>
        <v>0</v>
      </c>
      <c r="J47" s="10">
        <f t="shared" si="26"/>
        <v>0</v>
      </c>
      <c r="K47" s="206">
        <f t="shared" si="26"/>
        <v>0</v>
      </c>
      <c r="L47" s="12">
        <f t="shared" si="26"/>
        <v>145.69999999999999</v>
      </c>
      <c r="M47" s="12">
        <f t="shared" si="26"/>
        <v>145.69999999999999</v>
      </c>
      <c r="N47" s="12">
        <f t="shared" si="26"/>
        <v>96.899999999999991</v>
      </c>
      <c r="O47" s="12">
        <f t="shared" si="26"/>
        <v>0</v>
      </c>
    </row>
    <row r="48" spans="1:15" ht="15" customHeight="1" x14ac:dyDescent="0.25">
      <c r="A48" s="19"/>
      <c r="C48" s="15" t="s">
        <v>9</v>
      </c>
      <c r="D48" s="8">
        <f t="shared" si="10"/>
        <v>45</v>
      </c>
      <c r="E48" s="16">
        <v>45</v>
      </c>
      <c r="F48" s="16">
        <v>28.7</v>
      </c>
      <c r="G48" s="16"/>
      <c r="H48" s="9">
        <f t="shared" si="11"/>
        <v>0</v>
      </c>
      <c r="I48" s="10"/>
      <c r="J48" s="10"/>
      <c r="K48" s="206"/>
      <c r="L48" s="12">
        <f t="shared" si="21"/>
        <v>45</v>
      </c>
      <c r="M48" s="12">
        <f t="shared" si="22"/>
        <v>45</v>
      </c>
      <c r="N48" s="12">
        <f t="shared" si="23"/>
        <v>28.7</v>
      </c>
      <c r="O48" s="12">
        <f t="shared" si="24"/>
        <v>0</v>
      </c>
    </row>
    <row r="49" spans="1:15" ht="15" customHeight="1" x14ac:dyDescent="0.25">
      <c r="A49" s="19"/>
      <c r="C49" s="15" t="s">
        <v>31</v>
      </c>
      <c r="D49" s="8">
        <f t="shared" si="10"/>
        <v>5.9</v>
      </c>
      <c r="E49" s="16">
        <v>5.9</v>
      </c>
      <c r="F49" s="16">
        <v>4.5</v>
      </c>
      <c r="G49" s="16"/>
      <c r="H49" s="9">
        <f t="shared" si="11"/>
        <v>0</v>
      </c>
      <c r="I49" s="10"/>
      <c r="J49" s="10"/>
      <c r="K49" s="206"/>
      <c r="L49" s="12">
        <f t="shared" si="21"/>
        <v>5.9</v>
      </c>
      <c r="M49" s="12">
        <f t="shared" si="22"/>
        <v>5.9</v>
      </c>
      <c r="N49" s="12">
        <f t="shared" si="23"/>
        <v>4.5</v>
      </c>
      <c r="O49" s="12">
        <f t="shared" si="24"/>
        <v>0</v>
      </c>
    </row>
    <row r="50" spans="1:15" ht="15" customHeight="1" x14ac:dyDescent="0.25">
      <c r="A50" s="19"/>
      <c r="C50" s="15" t="s">
        <v>22</v>
      </c>
      <c r="D50" s="8">
        <f t="shared" si="10"/>
        <v>71.3</v>
      </c>
      <c r="E50" s="16">
        <v>71.3</v>
      </c>
      <c r="F50" s="16">
        <v>45.9</v>
      </c>
      <c r="G50" s="16"/>
      <c r="H50" s="9">
        <f t="shared" si="11"/>
        <v>0</v>
      </c>
      <c r="I50" s="10"/>
      <c r="J50" s="10"/>
      <c r="K50" s="206"/>
      <c r="L50" s="12">
        <f t="shared" si="21"/>
        <v>71.3</v>
      </c>
      <c r="M50" s="12">
        <f t="shared" si="22"/>
        <v>71.3</v>
      </c>
      <c r="N50" s="12">
        <f t="shared" si="23"/>
        <v>45.9</v>
      </c>
      <c r="O50" s="12">
        <f t="shared" si="24"/>
        <v>0</v>
      </c>
    </row>
    <row r="51" spans="1:15" ht="15" customHeight="1" x14ac:dyDescent="0.25">
      <c r="A51" s="19"/>
      <c r="C51" s="97" t="s">
        <v>30</v>
      </c>
      <c r="D51" s="8">
        <f t="shared" si="10"/>
        <v>3.6</v>
      </c>
      <c r="E51" s="16">
        <v>3.6</v>
      </c>
      <c r="F51" s="16">
        <v>2.7</v>
      </c>
      <c r="G51" s="16"/>
      <c r="H51" s="9">
        <f t="shared" si="11"/>
        <v>0</v>
      </c>
      <c r="I51" s="10"/>
      <c r="J51" s="10"/>
      <c r="K51" s="206"/>
      <c r="L51" s="12">
        <f t="shared" si="21"/>
        <v>3.6</v>
      </c>
      <c r="M51" s="12">
        <f t="shared" si="22"/>
        <v>3.6</v>
      </c>
      <c r="N51" s="12">
        <f t="shared" si="23"/>
        <v>2.7</v>
      </c>
      <c r="O51" s="12">
        <f t="shared" si="24"/>
        <v>0</v>
      </c>
    </row>
    <row r="52" spans="1:15" ht="15" customHeight="1" x14ac:dyDescent="0.25">
      <c r="A52" s="40"/>
      <c r="B52" s="238"/>
      <c r="C52" s="97" t="s">
        <v>24</v>
      </c>
      <c r="D52" s="8">
        <f t="shared" si="10"/>
        <v>19.899999999999999</v>
      </c>
      <c r="E52" s="16">
        <v>19.899999999999999</v>
      </c>
      <c r="F52" s="16">
        <v>15.1</v>
      </c>
      <c r="G52" s="16"/>
      <c r="H52" s="9">
        <f t="shared" si="11"/>
        <v>0</v>
      </c>
      <c r="I52" s="10"/>
      <c r="J52" s="10"/>
      <c r="K52" s="206"/>
      <c r="L52" s="12">
        <f t="shared" ref="L52" si="27">M52+O52</f>
        <v>19.899999999999999</v>
      </c>
      <c r="M52" s="12">
        <f t="shared" ref="M52" si="28">E52+I52</f>
        <v>19.899999999999999</v>
      </c>
      <c r="N52" s="12">
        <f t="shared" ref="N52" si="29">F52+J52</f>
        <v>15.1</v>
      </c>
      <c r="O52" s="12">
        <f t="shared" ref="O52" si="30">G52+K52</f>
        <v>0</v>
      </c>
    </row>
    <row r="53" spans="1:15" ht="15" customHeight="1" x14ac:dyDescent="0.25">
      <c r="A53" s="5" t="s">
        <v>76</v>
      </c>
      <c r="B53" s="17" t="s">
        <v>12</v>
      </c>
      <c r="C53" s="15"/>
      <c r="D53" s="8">
        <f t="shared" si="10"/>
        <v>123.5</v>
      </c>
      <c r="E53" s="16">
        <f>SUM(E54:E57)</f>
        <v>123.5</v>
      </c>
      <c r="F53" s="16">
        <f>SUM(F54:F57)</f>
        <v>83.5</v>
      </c>
      <c r="G53" s="16">
        <f t="shared" ref="G53:O53" si="31">SUM(G54:G57)</f>
        <v>0</v>
      </c>
      <c r="H53" s="9">
        <f t="shared" si="11"/>
        <v>0</v>
      </c>
      <c r="I53" s="10">
        <f t="shared" si="31"/>
        <v>0</v>
      </c>
      <c r="J53" s="10">
        <f t="shared" si="31"/>
        <v>-0.10000000000000003</v>
      </c>
      <c r="K53" s="206">
        <f t="shared" si="31"/>
        <v>0</v>
      </c>
      <c r="L53" s="12">
        <f t="shared" si="31"/>
        <v>123.5</v>
      </c>
      <c r="M53" s="12">
        <f t="shared" si="31"/>
        <v>123.5</v>
      </c>
      <c r="N53" s="12">
        <f t="shared" si="31"/>
        <v>83.399999999999991</v>
      </c>
      <c r="O53" s="12">
        <f t="shared" si="31"/>
        <v>0</v>
      </c>
    </row>
    <row r="54" spans="1:15" ht="15" customHeight="1" x14ac:dyDescent="0.25">
      <c r="A54" s="19"/>
      <c r="C54" s="15" t="s">
        <v>9</v>
      </c>
      <c r="D54" s="8">
        <f t="shared" si="10"/>
        <v>39.4</v>
      </c>
      <c r="E54" s="16">
        <v>39.4</v>
      </c>
      <c r="F54" s="16">
        <v>24.6</v>
      </c>
      <c r="G54" s="16"/>
      <c r="H54" s="9">
        <f t="shared" si="11"/>
        <v>-0.4</v>
      </c>
      <c r="I54" s="10">
        <v>-0.4</v>
      </c>
      <c r="J54" s="10">
        <v>-0.4</v>
      </c>
      <c r="K54" s="206"/>
      <c r="L54" s="12">
        <f t="shared" ref="L54:L69" si="32">M54+O54</f>
        <v>39</v>
      </c>
      <c r="M54" s="12">
        <f t="shared" ref="M54:M69" si="33">E54+I54</f>
        <v>39</v>
      </c>
      <c r="N54" s="12">
        <f t="shared" ref="N54:N69" si="34">F54+J54</f>
        <v>24.200000000000003</v>
      </c>
      <c r="O54" s="12">
        <f t="shared" ref="O54:O69" si="35">G54+K54</f>
        <v>0</v>
      </c>
    </row>
    <row r="55" spans="1:15" ht="15" customHeight="1" x14ac:dyDescent="0.25">
      <c r="A55" s="19"/>
      <c r="C55" s="15" t="s">
        <v>31</v>
      </c>
      <c r="D55" s="8">
        <f t="shared" si="10"/>
        <v>9</v>
      </c>
      <c r="E55" s="16">
        <v>9</v>
      </c>
      <c r="F55" s="16">
        <v>6.9</v>
      </c>
      <c r="G55" s="16"/>
      <c r="H55" s="9">
        <f t="shared" si="11"/>
        <v>0</v>
      </c>
      <c r="I55" s="10"/>
      <c r="J55" s="10"/>
      <c r="K55" s="206"/>
      <c r="L55" s="12">
        <f t="shared" si="32"/>
        <v>9</v>
      </c>
      <c r="M55" s="12">
        <f t="shared" si="33"/>
        <v>9</v>
      </c>
      <c r="N55" s="12">
        <f t="shared" si="34"/>
        <v>6.9</v>
      </c>
      <c r="O55" s="12">
        <f t="shared" si="35"/>
        <v>0</v>
      </c>
    </row>
    <row r="56" spans="1:15" ht="15" customHeight="1" x14ac:dyDescent="0.25">
      <c r="A56" s="19"/>
      <c r="C56" s="15" t="s">
        <v>22</v>
      </c>
      <c r="D56" s="8">
        <f t="shared" si="10"/>
        <v>58</v>
      </c>
      <c r="E56" s="16">
        <v>58</v>
      </c>
      <c r="F56" s="16">
        <v>39</v>
      </c>
      <c r="G56" s="16"/>
      <c r="H56" s="9">
        <f t="shared" si="11"/>
        <v>0</v>
      </c>
      <c r="I56" s="10"/>
      <c r="J56" s="10"/>
      <c r="K56" s="206"/>
      <c r="L56" s="12">
        <f t="shared" si="32"/>
        <v>58</v>
      </c>
      <c r="M56" s="12">
        <f t="shared" si="33"/>
        <v>58</v>
      </c>
      <c r="N56" s="12">
        <f t="shared" si="34"/>
        <v>39</v>
      </c>
      <c r="O56" s="12">
        <f t="shared" si="35"/>
        <v>0</v>
      </c>
    </row>
    <row r="57" spans="1:15" ht="15" customHeight="1" x14ac:dyDescent="0.25">
      <c r="A57" s="40"/>
      <c r="B57" s="238"/>
      <c r="C57" s="97" t="s">
        <v>24</v>
      </c>
      <c r="D57" s="8">
        <f t="shared" si="10"/>
        <v>17.100000000000001</v>
      </c>
      <c r="E57" s="16">
        <v>17.100000000000001</v>
      </c>
      <c r="F57" s="16">
        <v>13</v>
      </c>
      <c r="G57" s="16"/>
      <c r="H57" s="9">
        <f t="shared" si="11"/>
        <v>0.4</v>
      </c>
      <c r="I57" s="10">
        <v>0.4</v>
      </c>
      <c r="J57" s="10">
        <v>0.3</v>
      </c>
      <c r="K57" s="206"/>
      <c r="L57" s="11">
        <f>M57+O57</f>
        <v>17.5</v>
      </c>
      <c r="M57" s="11">
        <f>E57+I57</f>
        <v>17.5</v>
      </c>
      <c r="N57" s="11">
        <f>F57+J57</f>
        <v>13.3</v>
      </c>
      <c r="O57" s="11">
        <f>G57+K57</f>
        <v>0</v>
      </c>
    </row>
    <row r="58" spans="1:15" ht="15" customHeight="1" x14ac:dyDescent="0.25">
      <c r="A58" s="5" t="s">
        <v>77</v>
      </c>
      <c r="B58" s="17" t="s">
        <v>13</v>
      </c>
      <c r="C58" s="15"/>
      <c r="D58" s="8">
        <f t="shared" si="10"/>
        <v>82.4</v>
      </c>
      <c r="E58" s="16">
        <f>SUM(E59:E62)</f>
        <v>82.4</v>
      </c>
      <c r="F58" s="16">
        <f>SUM(F59:F62)</f>
        <v>57.900000000000006</v>
      </c>
      <c r="G58" s="16">
        <f>SUM(G59:G62)</f>
        <v>0</v>
      </c>
      <c r="H58" s="9">
        <f t="shared" si="11"/>
        <v>0</v>
      </c>
      <c r="I58" s="10">
        <f t="shared" ref="I58:O58" si="36">SUM(I59:I62)</f>
        <v>0</v>
      </c>
      <c r="J58" s="10">
        <f t="shared" si="36"/>
        <v>0</v>
      </c>
      <c r="K58" s="206">
        <f t="shared" si="36"/>
        <v>0</v>
      </c>
      <c r="L58" s="12">
        <f t="shared" si="36"/>
        <v>82.4</v>
      </c>
      <c r="M58" s="12">
        <f t="shared" si="36"/>
        <v>82.4</v>
      </c>
      <c r="N58" s="12">
        <f t="shared" si="36"/>
        <v>57.900000000000006</v>
      </c>
      <c r="O58" s="12">
        <f t="shared" si="36"/>
        <v>0</v>
      </c>
    </row>
    <row r="59" spans="1:15" ht="15" customHeight="1" x14ac:dyDescent="0.25">
      <c r="A59" s="19"/>
      <c r="C59" s="15" t="s">
        <v>9</v>
      </c>
      <c r="D59" s="8">
        <f t="shared" si="10"/>
        <v>38.9</v>
      </c>
      <c r="E59" s="16">
        <v>38.9</v>
      </c>
      <c r="F59" s="16">
        <v>25</v>
      </c>
      <c r="G59" s="16"/>
      <c r="H59" s="9">
        <f t="shared" si="11"/>
        <v>0</v>
      </c>
      <c r="I59" s="10"/>
      <c r="J59" s="10"/>
      <c r="K59" s="206"/>
      <c r="L59" s="12">
        <f t="shared" si="32"/>
        <v>38.9</v>
      </c>
      <c r="M59" s="12">
        <f t="shared" si="33"/>
        <v>38.9</v>
      </c>
      <c r="N59" s="12">
        <f t="shared" si="34"/>
        <v>25</v>
      </c>
      <c r="O59" s="12">
        <f t="shared" si="35"/>
        <v>0</v>
      </c>
    </row>
    <row r="60" spans="1:15" ht="15" customHeight="1" x14ac:dyDescent="0.25">
      <c r="A60" s="19"/>
      <c r="C60" s="15" t="s">
        <v>31</v>
      </c>
      <c r="D60" s="8">
        <f t="shared" si="10"/>
        <v>5.6</v>
      </c>
      <c r="E60" s="16">
        <v>5.6</v>
      </c>
      <c r="F60" s="16">
        <v>4.3</v>
      </c>
      <c r="G60" s="16"/>
      <c r="H60" s="9">
        <f t="shared" si="11"/>
        <v>0</v>
      </c>
      <c r="I60" s="10"/>
      <c r="J60" s="10"/>
      <c r="K60" s="206"/>
      <c r="L60" s="12">
        <f t="shared" si="32"/>
        <v>5.6</v>
      </c>
      <c r="M60" s="12">
        <f t="shared" si="33"/>
        <v>5.6</v>
      </c>
      <c r="N60" s="12">
        <f t="shared" si="34"/>
        <v>4.3</v>
      </c>
      <c r="O60" s="12">
        <f t="shared" si="35"/>
        <v>0</v>
      </c>
    </row>
    <row r="61" spans="1:15" ht="15" customHeight="1" x14ac:dyDescent="0.25">
      <c r="A61" s="19"/>
      <c r="C61" s="15" t="s">
        <v>22</v>
      </c>
      <c r="D61" s="8">
        <f t="shared" si="10"/>
        <v>18.399999999999999</v>
      </c>
      <c r="E61" s="16">
        <v>18.399999999999999</v>
      </c>
      <c r="F61" s="16">
        <v>13.8</v>
      </c>
      <c r="G61" s="16"/>
      <c r="H61" s="9">
        <f t="shared" si="11"/>
        <v>0</v>
      </c>
      <c r="I61" s="10"/>
      <c r="J61" s="10"/>
      <c r="K61" s="206"/>
      <c r="L61" s="12">
        <f t="shared" si="32"/>
        <v>18.399999999999999</v>
      </c>
      <c r="M61" s="12">
        <f t="shared" si="33"/>
        <v>18.399999999999999</v>
      </c>
      <c r="N61" s="12">
        <f t="shared" si="34"/>
        <v>13.8</v>
      </c>
      <c r="O61" s="12">
        <f t="shared" si="35"/>
        <v>0</v>
      </c>
    </row>
    <row r="62" spans="1:15" ht="15" customHeight="1" x14ac:dyDescent="0.25">
      <c r="A62" s="40"/>
      <c r="B62" s="238"/>
      <c r="C62" s="97" t="s">
        <v>24</v>
      </c>
      <c r="D62" s="8">
        <f t="shared" si="10"/>
        <v>19.5</v>
      </c>
      <c r="E62" s="16">
        <v>19.5</v>
      </c>
      <c r="F62" s="16">
        <v>14.8</v>
      </c>
      <c r="G62" s="16"/>
      <c r="H62" s="9">
        <f t="shared" si="11"/>
        <v>0</v>
      </c>
      <c r="I62" s="10"/>
      <c r="J62" s="10"/>
      <c r="K62" s="206"/>
      <c r="L62" s="11">
        <f>M62+O62</f>
        <v>19.5</v>
      </c>
      <c r="M62" s="11">
        <f>E62+I62</f>
        <v>19.5</v>
      </c>
      <c r="N62" s="11">
        <f>F62+J62</f>
        <v>14.8</v>
      </c>
      <c r="O62" s="11">
        <f>G62+K62</f>
        <v>0</v>
      </c>
    </row>
    <row r="63" spans="1:15" ht="15" customHeight="1" x14ac:dyDescent="0.25">
      <c r="A63" s="5" t="s">
        <v>78</v>
      </c>
      <c r="B63" s="29" t="s">
        <v>14</v>
      </c>
      <c r="C63" s="30"/>
      <c r="D63" s="8">
        <f t="shared" si="10"/>
        <v>96.9</v>
      </c>
      <c r="E63" s="16">
        <f t="shared" ref="E63:O63" si="37">SUM(E64:E67)</f>
        <v>87</v>
      </c>
      <c r="F63" s="16">
        <f t="shared" si="37"/>
        <v>57.800000000000004</v>
      </c>
      <c r="G63" s="16">
        <f t="shared" si="37"/>
        <v>9.9</v>
      </c>
      <c r="H63" s="9">
        <f t="shared" si="11"/>
        <v>0</v>
      </c>
      <c r="I63" s="10">
        <f t="shared" si="37"/>
        <v>0</v>
      </c>
      <c r="J63" s="10">
        <f t="shared" si="37"/>
        <v>-0.5</v>
      </c>
      <c r="K63" s="206">
        <f t="shared" si="37"/>
        <v>0</v>
      </c>
      <c r="L63" s="12">
        <f t="shared" si="37"/>
        <v>96.9</v>
      </c>
      <c r="M63" s="12">
        <f t="shared" si="37"/>
        <v>87</v>
      </c>
      <c r="N63" s="12">
        <f t="shared" si="37"/>
        <v>57.3</v>
      </c>
      <c r="O63" s="12">
        <f t="shared" si="37"/>
        <v>9.9</v>
      </c>
    </row>
    <row r="64" spans="1:15" ht="15" customHeight="1" x14ac:dyDescent="0.25">
      <c r="A64" s="19"/>
      <c r="B64" s="80"/>
      <c r="C64" s="30" t="s">
        <v>9</v>
      </c>
      <c r="D64" s="8">
        <f t="shared" si="10"/>
        <v>51.5</v>
      </c>
      <c r="E64" s="16">
        <v>41.6</v>
      </c>
      <c r="F64" s="16">
        <v>23.1</v>
      </c>
      <c r="G64" s="16">
        <v>9.9</v>
      </c>
      <c r="H64" s="9">
        <f t="shared" si="11"/>
        <v>0.2</v>
      </c>
      <c r="I64" s="10">
        <v>0.2</v>
      </c>
      <c r="J64" s="10">
        <v>-0.3</v>
      </c>
      <c r="K64" s="206"/>
      <c r="L64" s="12">
        <f t="shared" si="32"/>
        <v>51.7</v>
      </c>
      <c r="M64" s="12">
        <f t="shared" si="33"/>
        <v>41.800000000000004</v>
      </c>
      <c r="N64" s="12">
        <f t="shared" si="34"/>
        <v>22.8</v>
      </c>
      <c r="O64" s="12">
        <f t="shared" si="35"/>
        <v>9.9</v>
      </c>
    </row>
    <row r="65" spans="1:15" ht="15" customHeight="1" x14ac:dyDescent="0.25">
      <c r="A65" s="19"/>
      <c r="B65" s="80"/>
      <c r="C65" s="30" t="s">
        <v>31</v>
      </c>
      <c r="D65" s="8">
        <f t="shared" si="10"/>
        <v>6</v>
      </c>
      <c r="E65" s="16">
        <v>6</v>
      </c>
      <c r="F65" s="16">
        <v>4.5999999999999996</v>
      </c>
      <c r="G65" s="16"/>
      <c r="H65" s="9">
        <f t="shared" si="11"/>
        <v>0</v>
      </c>
      <c r="I65" s="10"/>
      <c r="J65" s="10"/>
      <c r="K65" s="206"/>
      <c r="L65" s="12">
        <f t="shared" si="32"/>
        <v>6</v>
      </c>
      <c r="M65" s="12">
        <f t="shared" si="33"/>
        <v>6</v>
      </c>
      <c r="N65" s="12">
        <f t="shared" si="34"/>
        <v>4.5999999999999996</v>
      </c>
      <c r="O65" s="12">
        <f t="shared" si="35"/>
        <v>0</v>
      </c>
    </row>
    <row r="66" spans="1:15" ht="15" customHeight="1" x14ac:dyDescent="0.25">
      <c r="A66" s="19"/>
      <c r="B66" s="80"/>
      <c r="C66" s="30" t="s">
        <v>22</v>
      </c>
      <c r="D66" s="8">
        <f t="shared" si="10"/>
        <v>22.9</v>
      </c>
      <c r="E66" s="16">
        <v>22.9</v>
      </c>
      <c r="F66" s="16">
        <v>17.600000000000001</v>
      </c>
      <c r="G66" s="16"/>
      <c r="H66" s="9">
        <f t="shared" si="11"/>
        <v>-0.2</v>
      </c>
      <c r="I66" s="10">
        <v>-0.2</v>
      </c>
      <c r="J66" s="10">
        <v>-0.2</v>
      </c>
      <c r="K66" s="206"/>
      <c r="L66" s="12">
        <f t="shared" si="32"/>
        <v>22.7</v>
      </c>
      <c r="M66" s="12">
        <f t="shared" si="33"/>
        <v>22.7</v>
      </c>
      <c r="N66" s="12">
        <f t="shared" si="34"/>
        <v>17.400000000000002</v>
      </c>
      <c r="O66" s="12">
        <f t="shared" si="35"/>
        <v>0</v>
      </c>
    </row>
    <row r="67" spans="1:15" ht="15" customHeight="1" x14ac:dyDescent="0.25">
      <c r="A67" s="40"/>
      <c r="B67" s="41"/>
      <c r="C67" s="82" t="s">
        <v>24</v>
      </c>
      <c r="D67" s="8">
        <f t="shared" si="10"/>
        <v>16.5</v>
      </c>
      <c r="E67" s="16">
        <v>16.5</v>
      </c>
      <c r="F67" s="16">
        <v>12.5</v>
      </c>
      <c r="G67" s="16"/>
      <c r="H67" s="9">
        <f t="shared" si="11"/>
        <v>0</v>
      </c>
      <c r="I67" s="10"/>
      <c r="J67" s="10"/>
      <c r="K67" s="206"/>
      <c r="L67" s="11">
        <f>M67+O67</f>
        <v>16.5</v>
      </c>
      <c r="M67" s="11">
        <f>E67+I67</f>
        <v>16.5</v>
      </c>
      <c r="N67" s="11">
        <f>F67+J67</f>
        <v>12.5</v>
      </c>
      <c r="O67" s="11">
        <f>G67+K67</f>
        <v>0</v>
      </c>
    </row>
    <row r="68" spans="1:15" ht="15" customHeight="1" x14ac:dyDescent="0.25">
      <c r="A68" s="154" t="s">
        <v>79</v>
      </c>
      <c r="B68" s="29" t="s">
        <v>15</v>
      </c>
      <c r="C68" s="30"/>
      <c r="D68" s="8">
        <f t="shared" si="10"/>
        <v>91.6</v>
      </c>
      <c r="E68" s="16">
        <f>SUM(E69:E72)</f>
        <v>91.6</v>
      </c>
      <c r="F68" s="16">
        <f>SUM(F69:F72)</f>
        <v>66.400000000000006</v>
      </c>
      <c r="G68" s="16">
        <f t="shared" ref="G68:O68" si="38">SUM(G69:G72)</f>
        <v>0</v>
      </c>
      <c r="H68" s="9">
        <f t="shared" si="11"/>
        <v>0</v>
      </c>
      <c r="I68" s="10">
        <f t="shared" si="38"/>
        <v>0</v>
      </c>
      <c r="J68" s="10">
        <f t="shared" si="38"/>
        <v>0</v>
      </c>
      <c r="K68" s="206">
        <f t="shared" si="38"/>
        <v>0</v>
      </c>
      <c r="L68" s="12">
        <f t="shared" si="38"/>
        <v>91.6</v>
      </c>
      <c r="M68" s="12">
        <f t="shared" si="38"/>
        <v>91.6</v>
      </c>
      <c r="N68" s="12">
        <f t="shared" si="38"/>
        <v>66.400000000000006</v>
      </c>
      <c r="O68" s="12">
        <f t="shared" si="38"/>
        <v>0</v>
      </c>
    </row>
    <row r="69" spans="1:15" ht="15" customHeight="1" x14ac:dyDescent="0.25">
      <c r="A69" s="158"/>
      <c r="B69" s="80"/>
      <c r="C69" s="30" t="s">
        <v>9</v>
      </c>
      <c r="D69" s="8">
        <f t="shared" si="10"/>
        <v>35.9</v>
      </c>
      <c r="E69" s="16">
        <v>35.9</v>
      </c>
      <c r="F69" s="16">
        <v>24.1</v>
      </c>
      <c r="G69" s="16"/>
      <c r="H69" s="9">
        <f t="shared" si="11"/>
        <v>0</v>
      </c>
      <c r="I69" s="10"/>
      <c r="J69" s="10"/>
      <c r="K69" s="206"/>
      <c r="L69" s="12">
        <f t="shared" si="32"/>
        <v>35.9</v>
      </c>
      <c r="M69" s="12">
        <f t="shared" si="33"/>
        <v>35.9</v>
      </c>
      <c r="N69" s="12">
        <f t="shared" si="34"/>
        <v>24.1</v>
      </c>
      <c r="O69" s="12">
        <f t="shared" si="35"/>
        <v>0</v>
      </c>
    </row>
    <row r="70" spans="1:15" ht="15" customHeight="1" x14ac:dyDescent="0.25">
      <c r="A70" s="158"/>
      <c r="B70" s="80"/>
      <c r="C70" s="30" t="s">
        <v>31</v>
      </c>
      <c r="D70" s="8">
        <f t="shared" si="10"/>
        <v>9</v>
      </c>
      <c r="E70" s="16">
        <v>9</v>
      </c>
      <c r="F70" s="16">
        <v>6.9</v>
      </c>
      <c r="G70" s="16"/>
      <c r="H70" s="9">
        <f t="shared" si="11"/>
        <v>0</v>
      </c>
      <c r="I70" s="10"/>
      <c r="J70" s="10"/>
      <c r="K70" s="206"/>
      <c r="L70" s="12">
        <f>M70+O70</f>
        <v>9</v>
      </c>
      <c r="M70" s="12">
        <f>E70+I70</f>
        <v>9</v>
      </c>
      <c r="N70" s="12">
        <f>F70+J70</f>
        <v>6.9</v>
      </c>
      <c r="O70" s="12">
        <f>G70+K70</f>
        <v>0</v>
      </c>
    </row>
    <row r="71" spans="1:15" ht="15" customHeight="1" x14ac:dyDescent="0.25">
      <c r="A71" s="158"/>
      <c r="B71" s="80"/>
      <c r="C71" s="30" t="s">
        <v>22</v>
      </c>
      <c r="D71" s="8">
        <f t="shared" si="10"/>
        <v>29.6</v>
      </c>
      <c r="E71" s="16">
        <v>29.6</v>
      </c>
      <c r="F71" s="16">
        <v>22.6</v>
      </c>
      <c r="G71" s="16"/>
      <c r="H71" s="9">
        <f t="shared" si="11"/>
        <v>0</v>
      </c>
      <c r="I71" s="10"/>
      <c r="J71" s="10"/>
      <c r="K71" s="206"/>
      <c r="L71" s="12">
        <f t="shared" ref="L71:L92" si="39">M71+O71</f>
        <v>29.6</v>
      </c>
      <c r="M71" s="12">
        <f t="shared" ref="M71:M92" si="40">E71+I71</f>
        <v>29.6</v>
      </c>
      <c r="N71" s="12">
        <f t="shared" ref="N71:N92" si="41">F71+J71</f>
        <v>22.6</v>
      </c>
      <c r="O71" s="12">
        <f t="shared" ref="O71:O92" si="42">G71+K71</f>
        <v>0</v>
      </c>
    </row>
    <row r="72" spans="1:15" ht="15" customHeight="1" x14ac:dyDescent="0.25">
      <c r="A72" s="239"/>
      <c r="B72" s="41"/>
      <c r="C72" s="82" t="s">
        <v>24</v>
      </c>
      <c r="D72" s="8">
        <f t="shared" si="10"/>
        <v>17.100000000000001</v>
      </c>
      <c r="E72" s="16">
        <v>17.100000000000001</v>
      </c>
      <c r="F72" s="16">
        <v>12.8</v>
      </c>
      <c r="G72" s="16"/>
      <c r="H72" s="9">
        <f t="shared" si="11"/>
        <v>0</v>
      </c>
      <c r="I72" s="10"/>
      <c r="J72" s="10"/>
      <c r="K72" s="206"/>
      <c r="L72" s="11">
        <f>M72+O72</f>
        <v>17.100000000000001</v>
      </c>
      <c r="M72" s="11">
        <f>E72+I72</f>
        <v>17.100000000000001</v>
      </c>
      <c r="N72" s="11">
        <f>F72+J72</f>
        <v>12.8</v>
      </c>
      <c r="O72" s="11">
        <f>G72+K72</f>
        <v>0</v>
      </c>
    </row>
    <row r="73" spans="1:15" ht="15" customHeight="1" x14ac:dyDescent="0.25">
      <c r="A73" s="5" t="s">
        <v>80</v>
      </c>
      <c r="B73" s="240" t="s">
        <v>16</v>
      </c>
      <c r="C73" s="15"/>
      <c r="D73" s="8">
        <f t="shared" si="10"/>
        <v>182.89999999999998</v>
      </c>
      <c r="E73" s="16">
        <f>SUM(E74:E78)</f>
        <v>182.89999999999998</v>
      </c>
      <c r="F73" s="16">
        <f>SUM(F74:F78)</f>
        <v>131.30000000000001</v>
      </c>
      <c r="G73" s="16">
        <f t="shared" ref="G73:O73" si="43">SUM(G74:G78)</f>
        <v>0</v>
      </c>
      <c r="H73" s="9">
        <f t="shared" si="11"/>
        <v>0</v>
      </c>
      <c r="I73" s="10">
        <f>SUM(I74:I78)</f>
        <v>0</v>
      </c>
      <c r="J73" s="10">
        <f>SUM(J74:J78)</f>
        <v>0</v>
      </c>
      <c r="K73" s="10">
        <f t="shared" si="43"/>
        <v>0</v>
      </c>
      <c r="L73" s="12">
        <f t="shared" si="43"/>
        <v>182.89999999999998</v>
      </c>
      <c r="M73" s="12">
        <f t="shared" si="43"/>
        <v>182.89999999999998</v>
      </c>
      <c r="N73" s="12">
        <f t="shared" si="43"/>
        <v>131.30000000000001</v>
      </c>
      <c r="O73" s="12">
        <f t="shared" si="43"/>
        <v>0</v>
      </c>
    </row>
    <row r="74" spans="1:15" ht="15" customHeight="1" x14ac:dyDescent="0.25">
      <c r="A74" s="19"/>
      <c r="B74" s="241"/>
      <c r="C74" s="15" t="s">
        <v>9</v>
      </c>
      <c r="D74" s="8">
        <f t="shared" si="10"/>
        <v>71.7</v>
      </c>
      <c r="E74" s="16">
        <v>71.7</v>
      </c>
      <c r="F74" s="16">
        <v>50</v>
      </c>
      <c r="G74" s="16"/>
      <c r="H74" s="9">
        <f t="shared" si="11"/>
        <v>0</v>
      </c>
      <c r="I74" s="10"/>
      <c r="J74" s="10"/>
      <c r="K74" s="206"/>
      <c r="L74" s="12">
        <f t="shared" si="39"/>
        <v>71.7</v>
      </c>
      <c r="M74" s="12">
        <f t="shared" si="40"/>
        <v>71.7</v>
      </c>
      <c r="N74" s="12">
        <f t="shared" si="41"/>
        <v>50</v>
      </c>
      <c r="O74" s="12">
        <f t="shared" si="42"/>
        <v>0</v>
      </c>
    </row>
    <row r="75" spans="1:15" ht="15" customHeight="1" x14ac:dyDescent="0.25">
      <c r="A75" s="19"/>
      <c r="B75" s="241"/>
      <c r="C75" s="15" t="s">
        <v>31</v>
      </c>
      <c r="D75" s="8">
        <f t="shared" si="10"/>
        <v>13.6</v>
      </c>
      <c r="E75" s="16">
        <v>13.6</v>
      </c>
      <c r="F75" s="16">
        <v>10.4</v>
      </c>
      <c r="G75" s="16"/>
      <c r="H75" s="9">
        <f t="shared" si="11"/>
        <v>0</v>
      </c>
      <c r="I75" s="10"/>
      <c r="J75" s="10"/>
      <c r="K75" s="206"/>
      <c r="L75" s="12">
        <f t="shared" si="39"/>
        <v>13.6</v>
      </c>
      <c r="M75" s="12">
        <f t="shared" si="40"/>
        <v>13.6</v>
      </c>
      <c r="N75" s="12">
        <f t="shared" si="41"/>
        <v>10.4</v>
      </c>
      <c r="O75" s="12">
        <f t="shared" si="42"/>
        <v>0</v>
      </c>
    </row>
    <row r="76" spans="1:15" ht="15" customHeight="1" x14ac:dyDescent="0.25">
      <c r="A76" s="19"/>
      <c r="B76" s="241"/>
      <c r="C76" s="15" t="s">
        <v>22</v>
      </c>
      <c r="D76" s="8">
        <f t="shared" si="10"/>
        <v>74.599999999999994</v>
      </c>
      <c r="E76" s="16">
        <v>74.599999999999994</v>
      </c>
      <c r="F76" s="16">
        <v>53.5</v>
      </c>
      <c r="G76" s="16"/>
      <c r="H76" s="9">
        <f t="shared" si="11"/>
        <v>0</v>
      </c>
      <c r="I76" s="10"/>
      <c r="J76" s="10"/>
      <c r="K76" s="206"/>
      <c r="L76" s="12">
        <f t="shared" si="39"/>
        <v>74.599999999999994</v>
      </c>
      <c r="M76" s="12">
        <f t="shared" si="40"/>
        <v>74.599999999999994</v>
      </c>
      <c r="N76" s="12">
        <f t="shared" si="41"/>
        <v>53.5</v>
      </c>
      <c r="O76" s="12">
        <f t="shared" si="42"/>
        <v>0</v>
      </c>
    </row>
    <row r="77" spans="1:15" ht="15" customHeight="1" x14ac:dyDescent="0.25">
      <c r="A77" s="19"/>
      <c r="C77" s="97" t="s">
        <v>30</v>
      </c>
      <c r="D77" s="8">
        <f t="shared" ref="D77" si="44">E77+G77</f>
        <v>1.9</v>
      </c>
      <c r="E77" s="16">
        <v>1.9</v>
      </c>
      <c r="F77" s="16">
        <v>1.4</v>
      </c>
      <c r="G77" s="16"/>
      <c r="H77" s="9">
        <f t="shared" ref="H77" si="45">I77+K77</f>
        <v>0</v>
      </c>
      <c r="I77" s="10"/>
      <c r="J77" s="10"/>
      <c r="K77" s="206"/>
      <c r="L77" s="12">
        <f t="shared" si="39"/>
        <v>1.9</v>
      </c>
      <c r="M77" s="12">
        <f t="shared" si="40"/>
        <v>1.9</v>
      </c>
      <c r="N77" s="12">
        <f t="shared" si="41"/>
        <v>1.4</v>
      </c>
      <c r="O77" s="12">
        <f t="shared" si="42"/>
        <v>0</v>
      </c>
    </row>
    <row r="78" spans="1:15" ht="15" customHeight="1" x14ac:dyDescent="0.25">
      <c r="A78" s="242"/>
      <c r="B78" s="243"/>
      <c r="C78" s="97" t="s">
        <v>24</v>
      </c>
      <c r="D78" s="8">
        <f t="shared" si="10"/>
        <v>21.1</v>
      </c>
      <c r="E78" s="16">
        <v>21.1</v>
      </c>
      <c r="F78" s="16">
        <v>16</v>
      </c>
      <c r="G78" s="16"/>
      <c r="H78" s="9">
        <f t="shared" si="11"/>
        <v>0</v>
      </c>
      <c r="I78" s="10"/>
      <c r="J78" s="10"/>
      <c r="K78" s="206"/>
      <c r="L78" s="11">
        <f>M78+O78</f>
        <v>21.1</v>
      </c>
      <c r="M78" s="11">
        <f>E78+I78</f>
        <v>21.1</v>
      </c>
      <c r="N78" s="11">
        <f>F78+J78</f>
        <v>16</v>
      </c>
      <c r="O78" s="11">
        <f>G78+K78</f>
        <v>0</v>
      </c>
    </row>
    <row r="79" spans="1:15" ht="15" customHeight="1" x14ac:dyDescent="0.25">
      <c r="A79" s="5" t="s">
        <v>81</v>
      </c>
      <c r="B79" s="17" t="s">
        <v>17</v>
      </c>
      <c r="C79" s="15"/>
      <c r="D79" s="8">
        <f t="shared" si="10"/>
        <v>93.5</v>
      </c>
      <c r="E79" s="16">
        <f t="shared" ref="E79:O79" si="46">SUM(E80:E83)</f>
        <v>93.5</v>
      </c>
      <c r="F79" s="16">
        <f t="shared" si="46"/>
        <v>66.399999999999991</v>
      </c>
      <c r="G79" s="16">
        <f t="shared" si="46"/>
        <v>0</v>
      </c>
      <c r="H79" s="9">
        <f t="shared" si="11"/>
        <v>0</v>
      </c>
      <c r="I79" s="10">
        <f t="shared" si="46"/>
        <v>0</v>
      </c>
      <c r="J79" s="10">
        <f t="shared" si="46"/>
        <v>0</v>
      </c>
      <c r="K79" s="206">
        <f t="shared" si="46"/>
        <v>0</v>
      </c>
      <c r="L79" s="12">
        <f t="shared" si="46"/>
        <v>93.5</v>
      </c>
      <c r="M79" s="12">
        <f t="shared" si="46"/>
        <v>93.5</v>
      </c>
      <c r="N79" s="12">
        <f t="shared" si="46"/>
        <v>66.399999999999991</v>
      </c>
      <c r="O79" s="12">
        <f t="shared" si="46"/>
        <v>0</v>
      </c>
    </row>
    <row r="80" spans="1:15" ht="15" customHeight="1" x14ac:dyDescent="0.25">
      <c r="A80" s="19"/>
      <c r="C80" s="15" t="s">
        <v>9</v>
      </c>
      <c r="D80" s="8">
        <f t="shared" si="10"/>
        <v>39.6</v>
      </c>
      <c r="E80" s="16">
        <v>39.6</v>
      </c>
      <c r="F80" s="16">
        <v>25.5</v>
      </c>
      <c r="G80" s="16"/>
      <c r="H80" s="9">
        <f t="shared" si="11"/>
        <v>0</v>
      </c>
      <c r="I80" s="10"/>
      <c r="J80" s="10"/>
      <c r="K80" s="206"/>
      <c r="L80" s="12">
        <f t="shared" si="39"/>
        <v>39.6</v>
      </c>
      <c r="M80" s="12">
        <f t="shared" si="40"/>
        <v>39.6</v>
      </c>
      <c r="N80" s="12">
        <f t="shared" si="41"/>
        <v>25.5</v>
      </c>
      <c r="O80" s="12">
        <f t="shared" si="42"/>
        <v>0</v>
      </c>
    </row>
    <row r="81" spans="1:15" ht="15" customHeight="1" x14ac:dyDescent="0.25">
      <c r="A81" s="19"/>
      <c r="C81" s="15" t="s">
        <v>31</v>
      </c>
      <c r="D81" s="8">
        <f t="shared" si="10"/>
        <v>2.9</v>
      </c>
      <c r="E81" s="16">
        <v>2.9</v>
      </c>
      <c r="F81" s="16">
        <v>2.2000000000000002</v>
      </c>
      <c r="G81" s="16"/>
      <c r="H81" s="9">
        <f t="shared" si="11"/>
        <v>0</v>
      </c>
      <c r="I81" s="10"/>
      <c r="J81" s="10"/>
      <c r="K81" s="206"/>
      <c r="L81" s="12">
        <f t="shared" si="39"/>
        <v>2.9</v>
      </c>
      <c r="M81" s="12">
        <f t="shared" si="40"/>
        <v>2.9</v>
      </c>
      <c r="N81" s="12">
        <f t="shared" si="41"/>
        <v>2.2000000000000002</v>
      </c>
      <c r="O81" s="12">
        <f t="shared" si="42"/>
        <v>0</v>
      </c>
    </row>
    <row r="82" spans="1:15" ht="15" customHeight="1" x14ac:dyDescent="0.25">
      <c r="A82" s="19"/>
      <c r="C82" s="15" t="s">
        <v>22</v>
      </c>
      <c r="D82" s="8">
        <f t="shared" si="10"/>
        <v>29.3</v>
      </c>
      <c r="E82" s="16">
        <v>29.3</v>
      </c>
      <c r="F82" s="16">
        <v>22.4</v>
      </c>
      <c r="G82" s="16"/>
      <c r="H82" s="9">
        <f t="shared" si="11"/>
        <v>0</v>
      </c>
      <c r="I82" s="10"/>
      <c r="J82" s="10"/>
      <c r="K82" s="206"/>
      <c r="L82" s="12">
        <f t="shared" si="39"/>
        <v>29.3</v>
      </c>
      <c r="M82" s="12">
        <f t="shared" si="40"/>
        <v>29.3</v>
      </c>
      <c r="N82" s="12">
        <f t="shared" si="41"/>
        <v>22.4</v>
      </c>
      <c r="O82" s="12">
        <f t="shared" si="42"/>
        <v>0</v>
      </c>
    </row>
    <row r="83" spans="1:15" ht="15" customHeight="1" x14ac:dyDescent="0.25">
      <c r="A83" s="40"/>
      <c r="B83" s="238"/>
      <c r="C83" s="97" t="s">
        <v>24</v>
      </c>
      <c r="D83" s="8">
        <f t="shared" si="10"/>
        <v>21.7</v>
      </c>
      <c r="E83" s="16">
        <v>21.7</v>
      </c>
      <c r="F83" s="16">
        <v>16.3</v>
      </c>
      <c r="G83" s="16"/>
      <c r="H83" s="9">
        <f t="shared" si="11"/>
        <v>0</v>
      </c>
      <c r="I83" s="10"/>
      <c r="J83" s="10"/>
      <c r="K83" s="206"/>
      <c r="L83" s="11">
        <f>M83+O83</f>
        <v>21.7</v>
      </c>
      <c r="M83" s="11">
        <f>E83+I83</f>
        <v>21.7</v>
      </c>
      <c r="N83" s="11">
        <f>F83+J83</f>
        <v>16.3</v>
      </c>
      <c r="O83" s="11">
        <f>G83+K83</f>
        <v>0</v>
      </c>
    </row>
    <row r="84" spans="1:15" ht="15" customHeight="1" x14ac:dyDescent="0.25">
      <c r="A84" s="5" t="s">
        <v>82</v>
      </c>
      <c r="B84" s="17" t="s">
        <v>18</v>
      </c>
      <c r="C84" s="15"/>
      <c r="D84" s="8">
        <f t="shared" si="10"/>
        <v>64.400000000000006</v>
      </c>
      <c r="E84" s="16">
        <f t="shared" ref="E84:O84" si="47">SUM(E85:E88)</f>
        <v>64.400000000000006</v>
      </c>
      <c r="F84" s="16">
        <f t="shared" si="47"/>
        <v>46</v>
      </c>
      <c r="G84" s="16">
        <f t="shared" si="47"/>
        <v>0</v>
      </c>
      <c r="H84" s="9">
        <f t="shared" si="11"/>
        <v>0</v>
      </c>
      <c r="I84" s="10">
        <f t="shared" si="47"/>
        <v>0</v>
      </c>
      <c r="J84" s="10">
        <f t="shared" si="47"/>
        <v>0</v>
      </c>
      <c r="K84" s="206">
        <f t="shared" si="47"/>
        <v>0</v>
      </c>
      <c r="L84" s="12">
        <f t="shared" si="47"/>
        <v>64.400000000000006</v>
      </c>
      <c r="M84" s="12">
        <f t="shared" si="47"/>
        <v>64.400000000000006</v>
      </c>
      <c r="N84" s="12">
        <f t="shared" si="47"/>
        <v>46</v>
      </c>
      <c r="O84" s="12">
        <f t="shared" si="47"/>
        <v>0</v>
      </c>
    </row>
    <row r="85" spans="1:15" ht="15" customHeight="1" x14ac:dyDescent="0.25">
      <c r="A85" s="19"/>
      <c r="C85" s="15" t="s">
        <v>9</v>
      </c>
      <c r="D85" s="8">
        <f t="shared" si="10"/>
        <v>29.7</v>
      </c>
      <c r="E85" s="16">
        <v>29.7</v>
      </c>
      <c r="F85" s="16">
        <v>19.600000000000001</v>
      </c>
      <c r="G85" s="16"/>
      <c r="H85" s="9">
        <f t="shared" si="11"/>
        <v>0</v>
      </c>
      <c r="I85" s="10"/>
      <c r="J85" s="10"/>
      <c r="K85" s="206"/>
      <c r="L85" s="12">
        <f t="shared" si="39"/>
        <v>29.7</v>
      </c>
      <c r="M85" s="12">
        <f t="shared" si="40"/>
        <v>29.7</v>
      </c>
      <c r="N85" s="12">
        <f t="shared" si="41"/>
        <v>19.600000000000001</v>
      </c>
      <c r="O85" s="12">
        <f t="shared" si="42"/>
        <v>0</v>
      </c>
    </row>
    <row r="86" spans="1:15" ht="15" customHeight="1" x14ac:dyDescent="0.25">
      <c r="A86" s="19"/>
      <c r="C86" s="15" t="s">
        <v>31</v>
      </c>
      <c r="D86" s="8">
        <f t="shared" si="10"/>
        <v>2.9</v>
      </c>
      <c r="E86" s="16">
        <v>2.9</v>
      </c>
      <c r="F86" s="16">
        <v>2.2000000000000002</v>
      </c>
      <c r="G86" s="16"/>
      <c r="H86" s="9">
        <f t="shared" si="11"/>
        <v>0</v>
      </c>
      <c r="I86" s="10"/>
      <c r="J86" s="10"/>
      <c r="K86" s="206"/>
      <c r="L86" s="12">
        <f t="shared" si="39"/>
        <v>2.9</v>
      </c>
      <c r="M86" s="12">
        <f t="shared" si="40"/>
        <v>2.9</v>
      </c>
      <c r="N86" s="12">
        <f t="shared" si="41"/>
        <v>2.2000000000000002</v>
      </c>
      <c r="O86" s="12">
        <f t="shared" si="42"/>
        <v>0</v>
      </c>
    </row>
    <row r="87" spans="1:15" ht="15" customHeight="1" x14ac:dyDescent="0.25">
      <c r="A87" s="19"/>
      <c r="C87" s="15" t="s">
        <v>22</v>
      </c>
      <c r="D87" s="8">
        <f t="shared" si="10"/>
        <v>23.5</v>
      </c>
      <c r="E87" s="16">
        <v>23.5</v>
      </c>
      <c r="F87" s="16">
        <v>18</v>
      </c>
      <c r="G87" s="16"/>
      <c r="H87" s="9">
        <f t="shared" si="11"/>
        <v>0</v>
      </c>
      <c r="I87" s="10"/>
      <c r="J87" s="10"/>
      <c r="K87" s="206"/>
      <c r="L87" s="12">
        <f t="shared" si="39"/>
        <v>23.5</v>
      </c>
      <c r="M87" s="12">
        <f t="shared" si="40"/>
        <v>23.5</v>
      </c>
      <c r="N87" s="12">
        <f t="shared" si="41"/>
        <v>18</v>
      </c>
      <c r="O87" s="12">
        <f t="shared" si="42"/>
        <v>0</v>
      </c>
    </row>
    <row r="88" spans="1:15" ht="15" customHeight="1" x14ac:dyDescent="0.25">
      <c r="A88" s="40"/>
      <c r="B88" s="238"/>
      <c r="C88" s="97" t="s">
        <v>24</v>
      </c>
      <c r="D88" s="8">
        <f t="shared" si="10"/>
        <v>8.3000000000000007</v>
      </c>
      <c r="E88" s="16">
        <v>8.3000000000000007</v>
      </c>
      <c r="F88" s="16">
        <v>6.2</v>
      </c>
      <c r="G88" s="16"/>
      <c r="H88" s="9">
        <f t="shared" si="11"/>
        <v>0</v>
      </c>
      <c r="I88" s="10"/>
      <c r="J88" s="10"/>
      <c r="K88" s="206"/>
      <c r="L88" s="11">
        <f>M88+O88</f>
        <v>8.3000000000000007</v>
      </c>
      <c r="M88" s="11">
        <f>E88+I88</f>
        <v>8.3000000000000007</v>
      </c>
      <c r="N88" s="11">
        <f>F88+J88</f>
        <v>6.2</v>
      </c>
      <c r="O88" s="11">
        <f>G88+K88</f>
        <v>0</v>
      </c>
    </row>
    <row r="89" spans="1:15" ht="15" customHeight="1" x14ac:dyDescent="0.25">
      <c r="A89" s="5" t="s">
        <v>83</v>
      </c>
      <c r="B89" s="17" t="s">
        <v>19</v>
      </c>
      <c r="C89" s="15"/>
      <c r="D89" s="8">
        <f t="shared" si="10"/>
        <v>153.9</v>
      </c>
      <c r="E89" s="16">
        <f>SUM(E90:E92)</f>
        <v>153.9</v>
      </c>
      <c r="F89" s="16">
        <f>SUM(F90:F92)</f>
        <v>100.89999999999999</v>
      </c>
      <c r="G89" s="16">
        <f t="shared" ref="G89:O89" si="48">SUM(G90:G92)</f>
        <v>0</v>
      </c>
      <c r="H89" s="9">
        <f t="shared" si="11"/>
        <v>-0.4</v>
      </c>
      <c r="I89" s="10">
        <f t="shared" si="48"/>
        <v>-0.4</v>
      </c>
      <c r="J89" s="10">
        <f t="shared" si="48"/>
        <v>-0.2</v>
      </c>
      <c r="K89" s="206">
        <f t="shared" si="48"/>
        <v>0</v>
      </c>
      <c r="L89" s="12">
        <f t="shared" si="48"/>
        <v>153.5</v>
      </c>
      <c r="M89" s="12">
        <f t="shared" si="48"/>
        <v>153.5</v>
      </c>
      <c r="N89" s="12">
        <f t="shared" si="48"/>
        <v>100.69999999999999</v>
      </c>
      <c r="O89" s="12">
        <f t="shared" si="48"/>
        <v>0</v>
      </c>
    </row>
    <row r="90" spans="1:15" ht="15" customHeight="1" x14ac:dyDescent="0.25">
      <c r="A90" s="19"/>
      <c r="C90" s="15" t="s">
        <v>9</v>
      </c>
      <c r="D90" s="8">
        <f t="shared" si="10"/>
        <v>107.9</v>
      </c>
      <c r="E90" s="16">
        <v>107.9</v>
      </c>
      <c r="F90" s="16">
        <v>65.8</v>
      </c>
      <c r="G90" s="16"/>
      <c r="H90" s="9">
        <f t="shared" si="11"/>
        <v>0</v>
      </c>
      <c r="I90" s="10"/>
      <c r="J90" s="10"/>
      <c r="K90" s="206"/>
      <c r="L90" s="12">
        <f t="shared" si="39"/>
        <v>107.9</v>
      </c>
      <c r="M90" s="12">
        <f t="shared" si="40"/>
        <v>107.9</v>
      </c>
      <c r="N90" s="12">
        <f t="shared" si="41"/>
        <v>65.8</v>
      </c>
      <c r="O90" s="12">
        <f t="shared" si="42"/>
        <v>0</v>
      </c>
    </row>
    <row r="91" spans="1:15" ht="15" customHeight="1" x14ac:dyDescent="0.25">
      <c r="A91" s="19"/>
      <c r="C91" s="15" t="s">
        <v>31</v>
      </c>
      <c r="D91" s="8">
        <f t="shared" si="10"/>
        <v>15.5</v>
      </c>
      <c r="E91" s="16">
        <v>15.5</v>
      </c>
      <c r="F91" s="16">
        <v>11.8</v>
      </c>
      <c r="G91" s="16"/>
      <c r="H91" s="9">
        <f t="shared" si="11"/>
        <v>-0.1</v>
      </c>
      <c r="I91" s="10">
        <v>-0.1</v>
      </c>
      <c r="J91" s="10"/>
      <c r="K91" s="206"/>
      <c r="L91" s="12">
        <f t="shared" si="39"/>
        <v>15.4</v>
      </c>
      <c r="M91" s="12">
        <f t="shared" si="40"/>
        <v>15.4</v>
      </c>
      <c r="N91" s="12">
        <f t="shared" si="41"/>
        <v>11.8</v>
      </c>
      <c r="O91" s="12">
        <f t="shared" si="42"/>
        <v>0</v>
      </c>
    </row>
    <row r="92" spans="1:15" ht="15" customHeight="1" x14ac:dyDescent="0.25">
      <c r="A92" s="19"/>
      <c r="C92" s="15" t="s">
        <v>22</v>
      </c>
      <c r="D92" s="8">
        <f t="shared" si="10"/>
        <v>30.5</v>
      </c>
      <c r="E92" s="16">
        <v>30.5</v>
      </c>
      <c r="F92" s="16">
        <v>23.3</v>
      </c>
      <c r="G92" s="16"/>
      <c r="H92" s="9">
        <f t="shared" si="11"/>
        <v>-0.3</v>
      </c>
      <c r="I92" s="10">
        <v>-0.3</v>
      </c>
      <c r="J92" s="10">
        <v>-0.2</v>
      </c>
      <c r="K92" s="206"/>
      <c r="L92" s="12">
        <f t="shared" si="39"/>
        <v>30.2</v>
      </c>
      <c r="M92" s="12">
        <f t="shared" si="40"/>
        <v>30.2</v>
      </c>
      <c r="N92" s="12">
        <f t="shared" si="41"/>
        <v>23.1</v>
      </c>
      <c r="O92" s="12">
        <f t="shared" si="42"/>
        <v>0</v>
      </c>
    </row>
    <row r="93" spans="1:15" ht="30" x14ac:dyDescent="0.25">
      <c r="A93" s="13" t="s">
        <v>84</v>
      </c>
      <c r="B93" s="244" t="s">
        <v>26</v>
      </c>
      <c r="C93" s="15" t="s">
        <v>9</v>
      </c>
      <c r="D93" s="8">
        <f t="shared" si="10"/>
        <v>1330</v>
      </c>
      <c r="E93" s="16">
        <v>127.8</v>
      </c>
      <c r="F93" s="16"/>
      <c r="G93" s="16">
        <v>1202.2</v>
      </c>
      <c r="H93" s="9">
        <f t="shared" si="11"/>
        <v>0</v>
      </c>
      <c r="I93" s="10"/>
      <c r="J93" s="10"/>
      <c r="K93" s="206"/>
      <c r="L93" s="12">
        <f>M93+O93</f>
        <v>1330</v>
      </c>
      <c r="M93" s="12">
        <f t="shared" ref="M93:O94" si="49">E93+I93</f>
        <v>127.8</v>
      </c>
      <c r="N93" s="12">
        <f t="shared" si="49"/>
        <v>0</v>
      </c>
      <c r="O93" s="12">
        <f t="shared" si="49"/>
        <v>1202.2</v>
      </c>
    </row>
    <row r="94" spans="1:15" ht="15" hidden="1" customHeight="1" x14ac:dyDescent="0.25">
      <c r="A94" s="19"/>
      <c r="B94" s="35" t="s">
        <v>170</v>
      </c>
      <c r="C94" s="97" t="s">
        <v>21</v>
      </c>
      <c r="D94" s="8">
        <f t="shared" si="10"/>
        <v>0</v>
      </c>
      <c r="E94" s="16"/>
      <c r="F94" s="16"/>
      <c r="G94" s="16"/>
      <c r="H94" s="9">
        <f t="shared" si="11"/>
        <v>0</v>
      </c>
      <c r="I94" s="10"/>
      <c r="J94" s="10"/>
      <c r="K94" s="206"/>
      <c r="L94" s="12">
        <f>M94+O94</f>
        <v>0</v>
      </c>
      <c r="M94" s="12">
        <f t="shared" si="49"/>
        <v>0</v>
      </c>
      <c r="N94" s="12">
        <f t="shared" si="49"/>
        <v>0</v>
      </c>
      <c r="O94" s="12">
        <f t="shared" si="49"/>
        <v>0</v>
      </c>
    </row>
    <row r="95" spans="1:15" ht="15.95" customHeight="1" x14ac:dyDescent="0.25">
      <c r="A95" s="20" t="s">
        <v>85</v>
      </c>
      <c r="B95" s="245" t="s">
        <v>174</v>
      </c>
      <c r="C95" s="72"/>
      <c r="D95" s="73">
        <f t="shared" ref="D95:O95" si="50">D26+D29+D36+D42+D47+D53+D58+D63+D68+D73+D79+D84+D89+D93+D94</f>
        <v>5873.4</v>
      </c>
      <c r="E95" s="73">
        <f t="shared" si="50"/>
        <v>4422.2</v>
      </c>
      <c r="F95" s="73">
        <f t="shared" si="50"/>
        <v>2263.0000000000009</v>
      </c>
      <c r="G95" s="73">
        <f t="shared" si="50"/>
        <v>1451.2</v>
      </c>
      <c r="H95" s="74">
        <f t="shared" si="50"/>
        <v>-0.1000000000000002</v>
      </c>
      <c r="I95" s="74">
        <f t="shared" si="50"/>
        <v>-4.7</v>
      </c>
      <c r="J95" s="74">
        <f t="shared" si="50"/>
        <v>-20.3</v>
      </c>
      <c r="K95" s="246">
        <f t="shared" si="50"/>
        <v>4.5999999999999996</v>
      </c>
      <c r="L95" s="44">
        <f>M95+O95</f>
        <v>5873.3</v>
      </c>
      <c r="M95" s="44">
        <f t="shared" si="50"/>
        <v>4417.5</v>
      </c>
      <c r="N95" s="44">
        <f t="shared" si="50"/>
        <v>2242.7000000000003</v>
      </c>
      <c r="O95" s="44">
        <f t="shared" si="50"/>
        <v>1455.8</v>
      </c>
    </row>
    <row r="96" spans="1:15" ht="15.95" customHeight="1" x14ac:dyDescent="0.25">
      <c r="A96" s="158" t="s">
        <v>86</v>
      </c>
      <c r="B96" s="613" t="s">
        <v>59</v>
      </c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4"/>
      <c r="O96" s="615"/>
    </row>
    <row r="97" spans="1:15" ht="15" customHeight="1" x14ac:dyDescent="0.25">
      <c r="A97" s="5" t="s">
        <v>87</v>
      </c>
      <c r="B97" s="80" t="s">
        <v>20</v>
      </c>
      <c r="C97" s="81"/>
      <c r="D97" s="8">
        <f>D98+D99+D100+D103+D104</f>
        <v>2006.4</v>
      </c>
      <c r="E97" s="8">
        <f t="shared" ref="E97:O97" si="51">E98+E99+E100+E103+E104</f>
        <v>1786.8</v>
      </c>
      <c r="F97" s="8">
        <f t="shared" si="51"/>
        <v>1.7</v>
      </c>
      <c r="G97" s="8">
        <f t="shared" si="51"/>
        <v>219.60000000000002</v>
      </c>
      <c r="H97" s="9">
        <f t="shared" ref="H97:H104" si="52">I97+K97</f>
        <v>86.799999999999983</v>
      </c>
      <c r="I97" s="9">
        <f t="shared" si="51"/>
        <v>32.199999999999996</v>
      </c>
      <c r="J97" s="9">
        <f t="shared" si="51"/>
        <v>0</v>
      </c>
      <c r="K97" s="237">
        <f t="shared" si="51"/>
        <v>54.599999999999994</v>
      </c>
      <c r="L97" s="11">
        <f t="shared" si="51"/>
        <v>2093.1999999999998</v>
      </c>
      <c r="M97" s="11">
        <f t="shared" si="51"/>
        <v>1819</v>
      </c>
      <c r="N97" s="11">
        <f t="shared" si="51"/>
        <v>1.7</v>
      </c>
      <c r="O97" s="11">
        <f t="shared" si="51"/>
        <v>274.2</v>
      </c>
    </row>
    <row r="98" spans="1:15" ht="15" customHeight="1" x14ac:dyDescent="0.25">
      <c r="A98" s="19"/>
      <c r="B98" s="80"/>
      <c r="C98" s="30" t="s">
        <v>21</v>
      </c>
      <c r="D98" s="16">
        <f t="shared" ref="D98:D104" si="53">E98+G98</f>
        <v>74.699999999999989</v>
      </c>
      <c r="E98" s="16">
        <v>52.3</v>
      </c>
      <c r="F98" s="16"/>
      <c r="G98" s="16">
        <v>22.4</v>
      </c>
      <c r="H98" s="9">
        <f t="shared" si="52"/>
        <v>0</v>
      </c>
      <c r="I98" s="10"/>
      <c r="J98" s="10"/>
      <c r="K98" s="206"/>
      <c r="L98" s="12">
        <f t="shared" ref="L98:L148" si="54">M98+O98</f>
        <v>74.699999999999989</v>
      </c>
      <c r="M98" s="12">
        <f t="shared" ref="M98:M148" si="55">E98+I98</f>
        <v>52.3</v>
      </c>
      <c r="N98" s="12">
        <f t="shared" ref="N98:N148" si="56">F98+J98</f>
        <v>0</v>
      </c>
      <c r="O98" s="12">
        <f t="shared" ref="O98:O148" si="57">G98+K98</f>
        <v>22.4</v>
      </c>
    </row>
    <row r="99" spans="1:15" x14ac:dyDescent="0.25">
      <c r="A99" s="19"/>
      <c r="B99" s="80"/>
      <c r="C99" s="165" t="s">
        <v>25</v>
      </c>
      <c r="D99" s="16">
        <f t="shared" si="53"/>
        <v>34.799999999999997</v>
      </c>
      <c r="E99" s="16"/>
      <c r="F99" s="16"/>
      <c r="G99" s="16">
        <v>34.799999999999997</v>
      </c>
      <c r="H99" s="9">
        <f t="shared" si="52"/>
        <v>67.099999999999994</v>
      </c>
      <c r="I99" s="10"/>
      <c r="J99" s="10"/>
      <c r="K99" s="206">
        <v>67.099999999999994</v>
      </c>
      <c r="L99" s="12">
        <f>M99+O99</f>
        <v>101.89999999999999</v>
      </c>
      <c r="M99" s="12">
        <f>E99+I99</f>
        <v>0</v>
      </c>
      <c r="N99" s="12">
        <f>F99+J99</f>
        <v>0</v>
      </c>
      <c r="O99" s="12">
        <f>G99+K99</f>
        <v>101.89999999999999</v>
      </c>
    </row>
    <row r="100" spans="1:15" ht="15" customHeight="1" x14ac:dyDescent="0.25">
      <c r="A100" s="40"/>
      <c r="B100" s="247"/>
      <c r="C100" s="422" t="s">
        <v>31</v>
      </c>
      <c r="D100" s="248">
        <f>D101+D102</f>
        <v>1579.4</v>
      </c>
      <c r="E100" s="16">
        <f t="shared" ref="E100:O100" si="58">E101+E102</f>
        <v>1556.3</v>
      </c>
      <c r="F100" s="16">
        <f t="shared" si="58"/>
        <v>0</v>
      </c>
      <c r="G100" s="16">
        <f t="shared" si="58"/>
        <v>23.1</v>
      </c>
      <c r="H100" s="9">
        <f>I100+K100</f>
        <v>27.099999999999998</v>
      </c>
      <c r="I100" s="10">
        <f>I101+I102</f>
        <v>33.299999999999997</v>
      </c>
      <c r="J100" s="10">
        <f t="shared" ref="J100:K100" si="59">J101+J102</f>
        <v>0</v>
      </c>
      <c r="K100" s="10">
        <f t="shared" si="59"/>
        <v>-6.2</v>
      </c>
      <c r="L100" s="12">
        <f t="shared" si="58"/>
        <v>1606.5</v>
      </c>
      <c r="M100" s="12">
        <f t="shared" si="58"/>
        <v>1589.6</v>
      </c>
      <c r="N100" s="12">
        <f t="shared" si="58"/>
        <v>0</v>
      </c>
      <c r="O100" s="12">
        <f t="shared" si="58"/>
        <v>16.900000000000002</v>
      </c>
    </row>
    <row r="101" spans="1:15" ht="15" hidden="1" customHeight="1" x14ac:dyDescent="0.25">
      <c r="A101" s="249"/>
      <c r="B101" s="250" t="s">
        <v>8</v>
      </c>
      <c r="C101" s="428"/>
      <c r="D101" s="252">
        <f t="shared" si="53"/>
        <v>339.40000000000003</v>
      </c>
      <c r="E101" s="253">
        <v>316.3</v>
      </c>
      <c r="F101" s="253"/>
      <c r="G101" s="253">
        <v>23.1</v>
      </c>
      <c r="H101" s="369">
        <f t="shared" si="52"/>
        <v>-12.9</v>
      </c>
      <c r="I101" s="253">
        <v>-6.7</v>
      </c>
      <c r="J101" s="253"/>
      <c r="K101" s="370">
        <v>-6.2</v>
      </c>
      <c r="L101" s="253">
        <f t="shared" si="54"/>
        <v>326.5</v>
      </c>
      <c r="M101" s="253">
        <f t="shared" si="55"/>
        <v>309.60000000000002</v>
      </c>
      <c r="N101" s="253">
        <f t="shared" si="56"/>
        <v>0</v>
      </c>
      <c r="O101" s="253">
        <f t="shared" si="57"/>
        <v>16.900000000000002</v>
      </c>
    </row>
    <row r="102" spans="1:15" ht="27.95" customHeight="1" x14ac:dyDescent="0.25">
      <c r="A102" s="40"/>
      <c r="B102" s="254" t="s">
        <v>169</v>
      </c>
      <c r="C102" s="429"/>
      <c r="D102" s="248">
        <f t="shared" si="53"/>
        <v>1240</v>
      </c>
      <c r="E102" s="16">
        <v>1240</v>
      </c>
      <c r="F102" s="96"/>
      <c r="G102" s="96"/>
      <c r="H102" s="9">
        <f t="shared" si="52"/>
        <v>40</v>
      </c>
      <c r="I102" s="10">
        <v>40</v>
      </c>
      <c r="J102" s="10"/>
      <c r="K102" s="206"/>
      <c r="L102" s="12">
        <f t="shared" si="54"/>
        <v>1280</v>
      </c>
      <c r="M102" s="12">
        <f t="shared" si="55"/>
        <v>1280</v>
      </c>
      <c r="N102" s="12">
        <f t="shared" si="56"/>
        <v>0</v>
      </c>
      <c r="O102" s="12">
        <f t="shared" si="57"/>
        <v>0</v>
      </c>
    </row>
    <row r="103" spans="1:15" ht="15" customHeight="1" x14ac:dyDescent="0.25">
      <c r="A103" s="40"/>
      <c r="B103" s="41"/>
      <c r="C103" s="255" t="s">
        <v>22</v>
      </c>
      <c r="D103" s="16">
        <f t="shared" si="53"/>
        <v>268.5</v>
      </c>
      <c r="E103" s="16">
        <v>129.19999999999999</v>
      </c>
      <c r="F103" s="16">
        <v>1.7</v>
      </c>
      <c r="G103" s="16">
        <v>139.30000000000001</v>
      </c>
      <c r="H103" s="9">
        <f t="shared" si="52"/>
        <v>-7.3</v>
      </c>
      <c r="I103" s="10">
        <v>-1</v>
      </c>
      <c r="J103" s="10"/>
      <c r="K103" s="206">
        <v>-6.3</v>
      </c>
      <c r="L103" s="12">
        <f t="shared" si="54"/>
        <v>261.2</v>
      </c>
      <c r="M103" s="12">
        <f t="shared" si="55"/>
        <v>128.19999999999999</v>
      </c>
      <c r="N103" s="12">
        <f t="shared" si="56"/>
        <v>1.7</v>
      </c>
      <c r="O103" s="12">
        <f t="shared" si="57"/>
        <v>133</v>
      </c>
    </row>
    <row r="104" spans="1:15" ht="15" customHeight="1" x14ac:dyDescent="0.25">
      <c r="A104" s="40"/>
      <c r="B104" s="41"/>
      <c r="C104" s="82" t="s">
        <v>30</v>
      </c>
      <c r="D104" s="16">
        <f t="shared" si="53"/>
        <v>49</v>
      </c>
      <c r="E104" s="16">
        <v>49</v>
      </c>
      <c r="F104" s="16"/>
      <c r="G104" s="16"/>
      <c r="H104" s="9">
        <f t="shared" si="52"/>
        <v>-0.1</v>
      </c>
      <c r="I104" s="10">
        <v>-0.1</v>
      </c>
      <c r="J104" s="10"/>
      <c r="K104" s="206"/>
      <c r="L104" s="12">
        <f t="shared" si="54"/>
        <v>48.9</v>
      </c>
      <c r="M104" s="12">
        <f t="shared" si="55"/>
        <v>48.9</v>
      </c>
      <c r="N104" s="12">
        <f t="shared" si="56"/>
        <v>0</v>
      </c>
      <c r="O104" s="12">
        <f t="shared" si="57"/>
        <v>0</v>
      </c>
    </row>
    <row r="105" spans="1:15" ht="15" customHeight="1" x14ac:dyDescent="0.25">
      <c r="A105" s="32" t="s">
        <v>88</v>
      </c>
      <c r="B105" s="240" t="s">
        <v>7</v>
      </c>
      <c r="C105" s="97"/>
      <c r="D105" s="16">
        <f>SUM(D106:D108)</f>
        <v>16.099999999999998</v>
      </c>
      <c r="E105" s="16">
        <f>SUM(E106:E108)</f>
        <v>16.099999999999998</v>
      </c>
      <c r="F105" s="16">
        <f>SUM(F106:F108)</f>
        <v>0</v>
      </c>
      <c r="G105" s="16">
        <f t="shared" ref="G105:O105" si="60">SUM(G106:G108)</f>
        <v>0</v>
      </c>
      <c r="H105" s="10">
        <f t="shared" si="60"/>
        <v>0</v>
      </c>
      <c r="I105" s="10">
        <f t="shared" si="60"/>
        <v>0</v>
      </c>
      <c r="J105" s="10">
        <f t="shared" si="60"/>
        <v>0</v>
      </c>
      <c r="K105" s="206">
        <f t="shared" si="60"/>
        <v>0</v>
      </c>
      <c r="L105" s="12">
        <f t="shared" si="60"/>
        <v>16.099999999999998</v>
      </c>
      <c r="M105" s="12">
        <f t="shared" si="60"/>
        <v>16.099999999999998</v>
      </c>
      <c r="N105" s="12">
        <f t="shared" si="60"/>
        <v>0</v>
      </c>
      <c r="O105" s="12">
        <f t="shared" si="60"/>
        <v>0</v>
      </c>
    </row>
    <row r="106" spans="1:15" ht="15" customHeight="1" x14ac:dyDescent="0.25">
      <c r="A106" s="40"/>
      <c r="B106" s="256"/>
      <c r="C106" s="97" t="s">
        <v>25</v>
      </c>
      <c r="D106" s="16">
        <f>E106+G106</f>
        <v>8.1999999999999993</v>
      </c>
      <c r="E106" s="16">
        <v>8.1999999999999993</v>
      </c>
      <c r="F106" s="16"/>
      <c r="G106" s="16"/>
      <c r="H106" s="9">
        <f>I106+K106</f>
        <v>0</v>
      </c>
      <c r="I106" s="10"/>
      <c r="J106" s="10"/>
      <c r="K106" s="206"/>
      <c r="L106" s="12">
        <f t="shared" si="54"/>
        <v>8.1999999999999993</v>
      </c>
      <c r="M106" s="12">
        <f t="shared" si="55"/>
        <v>8.1999999999999993</v>
      </c>
      <c r="N106" s="12">
        <f t="shared" si="56"/>
        <v>0</v>
      </c>
      <c r="O106" s="12">
        <f t="shared" si="57"/>
        <v>0</v>
      </c>
    </row>
    <row r="107" spans="1:15" ht="15" customHeight="1" x14ac:dyDescent="0.25">
      <c r="A107" s="40"/>
      <c r="B107" s="241"/>
      <c r="C107" s="97" t="s">
        <v>31</v>
      </c>
      <c r="D107" s="16">
        <f>E107+G107</f>
        <v>1.7</v>
      </c>
      <c r="E107" s="16">
        <v>1.7</v>
      </c>
      <c r="F107" s="16"/>
      <c r="G107" s="16"/>
      <c r="H107" s="9">
        <f t="shared" ref="H107:H148" si="61">I107+K107</f>
        <v>0</v>
      </c>
      <c r="I107" s="10"/>
      <c r="J107" s="10"/>
      <c r="K107" s="206"/>
      <c r="L107" s="12">
        <f t="shared" si="54"/>
        <v>1.7</v>
      </c>
      <c r="M107" s="12">
        <f t="shared" si="55"/>
        <v>1.7</v>
      </c>
      <c r="N107" s="12">
        <f t="shared" si="56"/>
        <v>0</v>
      </c>
      <c r="O107" s="12">
        <f t="shared" si="57"/>
        <v>0</v>
      </c>
    </row>
    <row r="108" spans="1:15" ht="15" customHeight="1" x14ac:dyDescent="0.25">
      <c r="A108" s="40"/>
      <c r="B108" s="241"/>
      <c r="C108" s="97" t="s">
        <v>22</v>
      </c>
      <c r="D108" s="16">
        <f>E108+G108</f>
        <v>6.2</v>
      </c>
      <c r="E108" s="16">
        <v>6.2</v>
      </c>
      <c r="F108" s="16"/>
      <c r="G108" s="16"/>
      <c r="H108" s="9">
        <f t="shared" si="61"/>
        <v>0</v>
      </c>
      <c r="I108" s="10"/>
      <c r="J108" s="10"/>
      <c r="K108" s="206"/>
      <c r="L108" s="12">
        <f t="shared" si="54"/>
        <v>6.2</v>
      </c>
      <c r="M108" s="12">
        <f t="shared" si="55"/>
        <v>6.2</v>
      </c>
      <c r="N108" s="12">
        <f t="shared" si="56"/>
        <v>0</v>
      </c>
      <c r="O108" s="12">
        <f t="shared" si="57"/>
        <v>0</v>
      </c>
    </row>
    <row r="109" spans="1:15" ht="15" customHeight="1" x14ac:dyDescent="0.25">
      <c r="A109" s="32" t="s">
        <v>89</v>
      </c>
      <c r="B109" s="17" t="s">
        <v>10</v>
      </c>
      <c r="C109" s="97"/>
      <c r="D109" s="16">
        <f>SUM(D110:D112)</f>
        <v>16.200000000000003</v>
      </c>
      <c r="E109" s="16">
        <f>SUM(E110:E112)</f>
        <v>16.200000000000003</v>
      </c>
      <c r="F109" s="16">
        <f t="shared" ref="F109:O109" si="62">SUM(F110:F112)</f>
        <v>0</v>
      </c>
      <c r="G109" s="16">
        <f t="shared" si="62"/>
        <v>0</v>
      </c>
      <c r="H109" s="10">
        <f t="shared" si="62"/>
        <v>0</v>
      </c>
      <c r="I109" s="10">
        <f t="shared" si="62"/>
        <v>0</v>
      </c>
      <c r="J109" s="10">
        <f t="shared" si="62"/>
        <v>0</v>
      </c>
      <c r="K109" s="206">
        <f t="shared" si="62"/>
        <v>0</v>
      </c>
      <c r="L109" s="12">
        <f t="shared" si="62"/>
        <v>16.2</v>
      </c>
      <c r="M109" s="12">
        <f t="shared" si="62"/>
        <v>16.2</v>
      </c>
      <c r="N109" s="12">
        <f t="shared" si="62"/>
        <v>0</v>
      </c>
      <c r="O109" s="12">
        <f t="shared" si="62"/>
        <v>0</v>
      </c>
    </row>
    <row r="110" spans="1:15" ht="15" customHeight="1" x14ac:dyDescent="0.25">
      <c r="A110" s="40"/>
      <c r="B110" s="238"/>
      <c r="C110" s="97" t="s">
        <v>25</v>
      </c>
      <c r="D110" s="16">
        <f>E110+G110</f>
        <v>7.3</v>
      </c>
      <c r="E110" s="16">
        <v>7.3</v>
      </c>
      <c r="F110" s="16"/>
      <c r="G110" s="16"/>
      <c r="H110" s="9">
        <f t="shared" si="61"/>
        <v>0</v>
      </c>
      <c r="I110" s="10"/>
      <c r="J110" s="10"/>
      <c r="K110" s="206"/>
      <c r="L110" s="12">
        <f t="shared" si="54"/>
        <v>7.3</v>
      </c>
      <c r="M110" s="12">
        <f t="shared" si="55"/>
        <v>7.3</v>
      </c>
      <c r="N110" s="12">
        <f t="shared" si="56"/>
        <v>0</v>
      </c>
      <c r="O110" s="12">
        <f t="shared" si="57"/>
        <v>0</v>
      </c>
    </row>
    <row r="111" spans="1:15" ht="15" customHeight="1" x14ac:dyDescent="0.25">
      <c r="A111" s="40"/>
      <c r="B111" s="6"/>
      <c r="C111" s="97" t="s">
        <v>31</v>
      </c>
      <c r="D111" s="16">
        <f>E111+G111</f>
        <v>1</v>
      </c>
      <c r="E111" s="16">
        <v>1</v>
      </c>
      <c r="F111" s="16"/>
      <c r="G111" s="16"/>
      <c r="H111" s="9">
        <f t="shared" si="61"/>
        <v>-0.2</v>
      </c>
      <c r="I111" s="10">
        <v>-0.2</v>
      </c>
      <c r="J111" s="10"/>
      <c r="K111" s="206"/>
      <c r="L111" s="12">
        <f t="shared" si="54"/>
        <v>0.8</v>
      </c>
      <c r="M111" s="12">
        <f t="shared" si="55"/>
        <v>0.8</v>
      </c>
      <c r="N111" s="12">
        <f t="shared" si="56"/>
        <v>0</v>
      </c>
      <c r="O111" s="12">
        <f t="shared" si="57"/>
        <v>0</v>
      </c>
    </row>
    <row r="112" spans="1:15" ht="15" customHeight="1" x14ac:dyDescent="0.25">
      <c r="A112" s="40"/>
      <c r="B112" s="6"/>
      <c r="C112" s="97" t="s">
        <v>22</v>
      </c>
      <c r="D112" s="16">
        <f>E112+G112</f>
        <v>7.9</v>
      </c>
      <c r="E112" s="16">
        <v>7.9</v>
      </c>
      <c r="F112" s="16"/>
      <c r="G112" s="16"/>
      <c r="H112" s="9">
        <f t="shared" si="61"/>
        <v>0.2</v>
      </c>
      <c r="I112" s="10">
        <v>0.2</v>
      </c>
      <c r="J112" s="10"/>
      <c r="K112" s="206"/>
      <c r="L112" s="12">
        <f t="shared" si="54"/>
        <v>8.1</v>
      </c>
      <c r="M112" s="12">
        <f t="shared" si="55"/>
        <v>8.1</v>
      </c>
      <c r="N112" s="12">
        <f t="shared" si="56"/>
        <v>0</v>
      </c>
      <c r="O112" s="12">
        <f t="shared" si="57"/>
        <v>0</v>
      </c>
    </row>
    <row r="113" spans="1:15" ht="15" customHeight="1" x14ac:dyDescent="0.25">
      <c r="A113" s="32" t="s">
        <v>90</v>
      </c>
      <c r="B113" s="35" t="s">
        <v>11</v>
      </c>
      <c r="C113" s="97"/>
      <c r="D113" s="16">
        <f>SUM(D114:D116)</f>
        <v>16.8</v>
      </c>
      <c r="E113" s="16">
        <f>SUM(E114:E116)</f>
        <v>16.8</v>
      </c>
      <c r="F113" s="16">
        <f t="shared" ref="F113:O113" si="63">SUM(F114:F116)</f>
        <v>0</v>
      </c>
      <c r="G113" s="16">
        <f t="shared" si="63"/>
        <v>0</v>
      </c>
      <c r="H113" s="10">
        <f t="shared" si="63"/>
        <v>0</v>
      </c>
      <c r="I113" s="10">
        <f t="shared" si="63"/>
        <v>0</v>
      </c>
      <c r="J113" s="10">
        <f t="shared" si="63"/>
        <v>0</v>
      </c>
      <c r="K113" s="206">
        <f t="shared" si="63"/>
        <v>0</v>
      </c>
      <c r="L113" s="12">
        <f t="shared" si="63"/>
        <v>16.8</v>
      </c>
      <c r="M113" s="12">
        <f t="shared" si="63"/>
        <v>16.8</v>
      </c>
      <c r="N113" s="12">
        <f t="shared" si="63"/>
        <v>0</v>
      </c>
      <c r="O113" s="12">
        <f t="shared" si="63"/>
        <v>0</v>
      </c>
    </row>
    <row r="114" spans="1:15" ht="15" customHeight="1" x14ac:dyDescent="0.25">
      <c r="A114" s="40"/>
      <c r="B114" s="238"/>
      <c r="C114" s="97" t="s">
        <v>25</v>
      </c>
      <c r="D114" s="16">
        <f>E114+G114</f>
        <v>8.8000000000000007</v>
      </c>
      <c r="E114" s="16">
        <v>8.8000000000000007</v>
      </c>
      <c r="F114" s="16"/>
      <c r="G114" s="16"/>
      <c r="H114" s="9">
        <f>I114+K114</f>
        <v>0</v>
      </c>
      <c r="I114" s="10"/>
      <c r="J114" s="10"/>
      <c r="K114" s="206"/>
      <c r="L114" s="12">
        <f t="shared" si="54"/>
        <v>8.8000000000000007</v>
      </c>
      <c r="M114" s="12">
        <f t="shared" si="55"/>
        <v>8.8000000000000007</v>
      </c>
      <c r="N114" s="12">
        <f t="shared" si="56"/>
        <v>0</v>
      </c>
      <c r="O114" s="12">
        <f t="shared" si="57"/>
        <v>0</v>
      </c>
    </row>
    <row r="115" spans="1:15" ht="15" customHeight="1" x14ac:dyDescent="0.25">
      <c r="A115" s="40"/>
      <c r="B115" s="26"/>
      <c r="C115" s="97" t="s">
        <v>31</v>
      </c>
      <c r="D115" s="16">
        <f>E115+G115</f>
        <v>3.1</v>
      </c>
      <c r="E115" s="16">
        <v>3.1</v>
      </c>
      <c r="F115" s="16"/>
      <c r="G115" s="16"/>
      <c r="H115" s="9">
        <f t="shared" si="61"/>
        <v>0</v>
      </c>
      <c r="I115" s="10"/>
      <c r="J115" s="10"/>
      <c r="K115" s="206"/>
      <c r="L115" s="12">
        <f t="shared" si="54"/>
        <v>3.1</v>
      </c>
      <c r="M115" s="12">
        <f t="shared" si="55"/>
        <v>3.1</v>
      </c>
      <c r="N115" s="12">
        <f t="shared" si="56"/>
        <v>0</v>
      </c>
      <c r="O115" s="12">
        <f t="shared" si="57"/>
        <v>0</v>
      </c>
    </row>
    <row r="116" spans="1:15" ht="15" customHeight="1" x14ac:dyDescent="0.25">
      <c r="A116" s="40"/>
      <c r="B116" s="26"/>
      <c r="C116" s="97" t="s">
        <v>22</v>
      </c>
      <c r="D116" s="16">
        <f>E116+G116</f>
        <v>4.9000000000000004</v>
      </c>
      <c r="E116" s="16">
        <v>4.9000000000000004</v>
      </c>
      <c r="F116" s="16"/>
      <c r="G116" s="16"/>
      <c r="H116" s="9">
        <f t="shared" si="61"/>
        <v>0</v>
      </c>
      <c r="I116" s="10"/>
      <c r="J116" s="10"/>
      <c r="K116" s="206"/>
      <c r="L116" s="12">
        <f t="shared" si="54"/>
        <v>4.9000000000000004</v>
      </c>
      <c r="M116" s="12">
        <f t="shared" si="55"/>
        <v>4.9000000000000004</v>
      </c>
      <c r="N116" s="12">
        <f t="shared" si="56"/>
        <v>0</v>
      </c>
      <c r="O116" s="12">
        <f t="shared" si="57"/>
        <v>0</v>
      </c>
    </row>
    <row r="117" spans="1:15" ht="15" customHeight="1" x14ac:dyDescent="0.25">
      <c r="A117" s="32" t="s">
        <v>91</v>
      </c>
      <c r="B117" s="35" t="s">
        <v>61</v>
      </c>
      <c r="C117" s="97"/>
      <c r="D117" s="16">
        <f>SUM(D118:D120)</f>
        <v>28</v>
      </c>
      <c r="E117" s="16">
        <f>SUM(E118:E120)</f>
        <v>21</v>
      </c>
      <c r="F117" s="16">
        <f t="shared" ref="F117:O117" si="64">SUM(F118:F120)</f>
        <v>0</v>
      </c>
      <c r="G117" s="16">
        <f t="shared" si="64"/>
        <v>7</v>
      </c>
      <c r="H117" s="10">
        <f t="shared" si="64"/>
        <v>0</v>
      </c>
      <c r="I117" s="10">
        <f t="shared" si="64"/>
        <v>0</v>
      </c>
      <c r="J117" s="10">
        <f t="shared" si="64"/>
        <v>0</v>
      </c>
      <c r="K117" s="206">
        <f t="shared" si="64"/>
        <v>0</v>
      </c>
      <c r="L117" s="12">
        <f t="shared" si="64"/>
        <v>28</v>
      </c>
      <c r="M117" s="12">
        <f t="shared" si="64"/>
        <v>21</v>
      </c>
      <c r="N117" s="12">
        <f t="shared" si="64"/>
        <v>0</v>
      </c>
      <c r="O117" s="12">
        <f t="shared" si="64"/>
        <v>7</v>
      </c>
    </row>
    <row r="118" spans="1:15" ht="15" customHeight="1" x14ac:dyDescent="0.25">
      <c r="A118" s="40"/>
      <c r="B118" s="238"/>
      <c r="C118" s="97" t="s">
        <v>25</v>
      </c>
      <c r="D118" s="16">
        <f>E118+G118</f>
        <v>10.199999999999999</v>
      </c>
      <c r="E118" s="16">
        <v>10.199999999999999</v>
      </c>
      <c r="F118" s="16"/>
      <c r="G118" s="16"/>
      <c r="H118" s="9">
        <f>I118+K118</f>
        <v>0</v>
      </c>
      <c r="I118" s="10"/>
      <c r="J118" s="10"/>
      <c r="K118" s="206"/>
      <c r="L118" s="12">
        <f t="shared" si="54"/>
        <v>10.199999999999999</v>
      </c>
      <c r="M118" s="12">
        <f t="shared" si="55"/>
        <v>10.199999999999999</v>
      </c>
      <c r="N118" s="12">
        <f t="shared" si="56"/>
        <v>0</v>
      </c>
      <c r="O118" s="12">
        <f t="shared" si="57"/>
        <v>0</v>
      </c>
    </row>
    <row r="119" spans="1:15" ht="15" customHeight="1" x14ac:dyDescent="0.25">
      <c r="A119" s="40"/>
      <c r="B119" s="26"/>
      <c r="C119" s="97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61"/>
        <v>0</v>
      </c>
      <c r="I119" s="10"/>
      <c r="J119" s="10"/>
      <c r="K119" s="206"/>
      <c r="L119" s="12">
        <f t="shared" si="54"/>
        <v>2.2000000000000002</v>
      </c>
      <c r="M119" s="12">
        <f t="shared" si="55"/>
        <v>2.2000000000000002</v>
      </c>
      <c r="N119" s="12">
        <f t="shared" si="56"/>
        <v>0</v>
      </c>
      <c r="O119" s="12">
        <f t="shared" si="57"/>
        <v>0</v>
      </c>
    </row>
    <row r="120" spans="1:15" ht="15" customHeight="1" x14ac:dyDescent="0.25">
      <c r="A120" s="40"/>
      <c r="B120" s="26"/>
      <c r="C120" s="97" t="s">
        <v>22</v>
      </c>
      <c r="D120" s="16">
        <f>E120+G120</f>
        <v>15.6</v>
      </c>
      <c r="E120" s="16">
        <v>8.6</v>
      </c>
      <c r="F120" s="16"/>
      <c r="G120" s="16">
        <v>7</v>
      </c>
      <c r="H120" s="9">
        <f t="shared" si="61"/>
        <v>0</v>
      </c>
      <c r="I120" s="10"/>
      <c r="J120" s="10"/>
      <c r="K120" s="206"/>
      <c r="L120" s="12">
        <f t="shared" si="54"/>
        <v>15.6</v>
      </c>
      <c r="M120" s="12">
        <f t="shared" si="55"/>
        <v>8.6</v>
      </c>
      <c r="N120" s="12">
        <f t="shared" si="56"/>
        <v>0</v>
      </c>
      <c r="O120" s="12">
        <f t="shared" si="57"/>
        <v>7</v>
      </c>
    </row>
    <row r="121" spans="1:15" ht="15" customHeight="1" x14ac:dyDescent="0.25">
      <c r="A121" s="32" t="s">
        <v>92</v>
      </c>
      <c r="B121" s="35" t="s">
        <v>62</v>
      </c>
      <c r="C121" s="97"/>
      <c r="D121" s="16">
        <f>SUM(D122:D124)</f>
        <v>17.100000000000001</v>
      </c>
      <c r="E121" s="16">
        <f>SUM(E122:E124)</f>
        <v>16.399999999999999</v>
      </c>
      <c r="F121" s="16">
        <f t="shared" ref="F121:O121" si="65">SUM(F122:F124)</f>
        <v>0</v>
      </c>
      <c r="G121" s="16">
        <f t="shared" si="65"/>
        <v>0.7</v>
      </c>
      <c r="H121" s="10">
        <f t="shared" si="65"/>
        <v>0</v>
      </c>
      <c r="I121" s="10">
        <f t="shared" si="65"/>
        <v>0</v>
      </c>
      <c r="J121" s="10">
        <f t="shared" si="65"/>
        <v>0</v>
      </c>
      <c r="K121" s="206">
        <f t="shared" si="65"/>
        <v>0</v>
      </c>
      <c r="L121" s="12">
        <f t="shared" si="65"/>
        <v>17.100000000000001</v>
      </c>
      <c r="M121" s="12">
        <f t="shared" si="65"/>
        <v>16.399999999999999</v>
      </c>
      <c r="N121" s="12">
        <f t="shared" si="65"/>
        <v>0</v>
      </c>
      <c r="O121" s="12">
        <f t="shared" si="65"/>
        <v>0.7</v>
      </c>
    </row>
    <row r="122" spans="1:15" ht="15" customHeight="1" x14ac:dyDescent="0.25">
      <c r="A122" s="40"/>
      <c r="B122" s="238"/>
      <c r="C122" s="97" t="s">
        <v>25</v>
      </c>
      <c r="D122" s="16">
        <f>E122+G122</f>
        <v>7.4</v>
      </c>
      <c r="E122" s="16">
        <v>7.4</v>
      </c>
      <c r="F122" s="16"/>
      <c r="G122" s="16"/>
      <c r="H122" s="9">
        <f t="shared" si="61"/>
        <v>0</v>
      </c>
      <c r="I122" s="10"/>
      <c r="J122" s="10"/>
      <c r="K122" s="206"/>
      <c r="L122" s="12">
        <f t="shared" si="54"/>
        <v>7.4</v>
      </c>
      <c r="M122" s="12">
        <f t="shared" si="55"/>
        <v>7.4</v>
      </c>
      <c r="N122" s="12">
        <f t="shared" si="56"/>
        <v>0</v>
      </c>
      <c r="O122" s="12">
        <f t="shared" si="57"/>
        <v>0</v>
      </c>
    </row>
    <row r="123" spans="1:15" ht="15" customHeight="1" x14ac:dyDescent="0.25">
      <c r="A123" s="40"/>
      <c r="B123" s="26"/>
      <c r="C123" s="97" t="s">
        <v>31</v>
      </c>
      <c r="D123" s="16">
        <f>E123+G123</f>
        <v>2.1</v>
      </c>
      <c r="E123" s="16">
        <v>2.1</v>
      </c>
      <c r="F123" s="16"/>
      <c r="G123" s="16"/>
      <c r="H123" s="9">
        <f t="shared" si="61"/>
        <v>0</v>
      </c>
      <c r="I123" s="10"/>
      <c r="J123" s="10"/>
      <c r="K123" s="206"/>
      <c r="L123" s="12">
        <f t="shared" si="54"/>
        <v>2.1</v>
      </c>
      <c r="M123" s="12">
        <f t="shared" si="55"/>
        <v>2.1</v>
      </c>
      <c r="N123" s="12">
        <f t="shared" si="56"/>
        <v>0</v>
      </c>
      <c r="O123" s="12">
        <f t="shared" si="57"/>
        <v>0</v>
      </c>
    </row>
    <row r="124" spans="1:15" ht="15" customHeight="1" x14ac:dyDescent="0.25">
      <c r="A124" s="40"/>
      <c r="B124" s="26"/>
      <c r="C124" s="97" t="s">
        <v>22</v>
      </c>
      <c r="D124" s="16">
        <f>E124+G124</f>
        <v>7.6000000000000005</v>
      </c>
      <c r="E124" s="16">
        <v>6.9</v>
      </c>
      <c r="F124" s="16"/>
      <c r="G124" s="16">
        <v>0.7</v>
      </c>
      <c r="H124" s="9">
        <f t="shared" si="61"/>
        <v>0</v>
      </c>
      <c r="I124" s="10"/>
      <c r="J124" s="10"/>
      <c r="K124" s="206"/>
      <c r="L124" s="12">
        <f t="shared" si="54"/>
        <v>7.6000000000000005</v>
      </c>
      <c r="M124" s="12">
        <f t="shared" si="55"/>
        <v>6.9</v>
      </c>
      <c r="N124" s="12">
        <f t="shared" si="56"/>
        <v>0</v>
      </c>
      <c r="O124" s="12">
        <f t="shared" si="57"/>
        <v>0.7</v>
      </c>
    </row>
    <row r="125" spans="1:15" ht="15" customHeight="1" x14ac:dyDescent="0.25">
      <c r="A125" s="32" t="s">
        <v>93</v>
      </c>
      <c r="B125" s="35" t="s">
        <v>14</v>
      </c>
      <c r="C125" s="97"/>
      <c r="D125" s="16">
        <f>SUM(D126:D128)</f>
        <v>24.6</v>
      </c>
      <c r="E125" s="16">
        <f>SUM(E126:E128)</f>
        <v>24.6</v>
      </c>
      <c r="F125" s="16">
        <f t="shared" ref="F125:O125" si="66">SUM(F126:F128)</f>
        <v>0</v>
      </c>
      <c r="G125" s="16">
        <f t="shared" si="66"/>
        <v>0</v>
      </c>
      <c r="H125" s="10">
        <f t="shared" si="66"/>
        <v>0</v>
      </c>
      <c r="I125" s="10">
        <f t="shared" si="66"/>
        <v>0</v>
      </c>
      <c r="J125" s="10">
        <f t="shared" si="66"/>
        <v>0</v>
      </c>
      <c r="K125" s="206">
        <f t="shared" si="66"/>
        <v>0</v>
      </c>
      <c r="L125" s="12">
        <f t="shared" si="66"/>
        <v>24.6</v>
      </c>
      <c r="M125" s="12">
        <f t="shared" si="66"/>
        <v>24.6</v>
      </c>
      <c r="N125" s="12">
        <f t="shared" si="66"/>
        <v>0</v>
      </c>
      <c r="O125" s="12">
        <f t="shared" si="66"/>
        <v>0</v>
      </c>
    </row>
    <row r="126" spans="1:15" ht="15" customHeight="1" x14ac:dyDescent="0.25">
      <c r="A126" s="40"/>
      <c r="B126" s="238"/>
      <c r="C126" s="97" t="s">
        <v>25</v>
      </c>
      <c r="D126" s="16">
        <f>E126+G126</f>
        <v>9.6</v>
      </c>
      <c r="E126" s="16">
        <v>9.6</v>
      </c>
      <c r="F126" s="16"/>
      <c r="G126" s="16"/>
      <c r="H126" s="9">
        <f t="shared" si="61"/>
        <v>0</v>
      </c>
      <c r="I126" s="10"/>
      <c r="J126" s="10"/>
      <c r="K126" s="206"/>
      <c r="L126" s="12">
        <f t="shared" si="54"/>
        <v>9.6</v>
      </c>
      <c r="M126" s="12">
        <f t="shared" si="55"/>
        <v>9.6</v>
      </c>
      <c r="N126" s="12">
        <f t="shared" si="56"/>
        <v>0</v>
      </c>
      <c r="O126" s="12">
        <f t="shared" si="57"/>
        <v>0</v>
      </c>
    </row>
    <row r="127" spans="1:15" ht="15" customHeight="1" x14ac:dyDescent="0.25">
      <c r="A127" s="40"/>
      <c r="B127" s="26"/>
      <c r="C127" s="97" t="s">
        <v>31</v>
      </c>
      <c r="D127" s="16">
        <f>E127+G127</f>
        <v>1.6</v>
      </c>
      <c r="E127" s="16">
        <v>1.6</v>
      </c>
      <c r="F127" s="16"/>
      <c r="G127" s="16"/>
      <c r="H127" s="9">
        <f t="shared" si="61"/>
        <v>0</v>
      </c>
      <c r="I127" s="10"/>
      <c r="J127" s="10"/>
      <c r="K127" s="206"/>
      <c r="L127" s="12">
        <f t="shared" si="54"/>
        <v>1.6</v>
      </c>
      <c r="M127" s="12">
        <f t="shared" si="55"/>
        <v>1.6</v>
      </c>
      <c r="N127" s="12">
        <f t="shared" si="56"/>
        <v>0</v>
      </c>
      <c r="O127" s="12">
        <f t="shared" si="57"/>
        <v>0</v>
      </c>
    </row>
    <row r="128" spans="1:15" ht="15" customHeight="1" x14ac:dyDescent="0.25">
      <c r="A128" s="40"/>
      <c r="B128" s="26"/>
      <c r="C128" s="97" t="s">
        <v>22</v>
      </c>
      <c r="D128" s="16">
        <f>E128+G128</f>
        <v>13.4</v>
      </c>
      <c r="E128" s="16">
        <v>13.4</v>
      </c>
      <c r="F128" s="16"/>
      <c r="G128" s="16"/>
      <c r="H128" s="9">
        <f t="shared" si="61"/>
        <v>0</v>
      </c>
      <c r="I128" s="10"/>
      <c r="J128" s="10"/>
      <c r="K128" s="206"/>
      <c r="L128" s="12">
        <f t="shared" si="54"/>
        <v>13.4</v>
      </c>
      <c r="M128" s="12">
        <f t="shared" si="55"/>
        <v>13.4</v>
      </c>
      <c r="N128" s="12">
        <f t="shared" si="56"/>
        <v>0</v>
      </c>
      <c r="O128" s="12">
        <f t="shared" si="57"/>
        <v>0</v>
      </c>
    </row>
    <row r="129" spans="1:15" ht="15" customHeight="1" x14ac:dyDescent="0.25">
      <c r="A129" s="32" t="s">
        <v>94</v>
      </c>
      <c r="B129" s="35" t="s">
        <v>15</v>
      </c>
      <c r="C129" s="97"/>
      <c r="D129" s="16">
        <f t="shared" ref="D129:O129" si="67">SUM(D130:D132)</f>
        <v>19.200000000000003</v>
      </c>
      <c r="E129" s="16">
        <f t="shared" si="67"/>
        <v>17.2</v>
      </c>
      <c r="F129" s="16">
        <f t="shared" si="67"/>
        <v>0</v>
      </c>
      <c r="G129" s="16">
        <f t="shared" si="67"/>
        <v>2</v>
      </c>
      <c r="H129" s="10">
        <f t="shared" si="67"/>
        <v>0</v>
      </c>
      <c r="I129" s="10">
        <f t="shared" si="67"/>
        <v>0</v>
      </c>
      <c r="J129" s="10">
        <f t="shared" si="67"/>
        <v>0</v>
      </c>
      <c r="K129" s="206">
        <f t="shared" si="67"/>
        <v>0</v>
      </c>
      <c r="L129" s="12">
        <f t="shared" si="67"/>
        <v>19.200000000000003</v>
      </c>
      <c r="M129" s="12">
        <f t="shared" si="67"/>
        <v>17.2</v>
      </c>
      <c r="N129" s="12">
        <f t="shared" si="67"/>
        <v>0</v>
      </c>
      <c r="O129" s="12">
        <f t="shared" si="67"/>
        <v>2</v>
      </c>
    </row>
    <row r="130" spans="1:15" ht="15" customHeight="1" x14ac:dyDescent="0.25">
      <c r="A130" s="40"/>
      <c r="B130" s="238"/>
      <c r="C130" s="97" t="s">
        <v>25</v>
      </c>
      <c r="D130" s="16">
        <f>E130+G130</f>
        <v>8.5</v>
      </c>
      <c r="E130" s="16">
        <v>8.5</v>
      </c>
      <c r="F130" s="16"/>
      <c r="G130" s="16"/>
      <c r="H130" s="9">
        <f t="shared" si="61"/>
        <v>0</v>
      </c>
      <c r="I130" s="10"/>
      <c r="J130" s="10"/>
      <c r="K130" s="206"/>
      <c r="L130" s="12">
        <f t="shared" si="54"/>
        <v>8.5</v>
      </c>
      <c r="M130" s="12">
        <f t="shared" si="55"/>
        <v>8.5</v>
      </c>
      <c r="N130" s="12">
        <f t="shared" si="56"/>
        <v>0</v>
      </c>
      <c r="O130" s="12">
        <f t="shared" si="57"/>
        <v>0</v>
      </c>
    </row>
    <row r="131" spans="1:15" ht="15" customHeight="1" x14ac:dyDescent="0.25">
      <c r="A131" s="40"/>
      <c r="B131" s="26"/>
      <c r="C131" s="97" t="s">
        <v>31</v>
      </c>
      <c r="D131" s="16">
        <f>E131+G131</f>
        <v>1.4</v>
      </c>
      <c r="E131" s="16">
        <v>1.4</v>
      </c>
      <c r="F131" s="16"/>
      <c r="G131" s="16"/>
      <c r="H131" s="9">
        <f t="shared" si="61"/>
        <v>0</v>
      </c>
      <c r="I131" s="10"/>
      <c r="J131" s="10"/>
      <c r="K131" s="206"/>
      <c r="L131" s="12">
        <f t="shared" si="54"/>
        <v>1.4</v>
      </c>
      <c r="M131" s="12">
        <f t="shared" si="55"/>
        <v>1.4</v>
      </c>
      <c r="N131" s="12">
        <f t="shared" si="56"/>
        <v>0</v>
      </c>
      <c r="O131" s="12">
        <f t="shared" si="57"/>
        <v>0</v>
      </c>
    </row>
    <row r="132" spans="1:15" ht="15" customHeight="1" x14ac:dyDescent="0.25">
      <c r="A132" s="40"/>
      <c r="B132" s="26"/>
      <c r="C132" s="97" t="s">
        <v>22</v>
      </c>
      <c r="D132" s="16">
        <f>E132+G132</f>
        <v>9.3000000000000007</v>
      </c>
      <c r="E132" s="16">
        <v>7.3</v>
      </c>
      <c r="F132" s="16"/>
      <c r="G132" s="16">
        <v>2</v>
      </c>
      <c r="H132" s="9">
        <f t="shared" si="61"/>
        <v>0</v>
      </c>
      <c r="I132" s="10"/>
      <c r="J132" s="10"/>
      <c r="K132" s="206"/>
      <c r="L132" s="12">
        <f t="shared" si="54"/>
        <v>9.3000000000000007</v>
      </c>
      <c r="M132" s="12">
        <f t="shared" si="55"/>
        <v>7.3</v>
      </c>
      <c r="N132" s="12">
        <f t="shared" si="56"/>
        <v>0</v>
      </c>
      <c r="O132" s="12">
        <f t="shared" si="57"/>
        <v>2</v>
      </c>
    </row>
    <row r="133" spans="1:15" ht="15" customHeight="1" x14ac:dyDescent="0.25">
      <c r="A133" s="32" t="s">
        <v>95</v>
      </c>
      <c r="B133" s="240" t="s">
        <v>16</v>
      </c>
      <c r="C133" s="97"/>
      <c r="D133" s="16">
        <f>SUM(D134:D136)</f>
        <v>35.299999999999997</v>
      </c>
      <c r="E133" s="16">
        <f>SUM(E134:E136)</f>
        <v>33.799999999999997</v>
      </c>
      <c r="F133" s="16">
        <f>SUM(F134:F136)</f>
        <v>0</v>
      </c>
      <c r="G133" s="16">
        <f>SUM(G134:G136)</f>
        <v>1.5</v>
      </c>
      <c r="H133" s="10">
        <f t="shared" ref="H133:O133" si="68">SUM(H134:H136)</f>
        <v>0</v>
      </c>
      <c r="I133" s="10">
        <f t="shared" si="68"/>
        <v>0</v>
      </c>
      <c r="J133" s="10">
        <f t="shared" si="68"/>
        <v>0</v>
      </c>
      <c r="K133" s="206">
        <f t="shared" si="68"/>
        <v>0</v>
      </c>
      <c r="L133" s="12">
        <f t="shared" si="68"/>
        <v>35.299999999999997</v>
      </c>
      <c r="M133" s="12">
        <f t="shared" si="68"/>
        <v>33.799999999999997</v>
      </c>
      <c r="N133" s="12">
        <f t="shared" si="68"/>
        <v>0</v>
      </c>
      <c r="O133" s="12">
        <f t="shared" si="68"/>
        <v>1.5</v>
      </c>
    </row>
    <row r="134" spans="1:15" ht="15" customHeight="1" x14ac:dyDescent="0.25">
      <c r="A134" s="40"/>
      <c r="B134" s="238"/>
      <c r="C134" s="97" t="s">
        <v>25</v>
      </c>
      <c r="D134" s="16">
        <f>E134+G134</f>
        <v>13.7</v>
      </c>
      <c r="E134" s="16">
        <v>13.7</v>
      </c>
      <c r="F134" s="16"/>
      <c r="G134" s="16"/>
      <c r="H134" s="9">
        <f t="shared" si="61"/>
        <v>0</v>
      </c>
      <c r="I134" s="10"/>
      <c r="J134" s="10"/>
      <c r="K134" s="206"/>
      <c r="L134" s="12">
        <f t="shared" si="54"/>
        <v>13.7</v>
      </c>
      <c r="M134" s="12">
        <f t="shared" si="55"/>
        <v>13.7</v>
      </c>
      <c r="N134" s="12">
        <f t="shared" si="56"/>
        <v>0</v>
      </c>
      <c r="O134" s="12">
        <f t="shared" si="57"/>
        <v>0</v>
      </c>
    </row>
    <row r="135" spans="1:15" ht="15" customHeight="1" x14ac:dyDescent="0.25">
      <c r="A135" s="40"/>
      <c r="B135" s="241"/>
      <c r="C135" s="97" t="s">
        <v>31</v>
      </c>
      <c r="D135" s="16">
        <f>E135+G135</f>
        <v>2.6</v>
      </c>
      <c r="E135" s="16">
        <v>2.6</v>
      </c>
      <c r="F135" s="16"/>
      <c r="G135" s="16"/>
      <c r="H135" s="9">
        <f t="shared" si="61"/>
        <v>0</v>
      </c>
      <c r="I135" s="10"/>
      <c r="J135" s="10"/>
      <c r="K135" s="206"/>
      <c r="L135" s="12">
        <f t="shared" si="54"/>
        <v>2.6</v>
      </c>
      <c r="M135" s="12">
        <f t="shared" si="55"/>
        <v>2.6</v>
      </c>
      <c r="N135" s="12">
        <f t="shared" si="56"/>
        <v>0</v>
      </c>
      <c r="O135" s="12">
        <f t="shared" si="57"/>
        <v>0</v>
      </c>
    </row>
    <row r="136" spans="1:15" ht="15" customHeight="1" x14ac:dyDescent="0.25">
      <c r="A136" s="40"/>
      <c r="B136" s="241"/>
      <c r="C136" s="97" t="s">
        <v>22</v>
      </c>
      <c r="D136" s="16">
        <f>E136+G136</f>
        <v>19</v>
      </c>
      <c r="E136" s="16">
        <v>17.5</v>
      </c>
      <c r="F136" s="16"/>
      <c r="G136" s="16">
        <v>1.5</v>
      </c>
      <c r="H136" s="9">
        <f t="shared" si="61"/>
        <v>0</v>
      </c>
      <c r="I136" s="10"/>
      <c r="J136" s="10"/>
      <c r="K136" s="206"/>
      <c r="L136" s="12">
        <f t="shared" si="54"/>
        <v>19</v>
      </c>
      <c r="M136" s="12">
        <f t="shared" si="55"/>
        <v>17.5</v>
      </c>
      <c r="N136" s="12">
        <f t="shared" si="56"/>
        <v>0</v>
      </c>
      <c r="O136" s="12">
        <f t="shared" si="57"/>
        <v>1.5</v>
      </c>
    </row>
    <row r="137" spans="1:15" ht="15" customHeight="1" x14ac:dyDescent="0.25">
      <c r="A137" s="32" t="s">
        <v>96</v>
      </c>
      <c r="B137" s="35" t="s">
        <v>17</v>
      </c>
      <c r="C137" s="97"/>
      <c r="D137" s="16">
        <f>SUM(D138:D140)</f>
        <v>18.100000000000001</v>
      </c>
      <c r="E137" s="16">
        <f>SUM(E138:E140)</f>
        <v>18.100000000000001</v>
      </c>
      <c r="F137" s="16">
        <f>SUM(F138:F140)</f>
        <v>0</v>
      </c>
      <c r="G137" s="16">
        <f>SUM(G138:G140)</f>
        <v>0</v>
      </c>
      <c r="H137" s="10">
        <f t="shared" ref="H137:O137" si="69">SUM(H138:H140)</f>
        <v>0</v>
      </c>
      <c r="I137" s="10">
        <f t="shared" si="69"/>
        <v>0</v>
      </c>
      <c r="J137" s="10">
        <f t="shared" si="69"/>
        <v>0</v>
      </c>
      <c r="K137" s="206">
        <f t="shared" si="69"/>
        <v>0</v>
      </c>
      <c r="L137" s="12">
        <f t="shared" si="69"/>
        <v>18.100000000000001</v>
      </c>
      <c r="M137" s="12">
        <f t="shared" si="69"/>
        <v>18.100000000000001</v>
      </c>
      <c r="N137" s="12">
        <f t="shared" si="69"/>
        <v>0</v>
      </c>
      <c r="O137" s="12">
        <f t="shared" si="69"/>
        <v>0</v>
      </c>
    </row>
    <row r="138" spans="1:15" ht="15" customHeight="1" x14ac:dyDescent="0.25">
      <c r="A138" s="40"/>
      <c r="B138" s="238"/>
      <c r="C138" s="97" t="s">
        <v>25</v>
      </c>
      <c r="D138" s="16">
        <f>E138+G138</f>
        <v>8.3000000000000007</v>
      </c>
      <c r="E138" s="16">
        <v>8.3000000000000007</v>
      </c>
      <c r="F138" s="16"/>
      <c r="G138" s="16"/>
      <c r="H138" s="9">
        <f t="shared" si="61"/>
        <v>0</v>
      </c>
      <c r="I138" s="10"/>
      <c r="J138" s="10"/>
      <c r="K138" s="206"/>
      <c r="L138" s="12">
        <f t="shared" si="54"/>
        <v>8.3000000000000007</v>
      </c>
      <c r="M138" s="12">
        <f t="shared" si="55"/>
        <v>8.3000000000000007</v>
      </c>
      <c r="N138" s="12">
        <f t="shared" si="56"/>
        <v>0</v>
      </c>
      <c r="O138" s="12">
        <f t="shared" si="57"/>
        <v>0</v>
      </c>
    </row>
    <row r="139" spans="1:15" ht="15" customHeight="1" x14ac:dyDescent="0.25">
      <c r="A139" s="40"/>
      <c r="B139" s="26"/>
      <c r="C139" s="97" t="s">
        <v>31</v>
      </c>
      <c r="D139" s="16">
        <f>E139+G139</f>
        <v>1.9</v>
      </c>
      <c r="E139" s="16">
        <v>1.9</v>
      </c>
      <c r="F139" s="16"/>
      <c r="G139" s="16"/>
      <c r="H139" s="9">
        <f t="shared" si="61"/>
        <v>0</v>
      </c>
      <c r="I139" s="10"/>
      <c r="J139" s="10"/>
      <c r="K139" s="206"/>
      <c r="L139" s="12">
        <f t="shared" si="54"/>
        <v>1.9</v>
      </c>
      <c r="M139" s="12">
        <f t="shared" si="55"/>
        <v>1.9</v>
      </c>
      <c r="N139" s="12">
        <f t="shared" si="56"/>
        <v>0</v>
      </c>
      <c r="O139" s="12">
        <f t="shared" si="57"/>
        <v>0</v>
      </c>
    </row>
    <row r="140" spans="1:15" ht="15" customHeight="1" x14ac:dyDescent="0.25">
      <c r="A140" s="40"/>
      <c r="B140" s="26"/>
      <c r="C140" s="97" t="s">
        <v>22</v>
      </c>
      <c r="D140" s="16">
        <f>E140+G140</f>
        <v>7.9</v>
      </c>
      <c r="E140" s="16">
        <v>7.9</v>
      </c>
      <c r="F140" s="16"/>
      <c r="G140" s="16"/>
      <c r="H140" s="9">
        <f t="shared" si="61"/>
        <v>0</v>
      </c>
      <c r="I140" s="10"/>
      <c r="J140" s="10"/>
      <c r="K140" s="206"/>
      <c r="L140" s="12">
        <f t="shared" si="54"/>
        <v>7.9</v>
      </c>
      <c r="M140" s="12">
        <f t="shared" si="55"/>
        <v>7.9</v>
      </c>
      <c r="N140" s="12">
        <f t="shared" si="56"/>
        <v>0</v>
      </c>
      <c r="O140" s="12">
        <f t="shared" si="57"/>
        <v>0</v>
      </c>
    </row>
    <row r="141" spans="1:15" ht="15" customHeight="1" x14ac:dyDescent="0.25">
      <c r="A141" s="32" t="s">
        <v>97</v>
      </c>
      <c r="B141" s="35" t="s">
        <v>18</v>
      </c>
      <c r="C141" s="97"/>
      <c r="D141" s="16">
        <f>SUM(D142:D144)</f>
        <v>10.600000000000001</v>
      </c>
      <c r="E141" s="16">
        <f>SUM(E142:E144)</f>
        <v>10.600000000000001</v>
      </c>
      <c r="F141" s="16">
        <f>SUM(F142:F144)</f>
        <v>0</v>
      </c>
      <c r="G141" s="16">
        <f>SUM(G142:G144)</f>
        <v>0</v>
      </c>
      <c r="H141" s="10">
        <f t="shared" ref="H141:O141" si="70">SUM(H142:H144)</f>
        <v>0</v>
      </c>
      <c r="I141" s="10">
        <f t="shared" si="70"/>
        <v>0</v>
      </c>
      <c r="J141" s="10">
        <f t="shared" si="70"/>
        <v>0</v>
      </c>
      <c r="K141" s="206">
        <f t="shared" si="70"/>
        <v>0</v>
      </c>
      <c r="L141" s="12">
        <f t="shared" si="70"/>
        <v>10.600000000000001</v>
      </c>
      <c r="M141" s="12">
        <f t="shared" si="70"/>
        <v>10.600000000000001</v>
      </c>
      <c r="N141" s="12">
        <f t="shared" si="70"/>
        <v>0</v>
      </c>
      <c r="O141" s="12">
        <f t="shared" si="70"/>
        <v>0</v>
      </c>
    </row>
    <row r="142" spans="1:15" ht="15" customHeight="1" x14ac:dyDescent="0.25">
      <c r="A142" s="40"/>
      <c r="B142" s="238"/>
      <c r="C142" s="97" t="s">
        <v>25</v>
      </c>
      <c r="D142" s="16">
        <f>E142+G142</f>
        <v>4.9000000000000004</v>
      </c>
      <c r="E142" s="16">
        <v>4.9000000000000004</v>
      </c>
      <c r="F142" s="16"/>
      <c r="G142" s="16"/>
      <c r="H142" s="9">
        <f t="shared" si="61"/>
        <v>0</v>
      </c>
      <c r="I142" s="10"/>
      <c r="J142" s="10"/>
      <c r="K142" s="206"/>
      <c r="L142" s="12">
        <f t="shared" si="54"/>
        <v>4.9000000000000004</v>
      </c>
      <c r="M142" s="12">
        <f t="shared" si="55"/>
        <v>4.9000000000000004</v>
      </c>
      <c r="N142" s="12">
        <f t="shared" si="56"/>
        <v>0</v>
      </c>
      <c r="O142" s="12">
        <f t="shared" si="57"/>
        <v>0</v>
      </c>
    </row>
    <row r="143" spans="1:15" ht="15" customHeight="1" x14ac:dyDescent="0.25">
      <c r="A143" s="40"/>
      <c r="B143" s="26"/>
      <c r="C143" s="97" t="s">
        <v>31</v>
      </c>
      <c r="D143" s="16">
        <f>E143+G143</f>
        <v>1.7</v>
      </c>
      <c r="E143" s="16">
        <v>1.7</v>
      </c>
      <c r="F143" s="16"/>
      <c r="G143" s="16"/>
      <c r="H143" s="9">
        <f t="shared" si="61"/>
        <v>0</v>
      </c>
      <c r="I143" s="10"/>
      <c r="J143" s="10"/>
      <c r="K143" s="206"/>
      <c r="L143" s="12">
        <f t="shared" si="54"/>
        <v>1.7</v>
      </c>
      <c r="M143" s="12">
        <f t="shared" si="55"/>
        <v>1.7</v>
      </c>
      <c r="N143" s="12">
        <f t="shared" si="56"/>
        <v>0</v>
      </c>
      <c r="O143" s="12">
        <f t="shared" si="57"/>
        <v>0</v>
      </c>
    </row>
    <row r="144" spans="1:15" ht="15" customHeight="1" x14ac:dyDescent="0.25">
      <c r="A144" s="40"/>
      <c r="B144" s="26"/>
      <c r="C144" s="97" t="s">
        <v>22</v>
      </c>
      <c r="D144" s="16">
        <f>E144+G144</f>
        <v>4</v>
      </c>
      <c r="E144" s="16">
        <v>4</v>
      </c>
      <c r="F144" s="16"/>
      <c r="G144" s="16"/>
      <c r="H144" s="9">
        <f t="shared" si="61"/>
        <v>0</v>
      </c>
      <c r="I144" s="10"/>
      <c r="J144" s="10"/>
      <c r="K144" s="206"/>
      <c r="L144" s="12">
        <f t="shared" si="54"/>
        <v>4</v>
      </c>
      <c r="M144" s="12">
        <f t="shared" si="55"/>
        <v>4</v>
      </c>
      <c r="N144" s="12">
        <f t="shared" si="56"/>
        <v>0</v>
      </c>
      <c r="O144" s="12">
        <f t="shared" si="57"/>
        <v>0</v>
      </c>
    </row>
    <row r="145" spans="1:15" ht="15" customHeight="1" x14ac:dyDescent="0.25">
      <c r="A145" s="32" t="s">
        <v>98</v>
      </c>
      <c r="B145" s="29" t="s">
        <v>19</v>
      </c>
      <c r="C145" s="82"/>
      <c r="D145" s="16">
        <f>SUM(D146:D148)</f>
        <v>538.20000000000005</v>
      </c>
      <c r="E145" s="16">
        <f t="shared" ref="E145:O145" si="71">SUM(E146:E148)</f>
        <v>538.20000000000005</v>
      </c>
      <c r="F145" s="16">
        <f t="shared" si="71"/>
        <v>0</v>
      </c>
      <c r="G145" s="16">
        <f t="shared" si="71"/>
        <v>0</v>
      </c>
      <c r="H145" s="9">
        <f t="shared" si="71"/>
        <v>0.4</v>
      </c>
      <c r="I145" s="9">
        <f t="shared" si="71"/>
        <v>0.4</v>
      </c>
      <c r="J145" s="10"/>
      <c r="K145" s="206">
        <f t="shared" si="71"/>
        <v>0</v>
      </c>
      <c r="L145" s="12">
        <f t="shared" si="71"/>
        <v>538.6</v>
      </c>
      <c r="M145" s="12">
        <f t="shared" si="71"/>
        <v>538.6</v>
      </c>
      <c r="N145" s="12">
        <f t="shared" si="71"/>
        <v>0</v>
      </c>
      <c r="O145" s="12">
        <f t="shared" si="71"/>
        <v>0</v>
      </c>
    </row>
    <row r="146" spans="1:15" ht="15" hidden="1" customHeight="1" x14ac:dyDescent="0.25">
      <c r="A146" s="40"/>
      <c r="B146" s="80"/>
      <c r="C146" s="97" t="s">
        <v>25</v>
      </c>
      <c r="D146" s="16">
        <f>E146+G146</f>
        <v>0</v>
      </c>
      <c r="E146" s="16"/>
      <c r="F146" s="16"/>
      <c r="G146" s="16"/>
      <c r="H146" s="9">
        <f>I146+K146</f>
        <v>0</v>
      </c>
      <c r="I146" s="10"/>
      <c r="J146" s="10"/>
      <c r="K146" s="206"/>
      <c r="L146" s="12">
        <f>M146+O146</f>
        <v>0</v>
      </c>
      <c r="M146" s="12">
        <f>E146+I146</f>
        <v>0</v>
      </c>
      <c r="N146" s="12">
        <f>F146+J146</f>
        <v>0</v>
      </c>
      <c r="O146" s="12">
        <f>G146+K146</f>
        <v>0</v>
      </c>
    </row>
    <row r="147" spans="1:15" ht="15" customHeight="1" x14ac:dyDescent="0.25">
      <c r="A147" s="40"/>
      <c r="B147" s="80"/>
      <c r="C147" s="82" t="s">
        <v>31</v>
      </c>
      <c r="D147" s="16">
        <f>E147+G147</f>
        <v>143.1</v>
      </c>
      <c r="E147" s="16">
        <v>143.1</v>
      </c>
      <c r="F147" s="16"/>
      <c r="G147" s="16"/>
      <c r="H147" s="9">
        <f t="shared" si="61"/>
        <v>0.4</v>
      </c>
      <c r="I147" s="10">
        <v>0.4</v>
      </c>
      <c r="J147" s="10"/>
      <c r="K147" s="206"/>
      <c r="L147" s="12">
        <f t="shared" si="54"/>
        <v>143.5</v>
      </c>
      <c r="M147" s="12">
        <f t="shared" si="55"/>
        <v>143.5</v>
      </c>
      <c r="N147" s="12">
        <f t="shared" si="56"/>
        <v>0</v>
      </c>
      <c r="O147" s="12">
        <f t="shared" si="57"/>
        <v>0</v>
      </c>
    </row>
    <row r="148" spans="1:15" ht="15" customHeight="1" x14ac:dyDescent="0.25">
      <c r="A148" s="40"/>
      <c r="B148" s="80"/>
      <c r="C148" s="82" t="s">
        <v>22</v>
      </c>
      <c r="D148" s="16">
        <f>E148+G148</f>
        <v>395.1</v>
      </c>
      <c r="E148" s="16">
        <v>395.1</v>
      </c>
      <c r="F148" s="16"/>
      <c r="G148" s="16"/>
      <c r="H148" s="9">
        <f t="shared" si="61"/>
        <v>0</v>
      </c>
      <c r="I148" s="10"/>
      <c r="J148" s="10"/>
      <c r="K148" s="206"/>
      <c r="L148" s="12">
        <f t="shared" si="54"/>
        <v>395.1</v>
      </c>
      <c r="M148" s="12">
        <f t="shared" si="55"/>
        <v>395.1</v>
      </c>
      <c r="N148" s="12">
        <f t="shared" si="56"/>
        <v>0</v>
      </c>
      <c r="O148" s="12">
        <f t="shared" si="57"/>
        <v>0</v>
      </c>
    </row>
    <row r="149" spans="1:15" ht="15.95" customHeight="1" x14ac:dyDescent="0.25">
      <c r="A149" s="54" t="s">
        <v>99</v>
      </c>
      <c r="B149" s="44" t="s">
        <v>175</v>
      </c>
      <c r="C149" s="25"/>
      <c r="D149" s="23">
        <f t="shared" ref="D149:O149" si="72">D97+D105+D109+D113+D117+D121+D125+D129+D133+D137+D141+D145</f>
        <v>2746.5999999999995</v>
      </c>
      <c r="E149" s="23">
        <f t="shared" si="72"/>
        <v>2515.7999999999997</v>
      </c>
      <c r="F149" s="23">
        <f t="shared" si="72"/>
        <v>1.7</v>
      </c>
      <c r="G149" s="23">
        <f t="shared" si="72"/>
        <v>230.8</v>
      </c>
      <c r="H149" s="24">
        <f t="shared" si="72"/>
        <v>87.199999999999989</v>
      </c>
      <c r="I149" s="24">
        <f t="shared" si="72"/>
        <v>32.599999999999994</v>
      </c>
      <c r="J149" s="24">
        <f t="shared" si="72"/>
        <v>0</v>
      </c>
      <c r="K149" s="257">
        <f t="shared" si="72"/>
        <v>54.599999999999994</v>
      </c>
      <c r="L149" s="44">
        <f>M149+O149</f>
        <v>2833.7999999999997</v>
      </c>
      <c r="M149" s="21">
        <f t="shared" si="72"/>
        <v>2548.3999999999996</v>
      </c>
      <c r="N149" s="21">
        <f t="shared" si="72"/>
        <v>1.7</v>
      </c>
      <c r="O149" s="21">
        <f t="shared" si="72"/>
        <v>285.39999999999998</v>
      </c>
    </row>
    <row r="150" spans="1:15" ht="15.95" customHeight="1" x14ac:dyDescent="0.25">
      <c r="A150" s="13" t="s">
        <v>100</v>
      </c>
      <c r="B150" s="613" t="s">
        <v>63</v>
      </c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4"/>
      <c r="O150" s="615"/>
    </row>
    <row r="151" spans="1:15" ht="15" customHeight="1" x14ac:dyDescent="0.25">
      <c r="A151" s="5" t="s">
        <v>101</v>
      </c>
      <c r="B151" s="26" t="s">
        <v>20</v>
      </c>
      <c r="C151" s="7" t="s">
        <v>32</v>
      </c>
      <c r="D151" s="16">
        <f>E151+G151</f>
        <v>80</v>
      </c>
      <c r="E151" s="16">
        <v>12.1</v>
      </c>
      <c r="F151" s="16"/>
      <c r="G151" s="16">
        <v>67.900000000000006</v>
      </c>
      <c r="H151" s="9">
        <f t="shared" ref="H151" si="73">I151+K151</f>
        <v>0</v>
      </c>
      <c r="I151" s="10"/>
      <c r="J151" s="10"/>
      <c r="K151" s="206"/>
      <c r="L151" s="12">
        <f>M151+O151</f>
        <v>80</v>
      </c>
      <c r="M151" s="12">
        <f t="shared" ref="M151" si="74">E151+I151</f>
        <v>12.1</v>
      </c>
      <c r="N151" s="12">
        <f t="shared" ref="N151" si="75">F151+J151</f>
        <v>0</v>
      </c>
      <c r="O151" s="12">
        <f t="shared" ref="O151" si="76">G151+K151</f>
        <v>67.900000000000006</v>
      </c>
    </row>
    <row r="152" spans="1:15" ht="15" customHeight="1" x14ac:dyDescent="0.25">
      <c r="A152" s="5" t="s">
        <v>102</v>
      </c>
      <c r="B152" s="29" t="s">
        <v>70</v>
      </c>
      <c r="C152" s="30" t="s">
        <v>32</v>
      </c>
      <c r="D152" s="16">
        <f>E152+G152</f>
        <v>34.799999999999997</v>
      </c>
      <c r="E152" s="16">
        <v>34.799999999999997</v>
      </c>
      <c r="F152" s="16">
        <v>26.6</v>
      </c>
      <c r="G152" s="16"/>
      <c r="H152" s="9">
        <f>I152+K152</f>
        <v>0</v>
      </c>
      <c r="I152" s="10"/>
      <c r="J152" s="10"/>
      <c r="K152" s="206"/>
      <c r="L152" s="12">
        <f>M152+O152</f>
        <v>34.799999999999997</v>
      </c>
      <c r="M152" s="12">
        <f t="shared" ref="M152:O152" si="77">E152+I152</f>
        <v>34.799999999999997</v>
      </c>
      <c r="N152" s="12">
        <f t="shared" si="77"/>
        <v>26.6</v>
      </c>
      <c r="O152" s="12">
        <f t="shared" si="77"/>
        <v>0</v>
      </c>
    </row>
    <row r="153" spans="1:15" ht="15.95" customHeight="1" x14ac:dyDescent="0.25">
      <c r="A153" s="258" t="s">
        <v>103</v>
      </c>
      <c r="B153" s="245" t="s">
        <v>176</v>
      </c>
      <c r="C153" s="83"/>
      <c r="D153" s="73">
        <f t="shared" ref="D153:O153" si="78">D151+D152</f>
        <v>114.8</v>
      </c>
      <c r="E153" s="73">
        <f t="shared" si="78"/>
        <v>46.9</v>
      </c>
      <c r="F153" s="73">
        <f t="shared" si="78"/>
        <v>26.6</v>
      </c>
      <c r="G153" s="73">
        <f t="shared" si="78"/>
        <v>67.900000000000006</v>
      </c>
      <c r="H153" s="74">
        <f t="shared" si="78"/>
        <v>0</v>
      </c>
      <c r="I153" s="74">
        <f t="shared" si="78"/>
        <v>0</v>
      </c>
      <c r="J153" s="74">
        <f t="shared" si="78"/>
        <v>0</v>
      </c>
      <c r="K153" s="246">
        <f t="shared" si="78"/>
        <v>0</v>
      </c>
      <c r="L153" s="44">
        <f>M153+O153</f>
        <v>114.80000000000001</v>
      </c>
      <c r="M153" s="44">
        <f t="shared" si="78"/>
        <v>46.9</v>
      </c>
      <c r="N153" s="44">
        <f t="shared" si="78"/>
        <v>26.6</v>
      </c>
      <c r="O153" s="44">
        <f t="shared" si="78"/>
        <v>67.900000000000006</v>
      </c>
    </row>
    <row r="154" spans="1:15" ht="15.95" customHeight="1" x14ac:dyDescent="0.25">
      <c r="A154" s="13" t="s">
        <v>104</v>
      </c>
      <c r="B154" s="613" t="s">
        <v>171</v>
      </c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4"/>
      <c r="O154" s="615"/>
    </row>
    <row r="155" spans="1:15" ht="15" customHeight="1" x14ac:dyDescent="0.25">
      <c r="A155" s="5" t="s">
        <v>105</v>
      </c>
      <c r="B155" s="149" t="s">
        <v>20</v>
      </c>
      <c r="C155" s="81"/>
      <c r="D155" s="16">
        <f>SUM(D156:D157)</f>
        <v>832.59999999999991</v>
      </c>
      <c r="E155" s="16">
        <f>SUM(E156:E157)</f>
        <v>571.79999999999995</v>
      </c>
      <c r="F155" s="16">
        <f>SUM(F156:F157)</f>
        <v>84.3</v>
      </c>
      <c r="G155" s="16">
        <f>SUM(G156:G157)</f>
        <v>260.8</v>
      </c>
      <c r="H155" s="10">
        <f t="shared" ref="H155:O155" si="79">SUM(H156:H157)</f>
        <v>8.6</v>
      </c>
      <c r="I155" s="10">
        <f t="shared" si="79"/>
        <v>1.2</v>
      </c>
      <c r="J155" s="10">
        <f t="shared" si="79"/>
        <v>0</v>
      </c>
      <c r="K155" s="206">
        <f t="shared" si="79"/>
        <v>7.4</v>
      </c>
      <c r="L155" s="11">
        <f t="shared" si="79"/>
        <v>841.19999999999993</v>
      </c>
      <c r="M155" s="11">
        <f t="shared" si="79"/>
        <v>572.99999999999989</v>
      </c>
      <c r="N155" s="11">
        <f t="shared" si="79"/>
        <v>84.3</v>
      </c>
      <c r="O155" s="11">
        <f t="shared" si="79"/>
        <v>268.2</v>
      </c>
    </row>
    <row r="156" spans="1:15" ht="15" customHeight="1" x14ac:dyDescent="0.25">
      <c r="A156" s="19"/>
      <c r="B156" s="149"/>
      <c r="C156" s="30" t="s">
        <v>30</v>
      </c>
      <c r="D156" s="16">
        <f>E156+G156</f>
        <v>8</v>
      </c>
      <c r="E156" s="16">
        <v>8</v>
      </c>
      <c r="F156" s="16"/>
      <c r="G156" s="16"/>
      <c r="H156" s="9">
        <f t="shared" ref="H156:H192" si="80">I156+K156</f>
        <v>1.4</v>
      </c>
      <c r="I156" s="10">
        <v>1.4</v>
      </c>
      <c r="J156" s="10"/>
      <c r="K156" s="206"/>
      <c r="L156" s="12">
        <f t="shared" ref="L156" si="81">M156+O156</f>
        <v>9.4</v>
      </c>
      <c r="M156" s="12">
        <f t="shared" ref="M156" si="82">E156+I156</f>
        <v>9.4</v>
      </c>
      <c r="N156" s="12">
        <f t="shared" ref="N156" si="83">F156+J156</f>
        <v>0</v>
      </c>
      <c r="O156" s="12">
        <f t="shared" ref="O156" si="84">G156+K156</f>
        <v>0</v>
      </c>
    </row>
    <row r="157" spans="1:15" ht="15.75" customHeight="1" x14ac:dyDescent="0.25">
      <c r="A157" s="19"/>
      <c r="B157" s="149"/>
      <c r="C157" s="30" t="s">
        <v>51</v>
      </c>
      <c r="D157" s="16">
        <f>E157+G157</f>
        <v>824.59999999999991</v>
      </c>
      <c r="E157" s="16">
        <v>563.79999999999995</v>
      </c>
      <c r="F157" s="16">
        <v>84.3</v>
      </c>
      <c r="G157" s="16">
        <v>260.8</v>
      </c>
      <c r="H157" s="9">
        <f t="shared" si="80"/>
        <v>7.2</v>
      </c>
      <c r="I157" s="10">
        <v>-0.2</v>
      </c>
      <c r="J157" s="10"/>
      <c r="K157" s="10">
        <v>7.4</v>
      </c>
      <c r="L157" s="12">
        <f t="shared" ref="L157:L192" si="85">M157+O157</f>
        <v>831.8</v>
      </c>
      <c r="M157" s="12">
        <f t="shared" ref="M157:M192" si="86">E157+I157</f>
        <v>563.59999999999991</v>
      </c>
      <c r="N157" s="12">
        <f t="shared" ref="N157:N192" si="87">F157+J157</f>
        <v>84.3</v>
      </c>
      <c r="O157" s="12">
        <f t="shared" ref="O157:O192" si="88">G157+K157</f>
        <v>268.2</v>
      </c>
    </row>
    <row r="158" spans="1:15" x14ac:dyDescent="0.25">
      <c r="A158" s="13" t="s">
        <v>106</v>
      </c>
      <c r="B158" s="14" t="s">
        <v>55</v>
      </c>
      <c r="C158" s="15" t="s">
        <v>51</v>
      </c>
      <c r="D158" s="16">
        <f t="shared" ref="D158:D192" si="89">E158+G158</f>
        <v>168.3</v>
      </c>
      <c r="E158" s="16">
        <v>168.3</v>
      </c>
      <c r="F158" s="16">
        <v>98.8</v>
      </c>
      <c r="G158" s="16"/>
      <c r="H158" s="10">
        <f t="shared" si="80"/>
        <v>0</v>
      </c>
      <c r="I158" s="10"/>
      <c r="J158" s="10"/>
      <c r="K158" s="10"/>
      <c r="L158" s="12">
        <f t="shared" si="85"/>
        <v>168.3</v>
      </c>
      <c r="M158" s="12">
        <f t="shared" si="86"/>
        <v>168.3</v>
      </c>
      <c r="N158" s="12">
        <f t="shared" si="87"/>
        <v>98.8</v>
      </c>
      <c r="O158" s="12">
        <f t="shared" si="88"/>
        <v>0</v>
      </c>
    </row>
    <row r="159" spans="1:15" ht="15" customHeight="1" x14ac:dyDescent="0.25">
      <c r="A159" s="13" t="s">
        <v>107</v>
      </c>
      <c r="B159" s="12" t="s">
        <v>33</v>
      </c>
      <c r="C159" s="15" t="s">
        <v>51</v>
      </c>
      <c r="D159" s="16">
        <f t="shared" si="89"/>
        <v>113.2</v>
      </c>
      <c r="E159" s="16">
        <v>113.2</v>
      </c>
      <c r="F159" s="16">
        <v>68.099999999999994</v>
      </c>
      <c r="G159" s="16"/>
      <c r="H159" s="10">
        <f t="shared" si="80"/>
        <v>0</v>
      </c>
      <c r="I159" s="10"/>
      <c r="J159" s="10"/>
      <c r="K159" s="10"/>
      <c r="L159" s="12">
        <f t="shared" si="85"/>
        <v>113.2</v>
      </c>
      <c r="M159" s="12">
        <f t="shared" si="86"/>
        <v>113.2</v>
      </c>
      <c r="N159" s="12">
        <f t="shared" si="87"/>
        <v>68.099999999999994</v>
      </c>
      <c r="O159" s="12">
        <f t="shared" si="88"/>
        <v>0</v>
      </c>
    </row>
    <row r="160" spans="1:15" ht="15" customHeight="1" x14ac:dyDescent="0.25">
      <c r="A160" s="13" t="s">
        <v>108</v>
      </c>
      <c r="B160" s="12" t="s">
        <v>160</v>
      </c>
      <c r="C160" s="15" t="s">
        <v>51</v>
      </c>
      <c r="D160" s="16">
        <f t="shared" si="89"/>
        <v>167.2</v>
      </c>
      <c r="E160" s="16">
        <v>167.2</v>
      </c>
      <c r="F160" s="16">
        <v>92.9</v>
      </c>
      <c r="G160" s="16"/>
      <c r="H160" s="10">
        <f t="shared" si="80"/>
        <v>0</v>
      </c>
      <c r="I160" s="10"/>
      <c r="J160" s="10"/>
      <c r="K160" s="10"/>
      <c r="L160" s="12">
        <f t="shared" si="85"/>
        <v>167.2</v>
      </c>
      <c r="M160" s="12">
        <f t="shared" si="86"/>
        <v>167.2</v>
      </c>
      <c r="N160" s="12">
        <f t="shared" si="87"/>
        <v>92.9</v>
      </c>
      <c r="O160" s="12">
        <f t="shared" si="88"/>
        <v>0</v>
      </c>
    </row>
    <row r="161" spans="1:15" ht="15" customHeight="1" x14ac:dyDescent="0.25">
      <c r="A161" s="13" t="s">
        <v>109</v>
      </c>
      <c r="B161" s="12" t="s">
        <v>416</v>
      </c>
      <c r="C161" s="15" t="s">
        <v>51</v>
      </c>
      <c r="D161" s="16">
        <f t="shared" si="89"/>
        <v>161.5</v>
      </c>
      <c r="E161" s="16">
        <v>161.5</v>
      </c>
      <c r="F161" s="16">
        <v>100.9</v>
      </c>
      <c r="G161" s="16"/>
      <c r="H161" s="10">
        <f t="shared" si="80"/>
        <v>0</v>
      </c>
      <c r="I161" s="10"/>
      <c r="J161" s="10"/>
      <c r="K161" s="10"/>
      <c r="L161" s="12">
        <f t="shared" si="85"/>
        <v>161.5</v>
      </c>
      <c r="M161" s="12">
        <f t="shared" si="86"/>
        <v>161.5</v>
      </c>
      <c r="N161" s="12">
        <f t="shared" si="87"/>
        <v>100.9</v>
      </c>
      <c r="O161" s="12">
        <f t="shared" si="88"/>
        <v>0</v>
      </c>
    </row>
    <row r="162" spans="1:15" ht="15" customHeight="1" x14ac:dyDescent="0.25">
      <c r="A162" s="13" t="s">
        <v>155</v>
      </c>
      <c r="B162" s="12" t="s">
        <v>152</v>
      </c>
      <c r="C162" s="15" t="s">
        <v>51</v>
      </c>
      <c r="D162" s="16">
        <f t="shared" si="89"/>
        <v>87.9</v>
      </c>
      <c r="E162" s="16">
        <v>87.9</v>
      </c>
      <c r="F162" s="16">
        <v>58.4</v>
      </c>
      <c r="G162" s="16"/>
      <c r="H162" s="10">
        <f t="shared" si="80"/>
        <v>0</v>
      </c>
      <c r="I162" s="10"/>
      <c r="J162" s="10"/>
      <c r="K162" s="10"/>
      <c r="L162" s="12">
        <f t="shared" si="85"/>
        <v>87.9</v>
      </c>
      <c r="M162" s="12">
        <f t="shared" si="86"/>
        <v>87.9</v>
      </c>
      <c r="N162" s="12">
        <f t="shared" si="87"/>
        <v>58.4</v>
      </c>
      <c r="O162" s="12">
        <f t="shared" si="88"/>
        <v>0</v>
      </c>
    </row>
    <row r="163" spans="1:15" ht="15" customHeight="1" x14ac:dyDescent="0.25">
      <c r="A163" s="13" t="s">
        <v>156</v>
      </c>
      <c r="B163" s="270" t="s">
        <v>342</v>
      </c>
      <c r="C163" s="15" t="s">
        <v>51</v>
      </c>
      <c r="D163" s="16">
        <f t="shared" si="89"/>
        <v>185.4</v>
      </c>
      <c r="E163" s="16">
        <v>185.4</v>
      </c>
      <c r="F163" s="16">
        <v>112.5</v>
      </c>
      <c r="G163" s="16"/>
      <c r="H163" s="10">
        <f t="shared" si="80"/>
        <v>0</v>
      </c>
      <c r="I163" s="10"/>
      <c r="J163" s="10"/>
      <c r="K163" s="10"/>
      <c r="L163" s="12">
        <f t="shared" si="85"/>
        <v>185.4</v>
      </c>
      <c r="M163" s="12">
        <f t="shared" si="86"/>
        <v>185.4</v>
      </c>
      <c r="N163" s="12">
        <f t="shared" si="87"/>
        <v>112.5</v>
      </c>
      <c r="O163" s="12">
        <f t="shared" si="88"/>
        <v>0</v>
      </c>
    </row>
    <row r="164" spans="1:15" ht="16.5" customHeight="1" x14ac:dyDescent="0.25">
      <c r="A164" s="13" t="s">
        <v>110</v>
      </c>
      <c r="B164" s="12" t="s">
        <v>417</v>
      </c>
      <c r="C164" s="15" t="s">
        <v>51</v>
      </c>
      <c r="D164" s="16">
        <f t="shared" si="89"/>
        <v>250.2</v>
      </c>
      <c r="E164" s="16">
        <v>250.2</v>
      </c>
      <c r="F164" s="16">
        <v>119</v>
      </c>
      <c r="G164" s="16"/>
      <c r="H164" s="10">
        <f t="shared" si="80"/>
        <v>0</v>
      </c>
      <c r="I164" s="10"/>
      <c r="J164" s="10"/>
      <c r="K164" s="10"/>
      <c r="L164" s="12">
        <f t="shared" si="85"/>
        <v>250.2</v>
      </c>
      <c r="M164" s="12">
        <f t="shared" si="86"/>
        <v>250.2</v>
      </c>
      <c r="N164" s="12">
        <f t="shared" si="87"/>
        <v>119</v>
      </c>
      <c r="O164" s="12">
        <f t="shared" si="88"/>
        <v>0</v>
      </c>
    </row>
    <row r="165" spans="1:15" ht="16.5" customHeight="1" x14ac:dyDescent="0.25">
      <c r="A165" s="13" t="s">
        <v>157</v>
      </c>
      <c r="B165" s="12" t="s">
        <v>418</v>
      </c>
      <c r="C165" s="15" t="s">
        <v>51</v>
      </c>
      <c r="D165" s="16">
        <f t="shared" si="89"/>
        <v>261.10000000000002</v>
      </c>
      <c r="E165" s="16">
        <v>261.10000000000002</v>
      </c>
      <c r="F165" s="16">
        <v>155.80000000000001</v>
      </c>
      <c r="G165" s="16"/>
      <c r="H165" s="10">
        <f t="shared" si="80"/>
        <v>0</v>
      </c>
      <c r="I165" s="10"/>
      <c r="J165" s="10"/>
      <c r="K165" s="10"/>
      <c r="L165" s="12">
        <f t="shared" si="85"/>
        <v>261.10000000000002</v>
      </c>
      <c r="M165" s="12">
        <f t="shared" si="86"/>
        <v>261.10000000000002</v>
      </c>
      <c r="N165" s="12">
        <f t="shared" si="87"/>
        <v>155.80000000000001</v>
      </c>
      <c r="O165" s="12">
        <f t="shared" si="88"/>
        <v>0</v>
      </c>
    </row>
    <row r="166" spans="1:15" ht="15" customHeight="1" x14ac:dyDescent="0.25">
      <c r="A166" s="13" t="s">
        <v>158</v>
      </c>
      <c r="B166" s="12" t="s">
        <v>419</v>
      </c>
      <c r="C166" s="15" t="s">
        <v>51</v>
      </c>
      <c r="D166" s="16">
        <f t="shared" si="89"/>
        <v>148.6</v>
      </c>
      <c r="E166" s="16">
        <v>148.6</v>
      </c>
      <c r="F166" s="16">
        <v>86.8</v>
      </c>
      <c r="G166" s="16"/>
      <c r="H166" s="10">
        <f t="shared" si="80"/>
        <v>0</v>
      </c>
      <c r="I166" s="10"/>
      <c r="J166" s="10"/>
      <c r="K166" s="10"/>
      <c r="L166" s="12">
        <f t="shared" si="85"/>
        <v>148.6</v>
      </c>
      <c r="M166" s="12">
        <f t="shared" si="86"/>
        <v>148.6</v>
      </c>
      <c r="N166" s="12">
        <f t="shared" si="87"/>
        <v>86.8</v>
      </c>
      <c r="O166" s="12">
        <f t="shared" si="88"/>
        <v>0</v>
      </c>
    </row>
    <row r="167" spans="1:15" ht="15" customHeight="1" x14ac:dyDescent="0.25">
      <c r="A167" s="13" t="s">
        <v>111</v>
      </c>
      <c r="B167" s="12" t="s">
        <v>391</v>
      </c>
      <c r="C167" s="15" t="s">
        <v>51</v>
      </c>
      <c r="D167" s="16">
        <f t="shared" si="89"/>
        <v>163.30000000000001</v>
      </c>
      <c r="E167" s="16">
        <v>163.30000000000001</v>
      </c>
      <c r="F167" s="16">
        <v>94.2</v>
      </c>
      <c r="G167" s="16"/>
      <c r="H167" s="10">
        <f t="shared" si="80"/>
        <v>0</v>
      </c>
      <c r="I167" s="10"/>
      <c r="J167" s="10"/>
      <c r="K167" s="10"/>
      <c r="L167" s="12">
        <f t="shared" si="85"/>
        <v>163.30000000000001</v>
      </c>
      <c r="M167" s="12">
        <f t="shared" si="86"/>
        <v>163.30000000000001</v>
      </c>
      <c r="N167" s="12">
        <f t="shared" si="87"/>
        <v>94.2</v>
      </c>
      <c r="O167" s="12">
        <f t="shared" si="88"/>
        <v>0</v>
      </c>
    </row>
    <row r="168" spans="1:15" ht="15" customHeight="1" x14ac:dyDescent="0.25">
      <c r="A168" s="13" t="s">
        <v>112</v>
      </c>
      <c r="B168" s="202" t="s">
        <v>46</v>
      </c>
      <c r="C168" s="15" t="s">
        <v>51</v>
      </c>
      <c r="D168" s="16">
        <f t="shared" si="89"/>
        <v>106.8</v>
      </c>
      <c r="E168" s="16">
        <v>106.8</v>
      </c>
      <c r="F168" s="16">
        <v>69.7</v>
      </c>
      <c r="G168" s="16"/>
      <c r="H168" s="10">
        <f t="shared" si="80"/>
        <v>0</v>
      </c>
      <c r="I168" s="10"/>
      <c r="J168" s="10"/>
      <c r="K168" s="10"/>
      <c r="L168" s="12">
        <f t="shared" si="85"/>
        <v>106.8</v>
      </c>
      <c r="M168" s="12">
        <f t="shared" si="86"/>
        <v>106.8</v>
      </c>
      <c r="N168" s="12">
        <f t="shared" si="87"/>
        <v>69.7</v>
      </c>
      <c r="O168" s="12">
        <f t="shared" si="88"/>
        <v>0</v>
      </c>
    </row>
    <row r="169" spans="1:15" ht="15" customHeight="1" x14ac:dyDescent="0.25">
      <c r="A169" s="13" t="s">
        <v>113</v>
      </c>
      <c r="B169" s="12" t="s">
        <v>43</v>
      </c>
      <c r="C169" s="15" t="s">
        <v>51</v>
      </c>
      <c r="D169" s="16">
        <f t="shared" si="89"/>
        <v>111.1</v>
      </c>
      <c r="E169" s="16">
        <v>111.1</v>
      </c>
      <c r="F169" s="16">
        <v>72.8</v>
      </c>
      <c r="G169" s="16"/>
      <c r="H169" s="10">
        <f t="shared" si="80"/>
        <v>0</v>
      </c>
      <c r="I169" s="10"/>
      <c r="J169" s="10"/>
      <c r="K169" s="10"/>
      <c r="L169" s="12">
        <f t="shared" si="85"/>
        <v>111.1</v>
      </c>
      <c r="M169" s="12">
        <f t="shared" si="86"/>
        <v>111.1</v>
      </c>
      <c r="N169" s="12">
        <f t="shared" si="87"/>
        <v>72.8</v>
      </c>
      <c r="O169" s="12">
        <f t="shared" si="88"/>
        <v>0</v>
      </c>
    </row>
    <row r="170" spans="1:15" ht="15" customHeight="1" x14ac:dyDescent="0.25">
      <c r="A170" s="13" t="s">
        <v>114</v>
      </c>
      <c r="B170" s="12" t="s">
        <v>45</v>
      </c>
      <c r="C170" s="15" t="s">
        <v>51</v>
      </c>
      <c r="D170" s="16">
        <f t="shared" si="89"/>
        <v>83.7</v>
      </c>
      <c r="E170" s="16">
        <v>83.7</v>
      </c>
      <c r="F170" s="16">
        <v>55.1</v>
      </c>
      <c r="G170" s="16"/>
      <c r="H170" s="10">
        <f t="shared" si="80"/>
        <v>0</v>
      </c>
      <c r="I170" s="10"/>
      <c r="J170" s="10"/>
      <c r="K170" s="10"/>
      <c r="L170" s="12">
        <f t="shared" si="85"/>
        <v>83.7</v>
      </c>
      <c r="M170" s="12">
        <f t="shared" si="86"/>
        <v>83.7</v>
      </c>
      <c r="N170" s="12">
        <f t="shared" si="87"/>
        <v>55.1</v>
      </c>
      <c r="O170" s="12">
        <f t="shared" si="88"/>
        <v>0</v>
      </c>
    </row>
    <row r="171" spans="1:15" ht="15" customHeight="1" x14ac:dyDescent="0.25">
      <c r="A171" s="13" t="s">
        <v>115</v>
      </c>
      <c r="B171" s="12" t="s">
        <v>165</v>
      </c>
      <c r="C171" s="15" t="s">
        <v>51</v>
      </c>
      <c r="D171" s="16">
        <f t="shared" si="89"/>
        <v>149.4</v>
      </c>
      <c r="E171" s="16">
        <v>149.4</v>
      </c>
      <c r="F171" s="16">
        <v>91.6</v>
      </c>
      <c r="G171" s="16"/>
      <c r="H171" s="10">
        <f t="shared" si="80"/>
        <v>0</v>
      </c>
      <c r="I171" s="10"/>
      <c r="J171" s="10"/>
      <c r="K171" s="10"/>
      <c r="L171" s="12">
        <f t="shared" si="85"/>
        <v>149.4</v>
      </c>
      <c r="M171" s="12">
        <f t="shared" si="86"/>
        <v>149.4</v>
      </c>
      <c r="N171" s="12">
        <f t="shared" si="87"/>
        <v>91.6</v>
      </c>
      <c r="O171" s="12">
        <f t="shared" si="88"/>
        <v>0</v>
      </c>
    </row>
    <row r="172" spans="1:15" ht="15" customHeight="1" x14ac:dyDescent="0.25">
      <c r="A172" s="13" t="s">
        <v>166</v>
      </c>
      <c r="B172" s="12" t="s">
        <v>44</v>
      </c>
      <c r="C172" s="15" t="s">
        <v>51</v>
      </c>
      <c r="D172" s="16">
        <f t="shared" si="89"/>
        <v>82.7</v>
      </c>
      <c r="E172" s="16">
        <v>82.7</v>
      </c>
      <c r="F172" s="16">
        <v>54.1</v>
      </c>
      <c r="G172" s="16"/>
      <c r="H172" s="10">
        <f t="shared" si="80"/>
        <v>0</v>
      </c>
      <c r="I172" s="10"/>
      <c r="J172" s="10"/>
      <c r="K172" s="10"/>
      <c r="L172" s="12">
        <f t="shared" si="85"/>
        <v>82.7</v>
      </c>
      <c r="M172" s="12">
        <f t="shared" si="86"/>
        <v>82.7</v>
      </c>
      <c r="N172" s="12">
        <f t="shared" si="87"/>
        <v>54.1</v>
      </c>
      <c r="O172" s="12">
        <f t="shared" si="88"/>
        <v>0</v>
      </c>
    </row>
    <row r="173" spans="1:15" ht="15" customHeight="1" x14ac:dyDescent="0.25">
      <c r="A173" s="13" t="s">
        <v>116</v>
      </c>
      <c r="B173" s="202" t="s">
        <v>47</v>
      </c>
      <c r="C173" s="15" t="s">
        <v>51</v>
      </c>
      <c r="D173" s="16">
        <f t="shared" si="89"/>
        <v>103.3</v>
      </c>
      <c r="E173" s="16">
        <v>103.3</v>
      </c>
      <c r="F173" s="16">
        <v>65.599999999999994</v>
      </c>
      <c r="G173" s="16"/>
      <c r="H173" s="10">
        <f t="shared" si="80"/>
        <v>0</v>
      </c>
      <c r="I173" s="10"/>
      <c r="J173" s="10">
        <v>-0.5</v>
      </c>
      <c r="K173" s="10"/>
      <c r="L173" s="12">
        <f t="shared" si="85"/>
        <v>103.3</v>
      </c>
      <c r="M173" s="12">
        <f t="shared" si="86"/>
        <v>103.3</v>
      </c>
      <c r="N173" s="12">
        <f t="shared" si="87"/>
        <v>65.099999999999994</v>
      </c>
      <c r="O173" s="12">
        <f t="shared" si="88"/>
        <v>0</v>
      </c>
    </row>
    <row r="174" spans="1:15" ht="15" customHeight="1" x14ac:dyDescent="0.25">
      <c r="A174" s="13" t="s">
        <v>117</v>
      </c>
      <c r="B174" s="94" t="s">
        <v>392</v>
      </c>
      <c r="C174" s="97" t="s">
        <v>51</v>
      </c>
      <c r="D174" s="16">
        <f t="shared" si="89"/>
        <v>126.2</v>
      </c>
      <c r="E174" s="16">
        <v>126.2</v>
      </c>
      <c r="F174" s="16">
        <v>76.8</v>
      </c>
      <c r="G174" s="16"/>
      <c r="H174" s="10">
        <f t="shared" si="80"/>
        <v>0</v>
      </c>
      <c r="I174" s="10"/>
      <c r="J174" s="10"/>
      <c r="K174" s="10"/>
      <c r="L174" s="12">
        <f t="shared" si="85"/>
        <v>126.2</v>
      </c>
      <c r="M174" s="12">
        <f t="shared" si="86"/>
        <v>126.2</v>
      </c>
      <c r="N174" s="12">
        <f t="shared" si="87"/>
        <v>76.8</v>
      </c>
      <c r="O174" s="12">
        <f t="shared" si="88"/>
        <v>0</v>
      </c>
    </row>
    <row r="175" spans="1:15" ht="15" customHeight="1" x14ac:dyDescent="0.25">
      <c r="A175" s="13" t="s">
        <v>118</v>
      </c>
      <c r="B175" s="12" t="s">
        <v>42</v>
      </c>
      <c r="C175" s="15" t="s">
        <v>51</v>
      </c>
      <c r="D175" s="16">
        <f t="shared" si="89"/>
        <v>148.9</v>
      </c>
      <c r="E175" s="16">
        <v>148.9</v>
      </c>
      <c r="F175" s="16">
        <v>92.2</v>
      </c>
      <c r="G175" s="16"/>
      <c r="H175" s="10">
        <f t="shared" si="80"/>
        <v>0</v>
      </c>
      <c r="I175" s="10"/>
      <c r="J175" s="10"/>
      <c r="K175" s="10"/>
      <c r="L175" s="12">
        <f t="shared" si="85"/>
        <v>148.9</v>
      </c>
      <c r="M175" s="12">
        <f t="shared" si="86"/>
        <v>148.9</v>
      </c>
      <c r="N175" s="12">
        <f t="shared" si="87"/>
        <v>92.2</v>
      </c>
      <c r="O175" s="12">
        <f t="shared" si="88"/>
        <v>0</v>
      </c>
    </row>
    <row r="176" spans="1:15" ht="15" customHeight="1" x14ac:dyDescent="0.25">
      <c r="A176" s="13" t="s">
        <v>119</v>
      </c>
      <c r="B176" s="271" t="s">
        <v>393</v>
      </c>
      <c r="C176" s="97" t="s">
        <v>51</v>
      </c>
      <c r="D176" s="16">
        <f t="shared" si="89"/>
        <v>130</v>
      </c>
      <c r="E176" s="16">
        <v>127.7</v>
      </c>
      <c r="F176" s="16">
        <v>64.2</v>
      </c>
      <c r="G176" s="16">
        <v>2.2999999999999998</v>
      </c>
      <c r="H176" s="10">
        <f t="shared" si="80"/>
        <v>0</v>
      </c>
      <c r="I176" s="10"/>
      <c r="J176" s="10">
        <v>-0.5</v>
      </c>
      <c r="K176" s="10"/>
      <c r="L176" s="12">
        <f t="shared" si="85"/>
        <v>130</v>
      </c>
      <c r="M176" s="12">
        <f t="shared" si="86"/>
        <v>127.7</v>
      </c>
      <c r="N176" s="12">
        <f t="shared" si="87"/>
        <v>63.7</v>
      </c>
      <c r="O176" s="12">
        <f t="shared" si="88"/>
        <v>2.2999999999999998</v>
      </c>
    </row>
    <row r="177" spans="1:17" ht="15" customHeight="1" x14ac:dyDescent="0.25">
      <c r="A177" s="13" t="s">
        <v>120</v>
      </c>
      <c r="B177" s="202" t="s">
        <v>41</v>
      </c>
      <c r="C177" s="15" t="s">
        <v>51</v>
      </c>
      <c r="D177" s="16">
        <f t="shared" si="89"/>
        <v>72.5</v>
      </c>
      <c r="E177" s="16">
        <v>72.5</v>
      </c>
      <c r="F177" s="16">
        <v>38.799999999999997</v>
      </c>
      <c r="G177" s="16"/>
      <c r="H177" s="10">
        <f t="shared" si="80"/>
        <v>0</v>
      </c>
      <c r="I177" s="10"/>
      <c r="J177" s="10">
        <v>0.8</v>
      </c>
      <c r="K177" s="10"/>
      <c r="L177" s="12">
        <f t="shared" si="85"/>
        <v>72.5</v>
      </c>
      <c r="M177" s="12">
        <f t="shared" si="86"/>
        <v>72.5</v>
      </c>
      <c r="N177" s="12">
        <f t="shared" si="87"/>
        <v>39.599999999999994</v>
      </c>
      <c r="O177" s="12">
        <f t="shared" si="88"/>
        <v>0</v>
      </c>
    </row>
    <row r="178" spans="1:17" ht="15" customHeight="1" x14ac:dyDescent="0.25">
      <c r="A178" s="13" t="s">
        <v>162</v>
      </c>
      <c r="B178" s="12" t="s">
        <v>161</v>
      </c>
      <c r="C178" s="15" t="s">
        <v>51</v>
      </c>
      <c r="D178" s="16">
        <f t="shared" si="89"/>
        <v>108.1</v>
      </c>
      <c r="E178" s="16">
        <v>108.1</v>
      </c>
      <c r="F178" s="16">
        <v>70.2</v>
      </c>
      <c r="G178" s="16"/>
      <c r="H178" s="10">
        <f t="shared" si="80"/>
        <v>0</v>
      </c>
      <c r="I178" s="10"/>
      <c r="J178" s="10">
        <v>0.2</v>
      </c>
      <c r="K178" s="10"/>
      <c r="L178" s="12">
        <f t="shared" si="85"/>
        <v>108.1</v>
      </c>
      <c r="M178" s="12">
        <f t="shared" si="86"/>
        <v>108.1</v>
      </c>
      <c r="N178" s="12">
        <f t="shared" si="87"/>
        <v>70.400000000000006</v>
      </c>
      <c r="O178" s="12">
        <f t="shared" si="88"/>
        <v>0</v>
      </c>
    </row>
    <row r="179" spans="1:17" ht="15" customHeight="1" x14ac:dyDescent="0.25">
      <c r="A179" s="13" t="s">
        <v>121</v>
      </c>
      <c r="B179" s="12" t="s">
        <v>153</v>
      </c>
      <c r="C179" s="15" t="s">
        <v>51</v>
      </c>
      <c r="D179" s="16">
        <f t="shared" si="89"/>
        <v>293.39999999999998</v>
      </c>
      <c r="E179" s="16">
        <v>293.39999999999998</v>
      </c>
      <c r="F179" s="16">
        <v>150.5</v>
      </c>
      <c r="G179" s="16"/>
      <c r="H179" s="10">
        <f t="shared" si="80"/>
        <v>0</v>
      </c>
      <c r="I179" s="10"/>
      <c r="J179" s="10"/>
      <c r="K179" s="10"/>
      <c r="L179" s="12">
        <f t="shared" si="85"/>
        <v>293.39999999999998</v>
      </c>
      <c r="M179" s="12">
        <f t="shared" si="86"/>
        <v>293.39999999999998</v>
      </c>
      <c r="N179" s="12">
        <f t="shared" si="87"/>
        <v>150.5</v>
      </c>
      <c r="O179" s="12">
        <f t="shared" si="88"/>
        <v>0</v>
      </c>
    </row>
    <row r="180" spans="1:17" ht="15" customHeight="1" x14ac:dyDescent="0.25">
      <c r="A180" s="13" t="s">
        <v>122</v>
      </c>
      <c r="B180" s="12" t="s">
        <v>34</v>
      </c>
      <c r="C180" s="15" t="s">
        <v>51</v>
      </c>
      <c r="D180" s="16">
        <f t="shared" si="89"/>
        <v>149.30000000000001</v>
      </c>
      <c r="E180" s="16">
        <v>149.30000000000001</v>
      </c>
      <c r="F180" s="16">
        <v>98.1</v>
      </c>
      <c r="G180" s="16"/>
      <c r="H180" s="10">
        <f t="shared" si="80"/>
        <v>0</v>
      </c>
      <c r="I180" s="10"/>
      <c r="J180" s="10"/>
      <c r="K180" s="10"/>
      <c r="L180" s="12">
        <f t="shared" si="85"/>
        <v>149.30000000000001</v>
      </c>
      <c r="M180" s="12">
        <f t="shared" si="86"/>
        <v>149.30000000000001</v>
      </c>
      <c r="N180" s="12">
        <f t="shared" si="87"/>
        <v>98.1</v>
      </c>
      <c r="O180" s="12">
        <f t="shared" si="88"/>
        <v>0</v>
      </c>
    </row>
    <row r="181" spans="1:17" ht="15" customHeight="1" x14ac:dyDescent="0.25">
      <c r="A181" s="13" t="s">
        <v>123</v>
      </c>
      <c r="B181" s="12" t="s">
        <v>36</v>
      </c>
      <c r="C181" s="15" t="s">
        <v>51</v>
      </c>
      <c r="D181" s="16">
        <f t="shared" si="89"/>
        <v>165.3</v>
      </c>
      <c r="E181" s="16">
        <v>165.3</v>
      </c>
      <c r="F181" s="16">
        <v>95.1</v>
      </c>
      <c r="G181" s="16"/>
      <c r="H181" s="10">
        <f t="shared" si="80"/>
        <v>0</v>
      </c>
      <c r="I181" s="10"/>
      <c r="J181" s="10"/>
      <c r="K181" s="10"/>
      <c r="L181" s="12">
        <f t="shared" si="85"/>
        <v>165.3</v>
      </c>
      <c r="M181" s="12">
        <f t="shared" si="86"/>
        <v>165.3</v>
      </c>
      <c r="N181" s="12">
        <f t="shared" si="87"/>
        <v>95.1</v>
      </c>
      <c r="O181" s="12">
        <f t="shared" si="88"/>
        <v>0</v>
      </c>
      <c r="P181" s="37"/>
      <c r="Q181" s="37"/>
    </row>
    <row r="182" spans="1:17" ht="15" customHeight="1" x14ac:dyDescent="0.25">
      <c r="A182" s="13" t="s">
        <v>124</v>
      </c>
      <c r="B182" s="12" t="s">
        <v>38</v>
      </c>
      <c r="C182" s="15" t="s">
        <v>51</v>
      </c>
      <c r="D182" s="16">
        <f t="shared" si="89"/>
        <v>260.7</v>
      </c>
      <c r="E182" s="16">
        <v>260.7</v>
      </c>
      <c r="F182" s="16">
        <v>164</v>
      </c>
      <c r="G182" s="16"/>
      <c r="H182" s="10">
        <f t="shared" si="80"/>
        <v>0</v>
      </c>
      <c r="I182" s="10"/>
      <c r="J182" s="10"/>
      <c r="K182" s="10"/>
      <c r="L182" s="12">
        <f t="shared" si="85"/>
        <v>260.7</v>
      </c>
      <c r="M182" s="12">
        <f t="shared" si="86"/>
        <v>260.7</v>
      </c>
      <c r="N182" s="12">
        <f t="shared" si="87"/>
        <v>164</v>
      </c>
      <c r="O182" s="12">
        <f t="shared" si="88"/>
        <v>0</v>
      </c>
    </row>
    <row r="183" spans="1:17" ht="15" customHeight="1" x14ac:dyDescent="0.25">
      <c r="A183" s="13" t="s">
        <v>125</v>
      </c>
      <c r="B183" s="12" t="s">
        <v>37</v>
      </c>
      <c r="C183" s="15" t="s">
        <v>51</v>
      </c>
      <c r="D183" s="16">
        <f t="shared" si="89"/>
        <v>154.1</v>
      </c>
      <c r="E183" s="16">
        <v>154.1</v>
      </c>
      <c r="F183" s="16">
        <v>98.5</v>
      </c>
      <c r="G183" s="16"/>
      <c r="H183" s="10">
        <f t="shared" si="80"/>
        <v>0</v>
      </c>
      <c r="I183" s="10"/>
      <c r="J183" s="10"/>
      <c r="K183" s="10"/>
      <c r="L183" s="12">
        <f t="shared" si="85"/>
        <v>154.1</v>
      </c>
      <c r="M183" s="12">
        <f t="shared" si="86"/>
        <v>154.1</v>
      </c>
      <c r="N183" s="12">
        <f t="shared" si="87"/>
        <v>98.5</v>
      </c>
      <c r="O183" s="12">
        <f t="shared" si="88"/>
        <v>0</v>
      </c>
    </row>
    <row r="184" spans="1:17" ht="15" customHeight="1" x14ac:dyDescent="0.25">
      <c r="A184" s="13" t="s">
        <v>126</v>
      </c>
      <c r="B184" s="12" t="s">
        <v>35</v>
      </c>
      <c r="C184" s="15" t="s">
        <v>51</v>
      </c>
      <c r="D184" s="16">
        <f t="shared" si="89"/>
        <v>299.8</v>
      </c>
      <c r="E184" s="16">
        <v>299.8</v>
      </c>
      <c r="F184" s="16">
        <v>151.69999999999999</v>
      </c>
      <c r="G184" s="16"/>
      <c r="H184" s="10">
        <f t="shared" si="80"/>
        <v>0</v>
      </c>
      <c r="I184" s="10"/>
      <c r="J184" s="10"/>
      <c r="K184" s="10"/>
      <c r="L184" s="12">
        <f t="shared" si="85"/>
        <v>299.8</v>
      </c>
      <c r="M184" s="12">
        <f t="shared" si="86"/>
        <v>299.8</v>
      </c>
      <c r="N184" s="12">
        <f t="shared" si="87"/>
        <v>151.69999999999999</v>
      </c>
      <c r="O184" s="12">
        <f t="shared" si="88"/>
        <v>0</v>
      </c>
    </row>
    <row r="185" spans="1:17" ht="15" customHeight="1" x14ac:dyDescent="0.25">
      <c r="A185" s="13" t="s">
        <v>127</v>
      </c>
      <c r="B185" s="202" t="s">
        <v>39</v>
      </c>
      <c r="C185" s="15" t="s">
        <v>51</v>
      </c>
      <c r="D185" s="16">
        <f t="shared" si="89"/>
        <v>60.5</v>
      </c>
      <c r="E185" s="16">
        <v>60.5</v>
      </c>
      <c r="F185" s="16">
        <v>39</v>
      </c>
      <c r="G185" s="16"/>
      <c r="H185" s="10">
        <f t="shared" si="80"/>
        <v>0</v>
      </c>
      <c r="I185" s="10"/>
      <c r="J185" s="10"/>
      <c r="K185" s="10"/>
      <c r="L185" s="12">
        <f t="shared" si="85"/>
        <v>60.5</v>
      </c>
      <c r="M185" s="12">
        <f t="shared" si="86"/>
        <v>60.5</v>
      </c>
      <c r="N185" s="12">
        <f t="shared" si="87"/>
        <v>39</v>
      </c>
      <c r="O185" s="12">
        <f t="shared" si="88"/>
        <v>0</v>
      </c>
    </row>
    <row r="186" spans="1:17" ht="15" customHeight="1" x14ac:dyDescent="0.25">
      <c r="A186" s="13" t="s">
        <v>128</v>
      </c>
      <c r="B186" s="202" t="s">
        <v>40</v>
      </c>
      <c r="C186" s="15" t="s">
        <v>51</v>
      </c>
      <c r="D186" s="16">
        <f t="shared" si="89"/>
        <v>94.6</v>
      </c>
      <c r="E186" s="16">
        <v>94.6</v>
      </c>
      <c r="F186" s="16">
        <v>61.2</v>
      </c>
      <c r="G186" s="16"/>
      <c r="H186" s="10">
        <f t="shared" si="80"/>
        <v>0</v>
      </c>
      <c r="I186" s="10"/>
      <c r="J186" s="10"/>
      <c r="K186" s="10"/>
      <c r="L186" s="12">
        <f t="shared" si="85"/>
        <v>94.6</v>
      </c>
      <c r="M186" s="12">
        <f t="shared" si="86"/>
        <v>94.6</v>
      </c>
      <c r="N186" s="12">
        <f t="shared" si="87"/>
        <v>61.2</v>
      </c>
      <c r="O186" s="12">
        <f t="shared" si="88"/>
        <v>0</v>
      </c>
    </row>
    <row r="187" spans="1:17" ht="15" customHeight="1" x14ac:dyDescent="0.25">
      <c r="A187" s="13" t="s">
        <v>129</v>
      </c>
      <c r="B187" s="12" t="s">
        <v>49</v>
      </c>
      <c r="C187" s="15" t="s">
        <v>51</v>
      </c>
      <c r="D187" s="16">
        <f t="shared" si="89"/>
        <v>71.400000000000006</v>
      </c>
      <c r="E187" s="16">
        <v>71.400000000000006</v>
      </c>
      <c r="F187" s="16">
        <v>53.6</v>
      </c>
      <c r="G187" s="16"/>
      <c r="H187" s="10">
        <f t="shared" si="80"/>
        <v>0</v>
      </c>
      <c r="I187" s="10"/>
      <c r="J187" s="10"/>
      <c r="K187" s="10"/>
      <c r="L187" s="12">
        <f t="shared" si="85"/>
        <v>71.400000000000006</v>
      </c>
      <c r="M187" s="12">
        <f t="shared" si="86"/>
        <v>71.400000000000006</v>
      </c>
      <c r="N187" s="12">
        <f t="shared" si="87"/>
        <v>53.6</v>
      </c>
      <c r="O187" s="12">
        <f t="shared" si="88"/>
        <v>0</v>
      </c>
    </row>
    <row r="188" spans="1:17" ht="15" customHeight="1" x14ac:dyDescent="0.25">
      <c r="A188" s="13" t="s">
        <v>130</v>
      </c>
      <c r="B188" s="12" t="s">
        <v>48</v>
      </c>
      <c r="C188" s="15" t="s">
        <v>51</v>
      </c>
      <c r="D188" s="16">
        <f t="shared" si="89"/>
        <v>513.70000000000005</v>
      </c>
      <c r="E188" s="16">
        <v>513.70000000000005</v>
      </c>
      <c r="F188" s="16">
        <v>388.9</v>
      </c>
      <c r="G188" s="16"/>
      <c r="H188" s="10">
        <f t="shared" si="80"/>
        <v>0</v>
      </c>
      <c r="I188" s="10"/>
      <c r="J188" s="10"/>
      <c r="K188" s="10"/>
      <c r="L188" s="12">
        <f t="shared" si="85"/>
        <v>513.70000000000005</v>
      </c>
      <c r="M188" s="12">
        <f t="shared" si="86"/>
        <v>513.70000000000005</v>
      </c>
      <c r="N188" s="12">
        <f t="shared" si="87"/>
        <v>388.9</v>
      </c>
      <c r="O188" s="12">
        <f t="shared" si="88"/>
        <v>0</v>
      </c>
    </row>
    <row r="189" spans="1:17" ht="14.25" customHeight="1" x14ac:dyDescent="0.25">
      <c r="A189" s="13" t="s">
        <v>131</v>
      </c>
      <c r="B189" s="12" t="s">
        <v>65</v>
      </c>
      <c r="C189" s="15" t="s">
        <v>51</v>
      </c>
      <c r="D189" s="16">
        <f t="shared" si="89"/>
        <v>61</v>
      </c>
      <c r="E189" s="16">
        <v>61</v>
      </c>
      <c r="F189" s="16">
        <v>44.5</v>
      </c>
      <c r="G189" s="16"/>
      <c r="H189" s="10">
        <f t="shared" si="80"/>
        <v>0</v>
      </c>
      <c r="I189" s="10"/>
      <c r="J189" s="10"/>
      <c r="K189" s="10"/>
      <c r="L189" s="12">
        <f t="shared" si="85"/>
        <v>61</v>
      </c>
      <c r="M189" s="12">
        <f t="shared" si="86"/>
        <v>61</v>
      </c>
      <c r="N189" s="12">
        <f t="shared" si="87"/>
        <v>44.5</v>
      </c>
      <c r="O189" s="12">
        <f t="shared" si="88"/>
        <v>0</v>
      </c>
    </row>
    <row r="190" spans="1:17" ht="15" customHeight="1" x14ac:dyDescent="0.25">
      <c r="A190" s="13" t="s">
        <v>132</v>
      </c>
      <c r="B190" s="12" t="s">
        <v>50</v>
      </c>
      <c r="C190" s="15" t="s">
        <v>51</v>
      </c>
      <c r="D190" s="16">
        <f t="shared" si="89"/>
        <v>58.8</v>
      </c>
      <c r="E190" s="16">
        <v>58.8</v>
      </c>
      <c r="F190" s="16">
        <v>42.6</v>
      </c>
      <c r="G190" s="16"/>
      <c r="H190" s="10">
        <f t="shared" si="80"/>
        <v>0</v>
      </c>
      <c r="I190" s="10"/>
      <c r="J190" s="10">
        <v>1</v>
      </c>
      <c r="K190" s="10"/>
      <c r="L190" s="12">
        <f t="shared" si="85"/>
        <v>58.8</v>
      </c>
      <c r="M190" s="12">
        <f t="shared" si="86"/>
        <v>58.8</v>
      </c>
      <c r="N190" s="12">
        <f t="shared" si="87"/>
        <v>43.6</v>
      </c>
      <c r="O190" s="12">
        <f t="shared" si="88"/>
        <v>0</v>
      </c>
    </row>
    <row r="191" spans="1:17" ht="15" customHeight="1" x14ac:dyDescent="0.25">
      <c r="A191" s="13" t="s">
        <v>163</v>
      </c>
      <c r="B191" s="12" t="s">
        <v>167</v>
      </c>
      <c r="C191" s="15" t="s">
        <v>51</v>
      </c>
      <c r="D191" s="16">
        <f t="shared" si="89"/>
        <v>138.80000000000001</v>
      </c>
      <c r="E191" s="16">
        <v>138.80000000000001</v>
      </c>
      <c r="F191" s="16">
        <v>81</v>
      </c>
      <c r="G191" s="16"/>
      <c r="H191" s="10">
        <f t="shared" si="80"/>
        <v>0</v>
      </c>
      <c r="I191" s="10"/>
      <c r="J191" s="10"/>
      <c r="K191" s="10"/>
      <c r="L191" s="12">
        <f t="shared" si="85"/>
        <v>138.80000000000001</v>
      </c>
      <c r="M191" s="12">
        <f t="shared" si="86"/>
        <v>138.80000000000001</v>
      </c>
      <c r="N191" s="12">
        <f t="shared" si="87"/>
        <v>81</v>
      </c>
      <c r="O191" s="12">
        <f t="shared" si="88"/>
        <v>0</v>
      </c>
    </row>
    <row r="192" spans="1:17" s="37" customFormat="1" ht="15" customHeight="1" x14ac:dyDescent="0.25">
      <c r="A192" s="13" t="s">
        <v>133</v>
      </c>
      <c r="B192" s="12" t="s">
        <v>168</v>
      </c>
      <c r="C192" s="15" t="s">
        <v>51</v>
      </c>
      <c r="D192" s="16">
        <f t="shared" si="89"/>
        <v>39.6</v>
      </c>
      <c r="E192" s="16">
        <v>39.6</v>
      </c>
      <c r="F192" s="16">
        <v>24.7</v>
      </c>
      <c r="G192" s="16"/>
      <c r="H192" s="10">
        <f t="shared" si="80"/>
        <v>0</v>
      </c>
      <c r="I192" s="10"/>
      <c r="J192" s="10"/>
      <c r="K192" s="10"/>
      <c r="L192" s="12">
        <f t="shared" si="85"/>
        <v>39.6</v>
      </c>
      <c r="M192" s="12">
        <f t="shared" si="86"/>
        <v>39.6</v>
      </c>
      <c r="N192" s="12">
        <f t="shared" si="87"/>
        <v>24.7</v>
      </c>
      <c r="O192" s="12">
        <f t="shared" si="88"/>
        <v>0</v>
      </c>
      <c r="P192" s="2"/>
      <c r="Q192" s="2"/>
    </row>
    <row r="193" spans="1:15" ht="15.95" customHeight="1" x14ac:dyDescent="0.25">
      <c r="A193" s="20" t="s">
        <v>134</v>
      </c>
      <c r="B193" s="21" t="s">
        <v>177</v>
      </c>
      <c r="C193" s="28"/>
      <c r="D193" s="23">
        <f t="shared" ref="D193:O193" si="90">D155+D158+D159+D160+D161+D162+D163+D164+D165+D166+D167+D168+D169+D170+D171+D172+D173+D175+D177+D178+D179+D180+D181+D182+D183+D184+D185+D186+D187+D188+D189+D190+D191+D192+D174+D176</f>
        <v>6123.0000000000009</v>
      </c>
      <c r="E193" s="23">
        <f t="shared" si="90"/>
        <v>5859.9000000000015</v>
      </c>
      <c r="F193" s="23">
        <f t="shared" si="90"/>
        <v>3316.1999999999989</v>
      </c>
      <c r="G193" s="23">
        <f t="shared" si="90"/>
        <v>263.10000000000002</v>
      </c>
      <c r="H193" s="24">
        <f t="shared" si="90"/>
        <v>8.6</v>
      </c>
      <c r="I193" s="24">
        <f t="shared" si="90"/>
        <v>1.2</v>
      </c>
      <c r="J193" s="24">
        <f t="shared" si="90"/>
        <v>1</v>
      </c>
      <c r="K193" s="24">
        <f t="shared" si="90"/>
        <v>7.4</v>
      </c>
      <c r="L193" s="44">
        <f>M193+O193</f>
        <v>6131.6000000000013</v>
      </c>
      <c r="M193" s="44">
        <f t="shared" si="90"/>
        <v>5861.1000000000013</v>
      </c>
      <c r="N193" s="44">
        <f t="shared" si="90"/>
        <v>3317.1999999999989</v>
      </c>
      <c r="O193" s="44">
        <f t="shared" si="90"/>
        <v>270.5</v>
      </c>
    </row>
    <row r="194" spans="1:15" ht="15.95" customHeight="1" x14ac:dyDescent="0.25">
      <c r="A194" s="5" t="s">
        <v>135</v>
      </c>
      <c r="B194" s="586" t="s">
        <v>181</v>
      </c>
      <c r="C194" s="587"/>
      <c r="D194" s="587"/>
      <c r="E194" s="587"/>
      <c r="F194" s="587"/>
      <c r="G194" s="587"/>
      <c r="H194" s="587"/>
      <c r="I194" s="587"/>
      <c r="J194" s="587"/>
      <c r="K194" s="587"/>
      <c r="L194" s="587"/>
      <c r="M194" s="587"/>
      <c r="N194" s="587"/>
      <c r="O194" s="588"/>
    </row>
    <row r="195" spans="1:15" ht="15" customHeight="1" x14ac:dyDescent="0.25">
      <c r="A195" s="5" t="s">
        <v>136</v>
      </c>
      <c r="B195" s="241" t="s">
        <v>20</v>
      </c>
      <c r="C195" s="260"/>
      <c r="D195" s="16">
        <f>SUM(D196:D197)</f>
        <v>287.50000000000006</v>
      </c>
      <c r="E195" s="16">
        <f>SUM(E196:E197)</f>
        <v>276.70000000000005</v>
      </c>
      <c r="F195" s="16">
        <f>SUM(F196:F197)</f>
        <v>9.1</v>
      </c>
      <c r="G195" s="16">
        <f>SUM(G196:G197)</f>
        <v>10.8</v>
      </c>
      <c r="H195" s="9">
        <f>I195+K195</f>
        <v>-25.900000000000002</v>
      </c>
      <c r="I195" s="10">
        <f>SUM(I196:I197)</f>
        <v>-17.700000000000003</v>
      </c>
      <c r="J195" s="10">
        <f>SUM(J196:J197)</f>
        <v>1.4</v>
      </c>
      <c r="K195" s="206">
        <f>SUM(K196:K197)</f>
        <v>-8.1999999999999993</v>
      </c>
      <c r="L195" s="11">
        <f>M195+O195</f>
        <v>261.60000000000008</v>
      </c>
      <c r="M195" s="11">
        <f t="shared" ref="M195:O197" si="91">E195+I195</f>
        <v>259.00000000000006</v>
      </c>
      <c r="N195" s="11">
        <f t="shared" si="91"/>
        <v>10.5</v>
      </c>
      <c r="O195" s="11">
        <f t="shared" si="91"/>
        <v>2.6000000000000014</v>
      </c>
    </row>
    <row r="196" spans="1:15" ht="15" customHeight="1" x14ac:dyDescent="0.25">
      <c r="A196" s="272"/>
      <c r="B196" s="261"/>
      <c r="C196" s="30" t="s">
        <v>25</v>
      </c>
      <c r="D196" s="16">
        <f>E196+G196</f>
        <v>280.40000000000003</v>
      </c>
      <c r="E196" s="16">
        <v>269.60000000000002</v>
      </c>
      <c r="F196" s="16">
        <v>9.1</v>
      </c>
      <c r="G196" s="16">
        <v>10.8</v>
      </c>
      <c r="H196" s="9">
        <f>I196+K196</f>
        <v>-25.3</v>
      </c>
      <c r="I196" s="10">
        <v>-17.100000000000001</v>
      </c>
      <c r="J196" s="10">
        <v>1.4</v>
      </c>
      <c r="K196" s="206">
        <v>-8.1999999999999993</v>
      </c>
      <c r="L196" s="12">
        <f>M196+O196</f>
        <v>255.10000000000002</v>
      </c>
      <c r="M196" s="12">
        <f t="shared" si="91"/>
        <v>252.50000000000003</v>
      </c>
      <c r="N196" s="12">
        <f t="shared" si="91"/>
        <v>10.5</v>
      </c>
      <c r="O196" s="12">
        <f t="shared" si="91"/>
        <v>2.6000000000000014</v>
      </c>
    </row>
    <row r="197" spans="1:15" ht="15" customHeight="1" x14ac:dyDescent="0.25">
      <c r="A197" s="150"/>
      <c r="B197" s="262"/>
      <c r="C197" s="30" t="s">
        <v>30</v>
      </c>
      <c r="D197" s="16">
        <f>E197+G197</f>
        <v>7.1</v>
      </c>
      <c r="E197" s="16">
        <v>7.1</v>
      </c>
      <c r="F197" s="16"/>
      <c r="G197" s="16"/>
      <c r="H197" s="10">
        <f>I197+K197</f>
        <v>-0.6</v>
      </c>
      <c r="I197" s="10">
        <v>-0.6</v>
      </c>
      <c r="J197" s="10"/>
      <c r="K197" s="206"/>
      <c r="L197" s="12">
        <f>M197+O197</f>
        <v>6.5</v>
      </c>
      <c r="M197" s="12">
        <f t="shared" si="91"/>
        <v>6.5</v>
      </c>
      <c r="N197" s="12">
        <f t="shared" si="91"/>
        <v>0</v>
      </c>
      <c r="O197" s="12">
        <f t="shared" si="91"/>
        <v>0</v>
      </c>
    </row>
    <row r="198" spans="1:15" ht="15.95" customHeight="1" x14ac:dyDescent="0.25">
      <c r="A198" s="20" t="s">
        <v>137</v>
      </c>
      <c r="B198" s="245" t="s">
        <v>178</v>
      </c>
      <c r="C198" s="83"/>
      <c r="D198" s="23">
        <f>D195</f>
        <v>287.50000000000006</v>
      </c>
      <c r="E198" s="23">
        <f>E195</f>
        <v>276.70000000000005</v>
      </c>
      <c r="F198" s="23">
        <f>F195</f>
        <v>9.1</v>
      </c>
      <c r="G198" s="23">
        <f>G195</f>
        <v>10.8</v>
      </c>
      <c r="H198" s="24">
        <f t="shared" ref="H198:O198" si="92">H195</f>
        <v>-25.900000000000002</v>
      </c>
      <c r="I198" s="24">
        <f t="shared" si="92"/>
        <v>-17.700000000000003</v>
      </c>
      <c r="J198" s="24">
        <f t="shared" si="92"/>
        <v>1.4</v>
      </c>
      <c r="K198" s="24">
        <f t="shared" si="92"/>
        <v>-8.1999999999999993</v>
      </c>
      <c r="L198" s="44">
        <f>M198+O198</f>
        <v>261.60000000000008</v>
      </c>
      <c r="M198" s="44">
        <f t="shared" si="92"/>
        <v>259.00000000000006</v>
      </c>
      <c r="N198" s="44">
        <f t="shared" si="92"/>
        <v>10.5</v>
      </c>
      <c r="O198" s="44">
        <f t="shared" si="92"/>
        <v>2.6000000000000014</v>
      </c>
    </row>
    <row r="199" spans="1:15" ht="15.95" customHeight="1" x14ac:dyDescent="0.25">
      <c r="A199" s="13" t="s">
        <v>138</v>
      </c>
      <c r="B199" s="586" t="s">
        <v>66</v>
      </c>
      <c r="C199" s="587"/>
      <c r="D199" s="587"/>
      <c r="E199" s="587"/>
      <c r="F199" s="587"/>
      <c r="G199" s="587"/>
      <c r="H199" s="587"/>
      <c r="I199" s="587"/>
      <c r="J199" s="587"/>
      <c r="K199" s="587"/>
      <c r="L199" s="587"/>
      <c r="M199" s="587"/>
      <c r="N199" s="587"/>
      <c r="O199" s="588"/>
    </row>
    <row r="200" spans="1:15" ht="15" customHeight="1" x14ac:dyDescent="0.25">
      <c r="A200" s="19" t="s">
        <v>139</v>
      </c>
      <c r="B200" s="241" t="s">
        <v>20</v>
      </c>
      <c r="C200" s="263" t="s">
        <v>30</v>
      </c>
      <c r="D200" s="16">
        <f t="shared" ref="D200:D215" si="93">E200+G200</f>
        <v>1097.3</v>
      </c>
      <c r="E200" s="16">
        <v>491.9</v>
      </c>
      <c r="F200" s="16"/>
      <c r="G200" s="16">
        <v>605.4</v>
      </c>
      <c r="H200" s="9">
        <f>I200+K200</f>
        <v>-83.5</v>
      </c>
      <c r="I200" s="10">
        <v>-2.4</v>
      </c>
      <c r="J200" s="10"/>
      <c r="K200" s="206">
        <v>-81.099999999999994</v>
      </c>
      <c r="L200" s="11">
        <f>M200+O200</f>
        <v>1013.8</v>
      </c>
      <c r="M200" s="11">
        <f>E200+I200</f>
        <v>489.5</v>
      </c>
      <c r="N200" s="11">
        <f>F200+J200</f>
        <v>0</v>
      </c>
      <c r="O200" s="11">
        <f>G200+K200</f>
        <v>524.29999999999995</v>
      </c>
    </row>
    <row r="201" spans="1:15" ht="15" customHeight="1" x14ac:dyDescent="0.25">
      <c r="A201" s="13" t="s">
        <v>164</v>
      </c>
      <c r="B201" s="12" t="s">
        <v>7</v>
      </c>
      <c r="C201" s="39" t="s">
        <v>30</v>
      </c>
      <c r="D201" s="16">
        <f t="shared" si="93"/>
        <v>28.5</v>
      </c>
      <c r="E201" s="16">
        <v>28.5</v>
      </c>
      <c r="F201" s="16">
        <v>17.600000000000001</v>
      </c>
      <c r="G201" s="16"/>
      <c r="H201" s="9">
        <f t="shared" ref="H201:H215" si="94">I201+K201</f>
        <v>0</v>
      </c>
      <c r="I201" s="10"/>
      <c r="J201" s="10"/>
      <c r="K201" s="206"/>
      <c r="L201" s="11">
        <f t="shared" ref="L201:L215" si="95">M201+O201</f>
        <v>28.5</v>
      </c>
      <c r="M201" s="11">
        <f t="shared" ref="M201:M215" si="96">E201+I201</f>
        <v>28.5</v>
      </c>
      <c r="N201" s="11">
        <f t="shared" ref="N201:N215" si="97">F201+J201</f>
        <v>17.600000000000001</v>
      </c>
      <c r="O201" s="11">
        <f t="shared" ref="O201:O215" si="98">G201+K201</f>
        <v>0</v>
      </c>
    </row>
    <row r="202" spans="1:15" ht="15" customHeight="1" x14ac:dyDescent="0.25">
      <c r="A202" s="13" t="s">
        <v>140</v>
      </c>
      <c r="B202" s="80" t="s">
        <v>10</v>
      </c>
      <c r="C202" s="39" t="s">
        <v>30</v>
      </c>
      <c r="D202" s="16">
        <f t="shared" si="93"/>
        <v>24.8</v>
      </c>
      <c r="E202" s="16">
        <v>24.8</v>
      </c>
      <c r="F202" s="16">
        <v>14.2</v>
      </c>
      <c r="G202" s="16"/>
      <c r="H202" s="9">
        <f t="shared" si="94"/>
        <v>0</v>
      </c>
      <c r="I202" s="10"/>
      <c r="J202" s="10"/>
      <c r="K202" s="206"/>
      <c r="L202" s="11">
        <f t="shared" si="95"/>
        <v>24.8</v>
      </c>
      <c r="M202" s="11">
        <f t="shared" si="96"/>
        <v>24.8</v>
      </c>
      <c r="N202" s="11">
        <f t="shared" si="97"/>
        <v>14.2</v>
      </c>
      <c r="O202" s="11">
        <f t="shared" si="98"/>
        <v>0</v>
      </c>
    </row>
    <row r="203" spans="1:15" ht="15" customHeight="1" x14ac:dyDescent="0.25">
      <c r="A203" s="242" t="s">
        <v>183</v>
      </c>
      <c r="B203" s="29" t="s">
        <v>11</v>
      </c>
      <c r="C203" s="39" t="s">
        <v>30</v>
      </c>
      <c r="D203" s="16">
        <f t="shared" si="93"/>
        <v>71.2</v>
      </c>
      <c r="E203" s="16">
        <v>71.2</v>
      </c>
      <c r="F203" s="16">
        <v>45.3</v>
      </c>
      <c r="G203" s="16"/>
      <c r="H203" s="9">
        <f t="shared" si="94"/>
        <v>0</v>
      </c>
      <c r="I203" s="10"/>
      <c r="J203" s="10">
        <v>0.1</v>
      </c>
      <c r="K203" s="206"/>
      <c r="L203" s="11">
        <f t="shared" si="95"/>
        <v>71.2</v>
      </c>
      <c r="M203" s="11">
        <f t="shared" si="96"/>
        <v>71.2</v>
      </c>
      <c r="N203" s="11">
        <f t="shared" si="97"/>
        <v>45.4</v>
      </c>
      <c r="O203" s="11">
        <f t="shared" si="98"/>
        <v>0</v>
      </c>
    </row>
    <row r="204" spans="1:15" ht="15" customHeight="1" x14ac:dyDescent="0.25">
      <c r="A204" s="259" t="s">
        <v>184</v>
      </c>
      <c r="B204" s="29" t="s">
        <v>15</v>
      </c>
      <c r="C204" s="39" t="s">
        <v>30</v>
      </c>
      <c r="D204" s="16">
        <f t="shared" si="93"/>
        <v>27.7</v>
      </c>
      <c r="E204" s="16">
        <v>27.7</v>
      </c>
      <c r="F204" s="16">
        <v>17.3</v>
      </c>
      <c r="G204" s="16"/>
      <c r="H204" s="9">
        <f t="shared" si="94"/>
        <v>0</v>
      </c>
      <c r="I204" s="10"/>
      <c r="J204" s="10"/>
      <c r="K204" s="206"/>
      <c r="L204" s="11">
        <f t="shared" si="95"/>
        <v>27.7</v>
      </c>
      <c r="M204" s="11">
        <f t="shared" si="96"/>
        <v>27.7</v>
      </c>
      <c r="N204" s="11">
        <f t="shared" si="97"/>
        <v>17.3</v>
      </c>
      <c r="O204" s="11">
        <f t="shared" si="98"/>
        <v>0</v>
      </c>
    </row>
    <row r="205" spans="1:15" ht="15" customHeight="1" x14ac:dyDescent="0.25">
      <c r="A205" s="32" t="s">
        <v>185</v>
      </c>
      <c r="B205" s="29" t="s">
        <v>16</v>
      </c>
      <c r="C205" s="39" t="s">
        <v>30</v>
      </c>
      <c r="D205" s="16">
        <f t="shared" si="93"/>
        <v>21.7</v>
      </c>
      <c r="E205" s="16">
        <v>21.7</v>
      </c>
      <c r="F205" s="16">
        <v>12.2</v>
      </c>
      <c r="G205" s="16"/>
      <c r="H205" s="9">
        <f t="shared" ref="H205" si="99">I205+K205</f>
        <v>0</v>
      </c>
      <c r="I205" s="10"/>
      <c r="J205" s="10"/>
      <c r="K205" s="206"/>
      <c r="L205" s="11">
        <f t="shared" ref="L205" si="100">M205+O205</f>
        <v>21.7</v>
      </c>
      <c r="M205" s="11">
        <f t="shared" ref="M205" si="101">E205+I205</f>
        <v>21.7</v>
      </c>
      <c r="N205" s="11">
        <f t="shared" ref="N205" si="102">F205+J205</f>
        <v>12.2</v>
      </c>
      <c r="O205" s="11">
        <f t="shared" ref="O205" si="103">G205+K205</f>
        <v>0</v>
      </c>
    </row>
    <row r="206" spans="1:15" ht="15" customHeight="1" x14ac:dyDescent="0.25">
      <c r="A206" s="13" t="s">
        <v>186</v>
      </c>
      <c r="B206" s="29" t="s">
        <v>27</v>
      </c>
      <c r="C206" s="39" t="s">
        <v>30</v>
      </c>
      <c r="D206" s="16">
        <f t="shared" si="93"/>
        <v>256.7</v>
      </c>
      <c r="E206" s="16">
        <v>256.7</v>
      </c>
      <c r="F206" s="16">
        <v>172</v>
      </c>
      <c r="G206" s="16"/>
      <c r="H206" s="9">
        <f t="shared" si="94"/>
        <v>0</v>
      </c>
      <c r="I206" s="10"/>
      <c r="J206" s="10"/>
      <c r="K206" s="206"/>
      <c r="L206" s="11">
        <f t="shared" si="95"/>
        <v>256.7</v>
      </c>
      <c r="M206" s="11">
        <f t="shared" si="96"/>
        <v>256.7</v>
      </c>
      <c r="N206" s="11">
        <f t="shared" si="97"/>
        <v>172</v>
      </c>
      <c r="O206" s="11">
        <f t="shared" si="98"/>
        <v>0</v>
      </c>
    </row>
    <row r="207" spans="1:15" ht="15" customHeight="1" x14ac:dyDescent="0.25">
      <c r="A207" s="242" t="s">
        <v>187</v>
      </c>
      <c r="B207" s="29" t="s">
        <v>57</v>
      </c>
      <c r="C207" s="39" t="s">
        <v>30</v>
      </c>
      <c r="D207" s="16">
        <f t="shared" si="93"/>
        <v>66.5</v>
      </c>
      <c r="E207" s="16">
        <v>66.5</v>
      </c>
      <c r="F207" s="16">
        <v>48.2</v>
      </c>
      <c r="G207" s="16"/>
      <c r="H207" s="9">
        <f t="shared" si="94"/>
        <v>0</v>
      </c>
      <c r="I207" s="10"/>
      <c r="J207" s="10"/>
      <c r="K207" s="206"/>
      <c r="L207" s="11">
        <f t="shared" si="95"/>
        <v>66.5</v>
      </c>
      <c r="M207" s="11">
        <f t="shared" si="96"/>
        <v>66.5</v>
      </c>
      <c r="N207" s="11">
        <f t="shared" si="97"/>
        <v>48.2</v>
      </c>
      <c r="O207" s="11">
        <f t="shared" si="98"/>
        <v>0</v>
      </c>
    </row>
    <row r="208" spans="1:15" ht="15" customHeight="1" x14ac:dyDescent="0.25">
      <c r="A208" s="38" t="s">
        <v>188</v>
      </c>
      <c r="B208" s="29" t="s">
        <v>58</v>
      </c>
      <c r="C208" s="39" t="s">
        <v>30</v>
      </c>
      <c r="D208" s="16">
        <f t="shared" si="93"/>
        <v>51.4</v>
      </c>
      <c r="E208" s="16">
        <v>51.4</v>
      </c>
      <c r="F208" s="16">
        <v>35.200000000000003</v>
      </c>
      <c r="G208" s="16"/>
      <c r="H208" s="9">
        <f t="shared" si="94"/>
        <v>0</v>
      </c>
      <c r="I208" s="10"/>
      <c r="J208" s="10"/>
      <c r="K208" s="206"/>
      <c r="L208" s="11">
        <f t="shared" si="95"/>
        <v>51.4</v>
      </c>
      <c r="M208" s="11">
        <f t="shared" si="96"/>
        <v>51.4</v>
      </c>
      <c r="N208" s="11">
        <f t="shared" si="97"/>
        <v>35.200000000000003</v>
      </c>
      <c r="O208" s="11">
        <f t="shared" si="98"/>
        <v>0</v>
      </c>
    </row>
    <row r="209" spans="1:17" ht="15" customHeight="1" x14ac:dyDescent="0.25">
      <c r="A209" s="40" t="s">
        <v>189</v>
      </c>
      <c r="B209" s="29" t="s">
        <v>394</v>
      </c>
      <c r="C209" s="39" t="s">
        <v>30</v>
      </c>
      <c r="D209" s="16">
        <f t="shared" si="93"/>
        <v>35.799999999999997</v>
      </c>
      <c r="E209" s="16">
        <v>35.799999999999997</v>
      </c>
      <c r="F209" s="16">
        <v>26.5</v>
      </c>
      <c r="G209" s="16"/>
      <c r="H209" s="9">
        <f t="shared" si="94"/>
        <v>0</v>
      </c>
      <c r="I209" s="10"/>
      <c r="J209" s="10"/>
      <c r="K209" s="206"/>
      <c r="L209" s="11">
        <f t="shared" si="95"/>
        <v>35.799999999999997</v>
      </c>
      <c r="M209" s="11">
        <f t="shared" si="96"/>
        <v>35.799999999999997</v>
      </c>
      <c r="N209" s="11">
        <f t="shared" si="97"/>
        <v>26.5</v>
      </c>
      <c r="O209" s="11">
        <f t="shared" si="98"/>
        <v>0</v>
      </c>
    </row>
    <row r="210" spans="1:17" ht="15" customHeight="1" x14ac:dyDescent="0.25">
      <c r="A210" s="32" t="s">
        <v>190</v>
      </c>
      <c r="B210" s="29" t="s">
        <v>396</v>
      </c>
      <c r="C210" s="39" t="s">
        <v>30</v>
      </c>
      <c r="D210" s="16">
        <f t="shared" si="93"/>
        <v>44.8</v>
      </c>
      <c r="E210" s="16">
        <v>44.8</v>
      </c>
      <c r="F210" s="16">
        <v>31.2</v>
      </c>
      <c r="G210" s="16"/>
      <c r="H210" s="9">
        <f t="shared" si="94"/>
        <v>0</v>
      </c>
      <c r="I210" s="10"/>
      <c r="J210" s="10"/>
      <c r="K210" s="206"/>
      <c r="L210" s="11">
        <f t="shared" si="95"/>
        <v>44.8</v>
      </c>
      <c r="M210" s="11">
        <f t="shared" si="96"/>
        <v>44.8</v>
      </c>
      <c r="N210" s="11">
        <f t="shared" si="97"/>
        <v>31.2</v>
      </c>
      <c r="O210" s="11">
        <f t="shared" si="98"/>
        <v>0</v>
      </c>
    </row>
    <row r="211" spans="1:17" x14ac:dyDescent="0.25">
      <c r="A211" s="32" t="s">
        <v>191</v>
      </c>
      <c r="B211" s="29" t="s">
        <v>67</v>
      </c>
      <c r="C211" s="39" t="s">
        <v>30</v>
      </c>
      <c r="D211" s="16">
        <f t="shared" si="93"/>
        <v>38.6</v>
      </c>
      <c r="E211" s="16">
        <v>38.6</v>
      </c>
      <c r="F211" s="16">
        <v>27.7</v>
      </c>
      <c r="G211" s="16"/>
      <c r="H211" s="9">
        <f t="shared" si="94"/>
        <v>0</v>
      </c>
      <c r="I211" s="10"/>
      <c r="J211" s="10"/>
      <c r="K211" s="206"/>
      <c r="L211" s="11">
        <f t="shared" si="95"/>
        <v>38.6</v>
      </c>
      <c r="M211" s="11">
        <f t="shared" si="96"/>
        <v>38.6</v>
      </c>
      <c r="N211" s="11">
        <f t="shared" si="97"/>
        <v>27.7</v>
      </c>
      <c r="O211" s="11">
        <f t="shared" si="98"/>
        <v>0</v>
      </c>
      <c r="P211" s="37"/>
      <c r="Q211" s="37"/>
    </row>
    <row r="212" spans="1:17" x14ac:dyDescent="0.25">
      <c r="A212" s="32" t="s">
        <v>192</v>
      </c>
      <c r="B212" s="29" t="s">
        <v>154</v>
      </c>
      <c r="C212" s="39" t="s">
        <v>30</v>
      </c>
      <c r="D212" s="16">
        <f t="shared" si="93"/>
        <v>33</v>
      </c>
      <c r="E212" s="16">
        <v>33</v>
      </c>
      <c r="F212" s="16">
        <v>22.3</v>
      </c>
      <c r="G212" s="16"/>
      <c r="H212" s="9">
        <f t="shared" si="94"/>
        <v>0</v>
      </c>
      <c r="I212" s="10"/>
      <c r="J212" s="10"/>
      <c r="K212" s="206"/>
      <c r="L212" s="11">
        <f t="shared" si="95"/>
        <v>33</v>
      </c>
      <c r="M212" s="11">
        <f t="shared" si="96"/>
        <v>33</v>
      </c>
      <c r="N212" s="11">
        <f t="shared" si="97"/>
        <v>22.3</v>
      </c>
      <c r="O212" s="11">
        <f t="shared" si="98"/>
        <v>0</v>
      </c>
    </row>
    <row r="213" spans="1:17" x14ac:dyDescent="0.25">
      <c r="A213" s="32" t="s">
        <v>193</v>
      </c>
      <c r="B213" s="29" t="s">
        <v>28</v>
      </c>
      <c r="C213" s="39" t="s">
        <v>30</v>
      </c>
      <c r="D213" s="16">
        <f t="shared" si="93"/>
        <v>473.6</v>
      </c>
      <c r="E213" s="16">
        <v>473.6</v>
      </c>
      <c r="F213" s="16">
        <v>317.60000000000002</v>
      </c>
      <c r="G213" s="16"/>
      <c r="H213" s="9">
        <f t="shared" si="94"/>
        <v>1</v>
      </c>
      <c r="I213" s="10">
        <v>1</v>
      </c>
      <c r="J213" s="10"/>
      <c r="K213" s="206"/>
      <c r="L213" s="11">
        <f t="shared" si="95"/>
        <v>474.6</v>
      </c>
      <c r="M213" s="11">
        <f t="shared" si="96"/>
        <v>474.6</v>
      </c>
      <c r="N213" s="11">
        <f t="shared" si="97"/>
        <v>317.60000000000002</v>
      </c>
      <c r="O213" s="11">
        <f t="shared" si="98"/>
        <v>0</v>
      </c>
      <c r="P213" s="37"/>
      <c r="Q213" s="37"/>
    </row>
    <row r="214" spans="1:17" ht="15" customHeight="1" x14ac:dyDescent="0.25">
      <c r="A214" s="32" t="s">
        <v>141</v>
      </c>
      <c r="B214" s="12" t="s">
        <v>29</v>
      </c>
      <c r="C214" s="39" t="s">
        <v>30</v>
      </c>
      <c r="D214" s="16">
        <f t="shared" si="93"/>
        <v>127.2</v>
      </c>
      <c r="E214" s="16">
        <v>127.2</v>
      </c>
      <c r="F214" s="16">
        <v>91.5</v>
      </c>
      <c r="G214" s="16"/>
      <c r="H214" s="9">
        <f t="shared" si="94"/>
        <v>1.5</v>
      </c>
      <c r="I214" s="10">
        <v>1.5</v>
      </c>
      <c r="J214" s="10">
        <v>1.2</v>
      </c>
      <c r="K214" s="206"/>
      <c r="L214" s="11">
        <f t="shared" si="95"/>
        <v>128.69999999999999</v>
      </c>
      <c r="M214" s="11">
        <f t="shared" si="96"/>
        <v>128.69999999999999</v>
      </c>
      <c r="N214" s="11">
        <f t="shared" si="97"/>
        <v>92.7</v>
      </c>
      <c r="O214" s="11">
        <f t="shared" si="98"/>
        <v>0</v>
      </c>
      <c r="P214" s="37"/>
      <c r="Q214" s="37"/>
    </row>
    <row r="215" spans="1:17" x14ac:dyDescent="0.25">
      <c r="A215" s="32" t="s">
        <v>142</v>
      </c>
      <c r="B215" s="41" t="s">
        <v>64</v>
      </c>
      <c r="C215" s="39" t="s">
        <v>30</v>
      </c>
      <c r="D215" s="16">
        <f t="shared" si="93"/>
        <v>344.6</v>
      </c>
      <c r="E215" s="16">
        <v>344.6</v>
      </c>
      <c r="F215" s="16">
        <v>236.6</v>
      </c>
      <c r="G215" s="16"/>
      <c r="H215" s="9">
        <f t="shared" si="94"/>
        <v>0</v>
      </c>
      <c r="I215" s="10"/>
      <c r="J215" s="10"/>
      <c r="K215" s="206"/>
      <c r="L215" s="11">
        <f t="shared" si="95"/>
        <v>344.6</v>
      </c>
      <c r="M215" s="11">
        <f t="shared" si="96"/>
        <v>344.6</v>
      </c>
      <c r="N215" s="11">
        <f t="shared" si="97"/>
        <v>236.6</v>
      </c>
      <c r="O215" s="11">
        <f t="shared" si="98"/>
        <v>0</v>
      </c>
    </row>
    <row r="216" spans="1:17" ht="15.95" customHeight="1" x14ac:dyDescent="0.25">
      <c r="A216" s="54" t="s">
        <v>143</v>
      </c>
      <c r="B216" s="44" t="s">
        <v>179</v>
      </c>
      <c r="C216" s="78"/>
      <c r="D216" s="264">
        <f>D200+D201+D202+D203+D204+D205+D206+D207+D208+D209+D210+D211+D212+D213+D214+D215</f>
        <v>2743.3999999999996</v>
      </c>
      <c r="E216" s="23">
        <f>E200+E201+E202+E203+E204+E205+E206+E207+E208+E209+E210+E211+E212+E213+E214+E215</f>
        <v>2138</v>
      </c>
      <c r="F216" s="23">
        <f>F200+F201+F202+F203+F204+F205+F206+F207+F208+F209+F210+F211+F212+F213+F214+F215</f>
        <v>1115.3999999999999</v>
      </c>
      <c r="G216" s="23">
        <f>G200+G201+G202+G203+G204+G205+G206+G207+G208+G209+G210+G211+G212+G213+G214+G215</f>
        <v>605.4</v>
      </c>
      <c r="H216" s="9">
        <f>H200+H201+H202+H203+H204+H205+H206+H207+H208+H209+H210+H211+H212+H213+H214+H215</f>
        <v>-81</v>
      </c>
      <c r="I216" s="9">
        <f t="shared" ref="I216:K216" si="104">I200+I201+I202+I203+I204+I205+I206+I207+I208+I209+I210+I211+I212+I213+I214+I215</f>
        <v>0.10000000000000009</v>
      </c>
      <c r="J216" s="9">
        <f t="shared" si="104"/>
        <v>1.3</v>
      </c>
      <c r="K216" s="9">
        <f t="shared" si="104"/>
        <v>-81.099999999999994</v>
      </c>
      <c r="L216" s="44">
        <f>M216+O216</f>
        <v>2662.4000000000005</v>
      </c>
      <c r="M216" s="44">
        <f>M200+M201+M202+M203+M204+M205+M206+M207+M208+M209+M210+M211+M212+M213+M214+M215</f>
        <v>2138.1000000000004</v>
      </c>
      <c r="N216" s="44">
        <f t="shared" ref="N216:O216" si="105">N200+N201+N202+N203+N204+N205+N206+N207+N208+N209+N210+N211+N212+N213+N214+N215</f>
        <v>1116.7</v>
      </c>
      <c r="O216" s="44">
        <f t="shared" si="105"/>
        <v>524.29999999999995</v>
      </c>
    </row>
    <row r="217" spans="1:17" ht="17.25" customHeight="1" x14ac:dyDescent="0.25">
      <c r="A217" s="32" t="s">
        <v>144</v>
      </c>
      <c r="B217" s="586" t="s">
        <v>68</v>
      </c>
      <c r="C217" s="587"/>
      <c r="D217" s="587"/>
      <c r="E217" s="587"/>
      <c r="F217" s="587"/>
      <c r="G217" s="587"/>
      <c r="H217" s="587"/>
      <c r="I217" s="587"/>
      <c r="J217" s="587"/>
      <c r="K217" s="587"/>
      <c r="L217" s="587"/>
      <c r="M217" s="587"/>
      <c r="N217" s="587"/>
      <c r="O217" s="588"/>
    </row>
    <row r="218" spans="1:17" ht="17.25" customHeight="1" x14ac:dyDescent="0.25">
      <c r="A218" s="32" t="s">
        <v>145</v>
      </c>
      <c r="B218" s="6" t="s">
        <v>20</v>
      </c>
      <c r="C218" s="181"/>
      <c r="D218" s="16">
        <f t="shared" ref="D218:D220" si="106">E218+G218</f>
        <v>2008.4</v>
      </c>
      <c r="E218" s="16">
        <f>E219+E220</f>
        <v>1972</v>
      </c>
      <c r="F218" s="16">
        <f t="shared" ref="F218:G218" si="107">F219+F220</f>
        <v>0</v>
      </c>
      <c r="G218" s="16">
        <f t="shared" si="107"/>
        <v>36.4</v>
      </c>
      <c r="H218" s="9">
        <f t="shared" ref="H218:H220" si="108">I218+K218</f>
        <v>97</v>
      </c>
      <c r="I218" s="10">
        <f t="shared" ref="I218" si="109">I219+I220</f>
        <v>17.8</v>
      </c>
      <c r="J218" s="10">
        <f t="shared" ref="J218" si="110">J219+J220</f>
        <v>0</v>
      </c>
      <c r="K218" s="10">
        <f t="shared" ref="K218" si="111">K219+K220</f>
        <v>79.2</v>
      </c>
      <c r="L218" s="11">
        <f t="shared" ref="L218:L220" si="112">M218+O218</f>
        <v>2105.4</v>
      </c>
      <c r="M218" s="11">
        <f t="shared" ref="M218" si="113">M219+M220</f>
        <v>1989.8</v>
      </c>
      <c r="N218" s="11">
        <f t="shared" ref="N218" si="114">N219+N220</f>
        <v>0</v>
      </c>
      <c r="O218" s="11">
        <f t="shared" ref="O218" si="115">O219+O220</f>
        <v>115.6</v>
      </c>
    </row>
    <row r="219" spans="1:17" x14ac:dyDescent="0.25">
      <c r="A219" s="40"/>
      <c r="B219" s="6"/>
      <c r="C219" s="15" t="s">
        <v>32</v>
      </c>
      <c r="D219" s="16">
        <f t="shared" si="106"/>
        <v>5</v>
      </c>
      <c r="E219" s="16">
        <v>5</v>
      </c>
      <c r="F219" s="16"/>
      <c r="G219" s="16"/>
      <c r="H219" s="9">
        <f t="shared" si="108"/>
        <v>0</v>
      </c>
      <c r="I219" s="10"/>
      <c r="J219" s="10"/>
      <c r="K219" s="206"/>
      <c r="L219" s="12">
        <f t="shared" si="112"/>
        <v>5</v>
      </c>
      <c r="M219" s="12">
        <f t="shared" ref="M219" si="116">E219+I219</f>
        <v>5</v>
      </c>
      <c r="N219" s="12">
        <f t="shared" ref="N219" si="117">F219+J219</f>
        <v>0</v>
      </c>
      <c r="O219" s="12">
        <f t="shared" ref="O219" si="118">G219+K219</f>
        <v>0</v>
      </c>
    </row>
    <row r="220" spans="1:17" ht="17.25" customHeight="1" x14ac:dyDescent="0.25">
      <c r="A220" s="40"/>
      <c r="B220" s="6"/>
      <c r="C220" s="181" t="s">
        <v>24</v>
      </c>
      <c r="D220" s="16">
        <f t="shared" si="106"/>
        <v>2003.4</v>
      </c>
      <c r="E220" s="16">
        <f t="shared" ref="E220" si="119">E221+E222</f>
        <v>1967</v>
      </c>
      <c r="F220" s="16">
        <f t="shared" ref="F220:G220" si="120">F221+F222</f>
        <v>0</v>
      </c>
      <c r="G220" s="16">
        <f t="shared" si="120"/>
        <v>36.4</v>
      </c>
      <c r="H220" s="9">
        <f t="shared" si="108"/>
        <v>97</v>
      </c>
      <c r="I220" s="10">
        <f t="shared" ref="I220:K220" si="121">I221+I222</f>
        <v>17.8</v>
      </c>
      <c r="J220" s="10">
        <f t="shared" si="121"/>
        <v>0</v>
      </c>
      <c r="K220" s="206">
        <f t="shared" si="121"/>
        <v>79.2</v>
      </c>
      <c r="L220" s="11">
        <f t="shared" si="112"/>
        <v>2100.4</v>
      </c>
      <c r="M220" s="11">
        <f t="shared" ref="M220" si="122">M221+M222</f>
        <v>1984.8</v>
      </c>
      <c r="N220" s="11">
        <f t="shared" ref="N220" si="123">N221+N222</f>
        <v>0</v>
      </c>
      <c r="O220" s="11">
        <f t="shared" ref="O220" si="124">O221+O222</f>
        <v>115.6</v>
      </c>
    </row>
    <row r="221" spans="1:17" hidden="1" x14ac:dyDescent="0.25">
      <c r="A221" s="40"/>
      <c r="B221" s="265" t="s">
        <v>8</v>
      </c>
      <c r="C221" s="251"/>
      <c r="D221" s="253">
        <f t="shared" ref="D221:D226" si="125">E221+G221</f>
        <v>1444.4</v>
      </c>
      <c r="E221" s="253">
        <v>1408</v>
      </c>
      <c r="F221" s="253"/>
      <c r="G221" s="253">
        <v>36.4</v>
      </c>
      <c r="H221" s="253">
        <f t="shared" ref="H221:H226" si="126">I221+K221</f>
        <v>97</v>
      </c>
      <c r="I221" s="253">
        <v>17.8</v>
      </c>
      <c r="J221" s="253"/>
      <c r="K221" s="253">
        <v>79.2</v>
      </c>
      <c r="L221" s="253">
        <f t="shared" ref="L221:L226" si="127">M221+O221</f>
        <v>1541.3999999999999</v>
      </c>
      <c r="M221" s="253">
        <f t="shared" ref="M221:M226" si="128">E221+I221</f>
        <v>1425.8</v>
      </c>
      <c r="N221" s="253">
        <f t="shared" ref="N221:N226" si="129">F221+J221</f>
        <v>0</v>
      </c>
      <c r="O221" s="253">
        <f t="shared" ref="O221:O226" si="130">G221+K221</f>
        <v>115.6</v>
      </c>
    </row>
    <row r="222" spans="1:17" x14ac:dyDescent="0.25">
      <c r="A222" s="242"/>
      <c r="B222" s="266" t="s">
        <v>159</v>
      </c>
      <c r="C222" s="182"/>
      <c r="D222" s="248">
        <f t="shared" si="125"/>
        <v>559</v>
      </c>
      <c r="E222" s="16">
        <v>559</v>
      </c>
      <c r="F222" s="16"/>
      <c r="G222" s="16"/>
      <c r="H222" s="9">
        <f t="shared" si="126"/>
        <v>0</v>
      </c>
      <c r="I222" s="10"/>
      <c r="J222" s="10"/>
      <c r="K222" s="206"/>
      <c r="L222" s="12">
        <f t="shared" si="127"/>
        <v>559</v>
      </c>
      <c r="M222" s="12">
        <f t="shared" si="128"/>
        <v>559</v>
      </c>
      <c r="N222" s="12">
        <f t="shared" si="129"/>
        <v>0</v>
      </c>
      <c r="O222" s="12">
        <f t="shared" si="130"/>
        <v>0</v>
      </c>
    </row>
    <row r="223" spans="1:17" ht="15" customHeight="1" x14ac:dyDescent="0.25">
      <c r="A223" s="13" t="s">
        <v>146</v>
      </c>
      <c r="B223" s="80" t="s">
        <v>52</v>
      </c>
      <c r="C223" s="81" t="s">
        <v>24</v>
      </c>
      <c r="D223" s="16">
        <f t="shared" si="125"/>
        <v>238.6</v>
      </c>
      <c r="E223" s="16">
        <v>238.6</v>
      </c>
      <c r="F223" s="16">
        <v>161.6</v>
      </c>
      <c r="G223" s="16"/>
      <c r="H223" s="9">
        <f t="shared" si="126"/>
        <v>0</v>
      </c>
      <c r="I223" s="10"/>
      <c r="J223" s="10"/>
      <c r="K223" s="206"/>
      <c r="L223" s="12">
        <f t="shared" si="127"/>
        <v>238.6</v>
      </c>
      <c r="M223" s="12">
        <f t="shared" si="128"/>
        <v>238.6</v>
      </c>
      <c r="N223" s="12">
        <f t="shared" si="129"/>
        <v>161.6</v>
      </c>
      <c r="O223" s="12">
        <f t="shared" si="130"/>
        <v>0</v>
      </c>
    </row>
    <row r="224" spans="1:17" ht="15" customHeight="1" x14ac:dyDescent="0.25">
      <c r="A224" s="19" t="s">
        <v>147</v>
      </c>
      <c r="B224" s="29" t="s">
        <v>53</v>
      </c>
      <c r="C224" s="30" t="s">
        <v>24</v>
      </c>
      <c r="D224" s="16">
        <f t="shared" si="125"/>
        <v>436.5</v>
      </c>
      <c r="E224" s="16">
        <v>436.5</v>
      </c>
      <c r="F224" s="16">
        <v>325.39999999999998</v>
      </c>
      <c r="G224" s="16"/>
      <c r="H224" s="9">
        <f t="shared" si="126"/>
        <v>0</v>
      </c>
      <c r="I224" s="10"/>
      <c r="J224" s="10"/>
      <c r="K224" s="206"/>
      <c r="L224" s="12">
        <f t="shared" si="127"/>
        <v>436.5</v>
      </c>
      <c r="M224" s="12">
        <f t="shared" si="128"/>
        <v>436.5</v>
      </c>
      <c r="N224" s="12">
        <f t="shared" si="129"/>
        <v>325.39999999999998</v>
      </c>
      <c r="O224" s="12">
        <f t="shared" si="130"/>
        <v>0</v>
      </c>
    </row>
    <row r="225" spans="1:17" ht="15" customHeight="1" x14ac:dyDescent="0.25">
      <c r="A225" s="38" t="s">
        <v>148</v>
      </c>
      <c r="B225" s="29" t="s">
        <v>167</v>
      </c>
      <c r="C225" s="30" t="s">
        <v>24</v>
      </c>
      <c r="D225" s="16">
        <f t="shared" si="125"/>
        <v>38.799999999999997</v>
      </c>
      <c r="E225" s="16">
        <v>38.799999999999997</v>
      </c>
      <c r="F225" s="16">
        <v>29.7</v>
      </c>
      <c r="G225" s="16"/>
      <c r="H225" s="9">
        <f t="shared" si="126"/>
        <v>0</v>
      </c>
      <c r="I225" s="10"/>
      <c r="J225" s="10"/>
      <c r="K225" s="206"/>
      <c r="L225" s="12">
        <f t="shared" si="127"/>
        <v>38.799999999999997</v>
      </c>
      <c r="M225" s="12">
        <f t="shared" si="128"/>
        <v>38.799999999999997</v>
      </c>
      <c r="N225" s="12">
        <f t="shared" si="129"/>
        <v>29.7</v>
      </c>
      <c r="O225" s="12">
        <f t="shared" si="130"/>
        <v>0</v>
      </c>
    </row>
    <row r="226" spans="1:17" s="37" customFormat="1" ht="15" customHeight="1" x14ac:dyDescent="0.25">
      <c r="A226" s="13" t="s">
        <v>149</v>
      </c>
      <c r="B226" s="12" t="s">
        <v>69</v>
      </c>
      <c r="C226" s="30" t="s">
        <v>24</v>
      </c>
      <c r="D226" s="16">
        <f t="shared" si="125"/>
        <v>538.4</v>
      </c>
      <c r="E226" s="16">
        <v>538.4</v>
      </c>
      <c r="F226" s="16">
        <v>355.9</v>
      </c>
      <c r="G226" s="16"/>
      <c r="H226" s="9">
        <f t="shared" si="126"/>
        <v>0</v>
      </c>
      <c r="I226" s="10"/>
      <c r="J226" s="10"/>
      <c r="K226" s="206"/>
      <c r="L226" s="12">
        <f t="shared" si="127"/>
        <v>538.4</v>
      </c>
      <c r="M226" s="12">
        <f t="shared" si="128"/>
        <v>538.4</v>
      </c>
      <c r="N226" s="12">
        <f t="shared" si="129"/>
        <v>355.9</v>
      </c>
      <c r="O226" s="12">
        <f t="shared" si="130"/>
        <v>0</v>
      </c>
      <c r="P226" s="2"/>
      <c r="Q226" s="2"/>
    </row>
    <row r="227" spans="1:17" s="37" customFormat="1" ht="15" customHeight="1" x14ac:dyDescent="0.25">
      <c r="A227" s="19" t="s">
        <v>150</v>
      </c>
      <c r="B227" s="12" t="s">
        <v>532</v>
      </c>
      <c r="C227" s="30" t="s">
        <v>24</v>
      </c>
      <c r="D227" s="16">
        <f t="shared" ref="D227" si="131">E227+G227</f>
        <v>74.599999999999994</v>
      </c>
      <c r="E227" s="16">
        <v>74.599999999999994</v>
      </c>
      <c r="F227" s="16">
        <v>53.6</v>
      </c>
      <c r="G227" s="16"/>
      <c r="H227" s="9">
        <f t="shared" ref="H227" si="132">I227+K227</f>
        <v>0</v>
      </c>
      <c r="I227" s="10"/>
      <c r="J227" s="10"/>
      <c r="K227" s="206"/>
      <c r="L227" s="12">
        <f t="shared" ref="L227" si="133">M227+O227</f>
        <v>74.599999999999994</v>
      </c>
      <c r="M227" s="12">
        <f t="shared" ref="M227" si="134">E227+I227</f>
        <v>74.599999999999994</v>
      </c>
      <c r="N227" s="12">
        <f t="shared" ref="N227" si="135">F227+J227</f>
        <v>53.6</v>
      </c>
      <c r="O227" s="12">
        <f t="shared" ref="O227" si="136">G227+K227</f>
        <v>0</v>
      </c>
      <c r="P227" s="2"/>
      <c r="Q227" s="2"/>
    </row>
    <row r="228" spans="1:17" ht="15.95" customHeight="1" x14ac:dyDescent="0.25">
      <c r="A228" s="54" t="s">
        <v>151</v>
      </c>
      <c r="B228" s="245" t="s">
        <v>180</v>
      </c>
      <c r="C228" s="25"/>
      <c r="D228" s="23">
        <f>D218+D223+D224+D225+D226+D227</f>
        <v>3335.3</v>
      </c>
      <c r="E228" s="23">
        <f>E218+E223+E224+E225+E226+E227</f>
        <v>3298.9</v>
      </c>
      <c r="F228" s="23">
        <f t="shared" ref="F228:G228" si="137">F218+F223+F224+F225+F226+F227</f>
        <v>926.2</v>
      </c>
      <c r="G228" s="23">
        <f t="shared" si="137"/>
        <v>36.4</v>
      </c>
      <c r="H228" s="24">
        <f t="shared" ref="H228" si="138">H218+H223+H224+H225+H226</f>
        <v>97</v>
      </c>
      <c r="I228" s="24">
        <f t="shared" ref="I228" si="139">I218+I223+I224+I225+I226+I227</f>
        <v>17.8</v>
      </c>
      <c r="J228" s="24">
        <f t="shared" ref="J228" si="140">J218+J223+J224+J225+J226+J227</f>
        <v>0</v>
      </c>
      <c r="K228" s="257">
        <f t="shared" ref="K228" si="141">K218+K223+K224+K225+K226+K227</f>
        <v>79.2</v>
      </c>
      <c r="L228" s="44">
        <f>M228+O228</f>
        <v>3432.3</v>
      </c>
      <c r="M228" s="49">
        <f t="shared" ref="M228:O228" si="142">M218+M223+M224+M225+M226+M227</f>
        <v>3316.7000000000003</v>
      </c>
      <c r="N228" s="49">
        <f t="shared" si="142"/>
        <v>926.2</v>
      </c>
      <c r="O228" s="49">
        <f t="shared" si="142"/>
        <v>115.6</v>
      </c>
    </row>
    <row r="229" spans="1:17" ht="15.95" customHeight="1" x14ac:dyDescent="0.25">
      <c r="A229" s="54" t="s">
        <v>462</v>
      </c>
      <c r="B229" s="188" t="s">
        <v>172</v>
      </c>
      <c r="C229" s="46"/>
      <c r="D229" s="23">
        <f>E229+G229</f>
        <v>21224</v>
      </c>
      <c r="E229" s="23">
        <f>E95+E149+E153+E193+E198+E216+E228</f>
        <v>18558.400000000001</v>
      </c>
      <c r="F229" s="23">
        <f t="shared" ref="F229:G229" si="143">F95+F149+F153+F193+F198+F216+F228</f>
        <v>7658.2</v>
      </c>
      <c r="G229" s="23">
        <f t="shared" si="143"/>
        <v>2665.6</v>
      </c>
      <c r="H229" s="24">
        <f t="shared" ref="H229" si="144">I229+K229</f>
        <v>85.799999999999983</v>
      </c>
      <c r="I229" s="24">
        <f t="shared" ref="I229:K229" si="145">I95+I149+I153+I193+I198+I216+I228</f>
        <v>29.29999999999999</v>
      </c>
      <c r="J229" s="24">
        <f t="shared" si="145"/>
        <v>-16.600000000000001</v>
      </c>
      <c r="K229" s="24">
        <f t="shared" si="145"/>
        <v>56.5</v>
      </c>
      <c r="L229" s="49">
        <f t="shared" ref="L229" si="146">M229+O229</f>
        <v>21309.8</v>
      </c>
      <c r="M229" s="49">
        <f t="shared" ref="M229:O229" si="147">M95+M149+M153+M193+M198+M216+M228</f>
        <v>18587.7</v>
      </c>
      <c r="N229" s="49">
        <f t="shared" si="147"/>
        <v>7641.5999999999985</v>
      </c>
      <c r="O229" s="49">
        <f t="shared" si="147"/>
        <v>2722.1</v>
      </c>
      <c r="P229" s="23">
        <f t="shared" ref="P229" si="148">Q229+S229</f>
        <v>0</v>
      </c>
      <c r="Q229" s="23">
        <f t="shared" ref="Q229" si="149">Q95+Q149+Q153+Q193+Q198+Q216+Q228</f>
        <v>0</v>
      </c>
    </row>
    <row r="230" spans="1:17" ht="15.95" customHeight="1" x14ac:dyDescent="0.25">
      <c r="A230" s="268"/>
      <c r="B230" s="228" t="s">
        <v>204</v>
      </c>
      <c r="C230" s="46"/>
      <c r="D230" s="23"/>
      <c r="E230" s="23"/>
      <c r="F230" s="23"/>
      <c r="G230" s="23"/>
      <c r="H230" s="9"/>
      <c r="I230" s="10"/>
      <c r="J230" s="10"/>
      <c r="K230" s="206"/>
      <c r="L230" s="49"/>
      <c r="M230" s="49"/>
      <c r="N230" s="49"/>
      <c r="O230" s="49"/>
    </row>
    <row r="231" spans="1:17" s="37" customFormat="1" ht="15.95" customHeight="1" x14ac:dyDescent="0.25">
      <c r="A231" s="99"/>
      <c r="B231" s="269" t="s">
        <v>348</v>
      </c>
      <c r="C231" s="25"/>
      <c r="D231" s="96">
        <f>E231+G231</f>
        <v>580</v>
      </c>
      <c r="E231" s="96">
        <f>E28+E32+E222</f>
        <v>580</v>
      </c>
      <c r="F231" s="96">
        <f>F28+F32+F222</f>
        <v>16</v>
      </c>
      <c r="G231" s="96">
        <f>G28+G32+G222</f>
        <v>0</v>
      </c>
      <c r="H231" s="199">
        <f t="shared" ref="H231" si="150">I231+K231</f>
        <v>0</v>
      </c>
      <c r="I231" s="100">
        <f>I28+I32+I222</f>
        <v>0</v>
      </c>
      <c r="J231" s="100">
        <f>J28+J32+J222</f>
        <v>0</v>
      </c>
      <c r="K231" s="267">
        <f>K28+K32+K222</f>
        <v>0</v>
      </c>
      <c r="L231" s="101">
        <f t="shared" ref="L231" si="151">M231+O231</f>
        <v>580</v>
      </c>
      <c r="M231" s="101">
        <f>M28+M32+M222</f>
        <v>580</v>
      </c>
      <c r="N231" s="101">
        <f>N28+N32+N222</f>
        <v>16</v>
      </c>
      <c r="O231" s="101">
        <f>O28+O32+O222</f>
        <v>0</v>
      </c>
      <c r="P231" s="2"/>
      <c r="Q231" s="2"/>
    </row>
    <row r="232" spans="1:17" s="37" customFormat="1" ht="27.95" customHeight="1" x14ac:dyDescent="0.25">
      <c r="A232" s="209"/>
      <c r="B232" s="201" t="s">
        <v>60</v>
      </c>
      <c r="C232" s="25"/>
      <c r="D232" s="96">
        <f>E232+G232</f>
        <v>1240</v>
      </c>
      <c r="E232" s="96">
        <f>E102</f>
        <v>1240</v>
      </c>
      <c r="F232" s="96">
        <f>F102</f>
        <v>0</v>
      </c>
      <c r="G232" s="96">
        <f>G102</f>
        <v>0</v>
      </c>
      <c r="H232" s="199">
        <f>I232+K232</f>
        <v>40</v>
      </c>
      <c r="I232" s="100">
        <f>I102</f>
        <v>40</v>
      </c>
      <c r="J232" s="100">
        <f>J102</f>
        <v>0</v>
      </c>
      <c r="K232" s="267">
        <f>K102</f>
        <v>0</v>
      </c>
      <c r="L232" s="101">
        <f>M232+O232</f>
        <v>1280</v>
      </c>
      <c r="M232" s="101">
        <f>M102</f>
        <v>1280</v>
      </c>
      <c r="N232" s="101">
        <f>N102</f>
        <v>0</v>
      </c>
      <c r="O232" s="101">
        <f>O102</f>
        <v>0</v>
      </c>
      <c r="P232" s="2"/>
      <c r="Q232" s="2"/>
    </row>
    <row r="233" spans="1:17" x14ac:dyDescent="0.25">
      <c r="A233" s="6"/>
      <c r="B233" s="50"/>
      <c r="C233" s="51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6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0" t="s">
        <v>305</v>
      </c>
      <c r="Q234" s="71">
        <f>SUMIF(C26:C226,1,L26:L226)</f>
        <v>4477.2999999999993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0" t="s">
        <v>306</v>
      </c>
      <c r="Q235" s="71">
        <f>SUMIF(C26:C226,2,L26:L226)</f>
        <v>0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0" t="s">
        <v>307</v>
      </c>
      <c r="Q236" s="71">
        <f>SUMIF(C26:C226,3,L26:L226)</f>
        <v>74.699999999999989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0" t="s">
        <v>308</v>
      </c>
      <c r="Q237" s="71">
        <f>SUMIF(C26:C226,4,L26:L226)</f>
        <v>925.2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0" t="s">
        <v>311</v>
      </c>
      <c r="Q238" s="71">
        <f>SUMIF(C29:C228,5,L29:L228)</f>
        <v>1845.3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0" t="s">
        <v>309</v>
      </c>
      <c r="Q239" s="71">
        <f>SUMIF(C26:C226,6,L26:L226)</f>
        <v>1403.4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70" t="s">
        <v>310</v>
      </c>
      <c r="Q240" s="71">
        <f>SUMIF(C26:C226,7,L26:L226)</f>
        <v>119.8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70" t="s">
        <v>312</v>
      </c>
      <c r="Q241" s="71">
        <f>SUMIF(C26:C226,8,L26:L226)</f>
        <v>2739.8999999999996</v>
      </c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70" t="s">
        <v>313</v>
      </c>
      <c r="Q242" s="71">
        <f>SUMIF(C26:C226,9,L26:L226)</f>
        <v>6122.2000000000016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70" t="s">
        <v>314</v>
      </c>
      <c r="Q243" s="71">
        <f>SUMIF(C26:C227,10,L26:L227)</f>
        <v>3602</v>
      </c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75" t="s">
        <v>172</v>
      </c>
      <c r="Q244" s="76">
        <f>SUM(Q234:Q243)</f>
        <v>21309.8</v>
      </c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77"/>
      <c r="Q245" s="77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77"/>
      <c r="Q246" s="77">
        <f>Q244-L229</f>
        <v>0</v>
      </c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A338" s="6"/>
      <c r="B338" s="6"/>
      <c r="C338" s="5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spans="1:15" x14ac:dyDescent="0.25">
      <c r="A339" s="6"/>
      <c r="B339" s="6"/>
      <c r="C339" s="5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spans="1:15" x14ac:dyDescent="0.25">
      <c r="A340" s="6"/>
      <c r="B340" s="6"/>
      <c r="C340" s="5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</row>
    <row r="341" spans="1:15" x14ac:dyDescent="0.25">
      <c r="A341" s="6"/>
      <c r="B341" s="6"/>
      <c r="C341" s="5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  <row r="667" spans="3:3" x14ac:dyDescent="0.25">
      <c r="C667" s="53"/>
    </row>
    <row r="668" spans="3:3" x14ac:dyDescent="0.25">
      <c r="C668" s="53"/>
    </row>
    <row r="669" spans="3:3" x14ac:dyDescent="0.25">
      <c r="C669" s="53"/>
    </row>
    <row r="670" spans="3:3" x14ac:dyDescent="0.25">
      <c r="C670" s="53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7:O217"/>
    <mergeCell ref="B154:O154"/>
    <mergeCell ref="B194:O194"/>
    <mergeCell ref="D22:D24"/>
    <mergeCell ref="L22:L24"/>
    <mergeCell ref="B96:O96"/>
    <mergeCell ref="B25:O25"/>
    <mergeCell ref="O23:O24"/>
    <mergeCell ref="M22:O22"/>
    <mergeCell ref="H22:H24"/>
    <mergeCell ref="G23:G24"/>
    <mergeCell ref="B199:O199"/>
    <mergeCell ref="B150:O150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="115" zoomScaleNormal="115" workbookViewId="0">
      <selection activeCell="B18" sqref="B18:N1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636" t="s">
        <v>328</v>
      </c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</row>
    <row r="2" spans="2:15" x14ac:dyDescent="0.25">
      <c r="B2" s="636" t="s">
        <v>447</v>
      </c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</row>
    <row r="3" spans="2:15" x14ac:dyDescent="0.25">
      <c r="B3" s="636" t="s">
        <v>504</v>
      </c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</row>
    <row r="4" spans="2:15" x14ac:dyDescent="0.25">
      <c r="B4" s="636" t="s">
        <v>339</v>
      </c>
      <c r="C4" s="636"/>
      <c r="D4" s="636"/>
      <c r="E4" s="636"/>
      <c r="F4" s="636"/>
      <c r="G4" s="636"/>
      <c r="H4" s="636"/>
      <c r="I4" s="636"/>
      <c r="J4" s="636"/>
      <c r="K4" s="636"/>
      <c r="L4" s="636"/>
      <c r="M4" s="636"/>
      <c r="N4" s="636"/>
      <c r="O4" s="636"/>
    </row>
    <row r="5" spans="2:15" x14ac:dyDescent="0.25">
      <c r="B5" s="636" t="s">
        <v>559</v>
      </c>
      <c r="C5" s="636"/>
      <c r="D5" s="636"/>
      <c r="E5" s="636"/>
      <c r="F5" s="636"/>
      <c r="G5" s="636"/>
      <c r="H5" s="636"/>
      <c r="I5" s="636"/>
      <c r="J5" s="636"/>
      <c r="K5" s="636"/>
      <c r="L5" s="636"/>
      <c r="M5" s="636"/>
      <c r="N5" s="636"/>
      <c r="O5" s="636"/>
    </row>
    <row r="6" spans="2:15" x14ac:dyDescent="0.25">
      <c r="B6" s="637" t="s">
        <v>510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558"/>
    </row>
    <row r="7" spans="2:15" x14ac:dyDescent="0.25">
      <c r="B7" s="636" t="s">
        <v>568</v>
      </c>
      <c r="C7" s="636"/>
      <c r="D7" s="636"/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</row>
    <row r="8" spans="2:15" x14ac:dyDescent="0.25">
      <c r="B8" s="637" t="s">
        <v>522</v>
      </c>
      <c r="C8" s="637"/>
      <c r="D8" s="637"/>
      <c r="E8" s="637"/>
      <c r="F8" s="637"/>
      <c r="G8" s="637"/>
      <c r="H8" s="637"/>
      <c r="I8" s="637"/>
      <c r="J8" s="637"/>
      <c r="K8" s="637"/>
      <c r="L8" s="637"/>
      <c r="M8" s="637"/>
      <c r="N8" s="637"/>
      <c r="O8" s="558"/>
    </row>
    <row r="9" spans="2:15" x14ac:dyDescent="0.25">
      <c r="B9" s="636" t="s">
        <v>569</v>
      </c>
      <c r="C9" s="636"/>
      <c r="D9" s="636"/>
      <c r="E9" s="636"/>
      <c r="F9" s="636"/>
      <c r="G9" s="636"/>
      <c r="H9" s="636"/>
      <c r="I9" s="636"/>
      <c r="J9" s="636"/>
      <c r="K9" s="636"/>
      <c r="L9" s="636"/>
      <c r="M9" s="636"/>
      <c r="N9" s="636"/>
      <c r="O9" s="636"/>
    </row>
    <row r="10" spans="2:15" x14ac:dyDescent="0.25">
      <c r="B10" s="637" t="s">
        <v>528</v>
      </c>
      <c r="C10" s="637"/>
      <c r="D10" s="637"/>
      <c r="E10" s="637"/>
      <c r="F10" s="637"/>
      <c r="G10" s="637"/>
      <c r="H10" s="637"/>
      <c r="I10" s="637"/>
      <c r="J10" s="637"/>
      <c r="K10" s="637"/>
      <c r="L10" s="637"/>
      <c r="M10" s="637"/>
      <c r="N10" s="637"/>
      <c r="O10" s="558"/>
    </row>
    <row r="11" spans="2:15" x14ac:dyDescent="0.25">
      <c r="B11" s="636" t="s">
        <v>563</v>
      </c>
      <c r="C11" s="636"/>
      <c r="D11" s="636"/>
      <c r="E11" s="636"/>
      <c r="F11" s="636"/>
      <c r="G11" s="636"/>
      <c r="H11" s="636"/>
      <c r="I11" s="636"/>
      <c r="J11" s="636"/>
      <c r="K11" s="636"/>
      <c r="L11" s="636"/>
      <c r="M11" s="636"/>
      <c r="N11" s="636"/>
      <c r="O11" s="636"/>
    </row>
    <row r="12" spans="2:15" x14ac:dyDescent="0.25">
      <c r="B12" s="641" t="s">
        <v>573</v>
      </c>
      <c r="C12" s="641"/>
      <c r="D12" s="641"/>
      <c r="E12" s="641"/>
      <c r="F12" s="641"/>
      <c r="G12" s="641"/>
      <c r="H12" s="641"/>
      <c r="I12" s="641"/>
      <c r="J12" s="641"/>
      <c r="K12" s="641"/>
      <c r="L12" s="641"/>
      <c r="M12" s="641"/>
      <c r="N12" s="641"/>
      <c r="O12" s="560"/>
    </row>
    <row r="13" spans="2:15" x14ac:dyDescent="0.25">
      <c r="B13" s="636" t="s">
        <v>566</v>
      </c>
      <c r="C13" s="636"/>
      <c r="D13" s="636"/>
      <c r="E13" s="636"/>
      <c r="F13" s="636"/>
      <c r="G13" s="636"/>
      <c r="H13" s="636"/>
      <c r="I13" s="636"/>
      <c r="J13" s="636"/>
      <c r="K13" s="636"/>
      <c r="L13" s="636"/>
      <c r="M13" s="636"/>
      <c r="N13" s="636"/>
      <c r="O13" s="636"/>
    </row>
    <row r="14" spans="2:15" x14ac:dyDescent="0.25">
      <c r="B14" s="637" t="s">
        <v>546</v>
      </c>
      <c r="C14" s="637"/>
      <c r="D14" s="637"/>
      <c r="E14" s="637"/>
      <c r="F14" s="637"/>
      <c r="G14" s="637"/>
      <c r="H14" s="637"/>
      <c r="I14" s="637"/>
      <c r="J14" s="637"/>
      <c r="K14" s="637"/>
      <c r="L14" s="637"/>
      <c r="M14" s="637"/>
      <c r="N14" s="637"/>
      <c r="O14" s="558"/>
    </row>
    <row r="15" spans="2:15" x14ac:dyDescent="0.25">
      <c r="B15" s="636" t="s">
        <v>570</v>
      </c>
      <c r="C15" s="636"/>
      <c r="D15" s="636"/>
      <c r="E15" s="636"/>
      <c r="F15" s="636"/>
      <c r="G15" s="636"/>
      <c r="H15" s="636"/>
      <c r="I15" s="636"/>
      <c r="J15" s="636"/>
      <c r="K15" s="636"/>
      <c r="L15" s="636"/>
      <c r="M15" s="636"/>
      <c r="N15" s="636"/>
      <c r="O15" s="636"/>
    </row>
    <row r="16" spans="2:15" x14ac:dyDescent="0.25">
      <c r="B16" s="637" t="s">
        <v>571</v>
      </c>
      <c r="C16" s="637"/>
      <c r="D16" s="637"/>
      <c r="E16" s="637"/>
      <c r="F16" s="637"/>
      <c r="G16" s="637"/>
      <c r="H16" s="637"/>
      <c r="I16" s="637"/>
      <c r="J16" s="637"/>
      <c r="K16" s="637"/>
      <c r="L16" s="637"/>
      <c r="M16" s="637"/>
      <c r="N16" s="637"/>
      <c r="O16" s="558"/>
    </row>
    <row r="17" spans="1:15" x14ac:dyDescent="0.25">
      <c r="B17" s="636" t="s">
        <v>572</v>
      </c>
      <c r="C17" s="636"/>
      <c r="D17" s="636"/>
      <c r="E17" s="636"/>
      <c r="F17" s="636"/>
      <c r="G17" s="636"/>
      <c r="H17" s="636"/>
      <c r="I17" s="636"/>
      <c r="J17" s="636"/>
      <c r="K17" s="636"/>
      <c r="L17" s="636"/>
      <c r="M17" s="636"/>
      <c r="N17" s="636"/>
      <c r="O17" s="636"/>
    </row>
    <row r="18" spans="1:15" x14ac:dyDescent="0.25">
      <c r="B18" s="637" t="s">
        <v>583</v>
      </c>
      <c r="C18" s="637"/>
      <c r="D18" s="637"/>
      <c r="E18" s="637"/>
      <c r="F18" s="637"/>
      <c r="G18" s="637"/>
      <c r="H18" s="637"/>
      <c r="I18" s="637"/>
      <c r="J18" s="637"/>
      <c r="K18" s="637"/>
      <c r="L18" s="637"/>
      <c r="M18" s="637"/>
      <c r="N18" s="637"/>
      <c r="O18" s="558"/>
    </row>
    <row r="19" spans="1:15" x14ac:dyDescent="0.25"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</row>
    <row r="20" spans="1:15" ht="31.5" customHeight="1" x14ac:dyDescent="0.25">
      <c r="A20" s="569" t="s">
        <v>454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406</v>
      </c>
    </row>
    <row r="22" spans="1:15" ht="15" customHeight="1" x14ac:dyDescent="0.25">
      <c r="A22" s="574" t="s">
        <v>5</v>
      </c>
      <c r="B22" s="577" t="s">
        <v>327</v>
      </c>
      <c r="C22" s="577" t="s">
        <v>54</v>
      </c>
      <c r="D22" s="590" t="s">
        <v>336</v>
      </c>
      <c r="E22" s="594" t="s">
        <v>194</v>
      </c>
      <c r="F22" s="594"/>
      <c r="G22" s="595"/>
      <c r="H22" s="580" t="s">
        <v>338</v>
      </c>
      <c r="I22" s="583" t="s">
        <v>194</v>
      </c>
      <c r="J22" s="584"/>
      <c r="K22" s="585"/>
      <c r="L22" s="589" t="s">
        <v>0</v>
      </c>
      <c r="M22" s="597" t="s">
        <v>194</v>
      </c>
      <c r="N22" s="598"/>
      <c r="O22" s="599"/>
    </row>
    <row r="23" spans="1:15" x14ac:dyDescent="0.25">
      <c r="A23" s="575"/>
      <c r="B23" s="578"/>
      <c r="C23" s="578"/>
      <c r="D23" s="591"/>
      <c r="E23" s="595" t="s">
        <v>1</v>
      </c>
      <c r="F23" s="605"/>
      <c r="G23" s="596" t="s">
        <v>2</v>
      </c>
      <c r="H23" s="581"/>
      <c r="I23" s="604" t="s">
        <v>1</v>
      </c>
      <c r="J23" s="604"/>
      <c r="K23" s="573" t="s">
        <v>2</v>
      </c>
      <c r="L23" s="589"/>
      <c r="M23" s="589" t="s">
        <v>1</v>
      </c>
      <c r="N23" s="589"/>
      <c r="O23" s="572" t="s">
        <v>2</v>
      </c>
    </row>
    <row r="24" spans="1:15" ht="30.75" customHeight="1" x14ac:dyDescent="0.25">
      <c r="A24" s="576"/>
      <c r="B24" s="579"/>
      <c r="C24" s="579"/>
      <c r="D24" s="592"/>
      <c r="E24" s="137" t="s">
        <v>3</v>
      </c>
      <c r="F24" s="138" t="s">
        <v>4</v>
      </c>
      <c r="G24" s="596"/>
      <c r="H24" s="582"/>
      <c r="I24" s="140" t="s">
        <v>3</v>
      </c>
      <c r="J24" s="135" t="s">
        <v>4</v>
      </c>
      <c r="K24" s="573"/>
      <c r="L24" s="589"/>
      <c r="M24" s="136" t="s">
        <v>3</v>
      </c>
      <c r="N24" s="134" t="s">
        <v>4</v>
      </c>
      <c r="O24" s="572"/>
    </row>
    <row r="25" spans="1:15" ht="15.95" customHeight="1" x14ac:dyDescent="0.25">
      <c r="A25" s="5" t="s">
        <v>71</v>
      </c>
      <c r="B25" s="586" t="s">
        <v>6</v>
      </c>
      <c r="C25" s="587"/>
      <c r="D25" s="587"/>
      <c r="E25" s="587"/>
      <c r="F25" s="587"/>
      <c r="G25" s="587"/>
      <c r="H25" s="587"/>
      <c r="I25" s="587"/>
      <c r="J25" s="587"/>
      <c r="K25" s="587"/>
      <c r="L25" s="587"/>
      <c r="M25" s="587"/>
      <c r="N25" s="587"/>
      <c r="O25" s="588"/>
    </row>
    <row r="26" spans="1:15" ht="15" customHeight="1" x14ac:dyDescent="0.25">
      <c r="A26" s="154" t="s">
        <v>182</v>
      </c>
      <c r="B26" s="80" t="s">
        <v>20</v>
      </c>
      <c r="C26" s="155"/>
      <c r="D26" s="156">
        <f>SUM(D28:D43)</f>
        <v>368.40000000000003</v>
      </c>
      <c r="E26" s="156">
        <f>SUM(E28:E43)</f>
        <v>368.40000000000003</v>
      </c>
      <c r="F26" s="156">
        <f t="shared" ref="F26:O26" si="0">SUM(F28:F43)</f>
        <v>239.6</v>
      </c>
      <c r="G26" s="156">
        <f t="shared" si="0"/>
        <v>0</v>
      </c>
      <c r="H26" s="157">
        <f t="shared" si="0"/>
        <v>-3.4</v>
      </c>
      <c r="I26" s="157">
        <f t="shared" si="0"/>
        <v>-3.4</v>
      </c>
      <c r="J26" s="157">
        <f t="shared" si="0"/>
        <v>-3.3</v>
      </c>
      <c r="K26" s="157">
        <f t="shared" si="0"/>
        <v>0</v>
      </c>
      <c r="L26" s="80">
        <f t="shared" si="0"/>
        <v>365</v>
      </c>
      <c r="M26" s="80">
        <f t="shared" si="0"/>
        <v>365</v>
      </c>
      <c r="N26" s="80">
        <f t="shared" si="0"/>
        <v>236.29999999999998</v>
      </c>
      <c r="O26" s="80">
        <f t="shared" si="0"/>
        <v>0</v>
      </c>
    </row>
    <row r="27" spans="1:15" ht="15" customHeight="1" x14ac:dyDescent="0.25">
      <c r="A27" s="158"/>
      <c r="B27" s="159" t="s">
        <v>194</v>
      </c>
      <c r="C27" s="160"/>
      <c r="D27" s="161"/>
      <c r="E27" s="161"/>
      <c r="F27" s="161"/>
      <c r="G27" s="161"/>
      <c r="H27" s="79"/>
      <c r="I27" s="79"/>
      <c r="J27" s="79"/>
      <c r="K27" s="79"/>
      <c r="L27" s="29"/>
      <c r="M27" s="29"/>
      <c r="N27" s="29"/>
      <c r="O27" s="29"/>
    </row>
    <row r="28" spans="1:15" ht="26.25" x14ac:dyDescent="0.25">
      <c r="A28" s="158"/>
      <c r="B28" s="162" t="s">
        <v>205</v>
      </c>
      <c r="C28" s="7" t="s">
        <v>9</v>
      </c>
      <c r="D28" s="8">
        <f>E28+G28</f>
        <v>0.8</v>
      </c>
      <c r="E28" s="8">
        <v>0.8</v>
      </c>
      <c r="F28" s="8">
        <v>0.6</v>
      </c>
      <c r="G28" s="8"/>
      <c r="H28" s="9">
        <f>I28+K28</f>
        <v>0</v>
      </c>
      <c r="I28" s="9"/>
      <c r="J28" s="9"/>
      <c r="K28" s="9"/>
      <c r="L28" s="11">
        <f>M28+O28</f>
        <v>0.8</v>
      </c>
      <c r="M28" s="11">
        <f>E28+I28</f>
        <v>0.8</v>
      </c>
      <c r="N28" s="11">
        <f>F28+J28</f>
        <v>0.6</v>
      </c>
      <c r="O28" s="11">
        <f>G28+K28</f>
        <v>0</v>
      </c>
    </row>
    <row r="29" spans="1:15" ht="15" customHeight="1" x14ac:dyDescent="0.25">
      <c r="A29" s="158"/>
      <c r="B29" s="163" t="s">
        <v>201</v>
      </c>
      <c r="C29" s="30" t="s">
        <v>9</v>
      </c>
      <c r="D29" s="16">
        <f>E29+G29</f>
        <v>30.8</v>
      </c>
      <c r="E29" s="16">
        <v>30.8</v>
      </c>
      <c r="F29" s="16">
        <v>23.6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30.8</v>
      </c>
      <c r="M29" s="11">
        <f t="shared" ref="M29:M34" si="2">E29+I29</f>
        <v>30.8</v>
      </c>
      <c r="N29" s="11">
        <f t="shared" ref="N29:N35" si="3">F29+J29</f>
        <v>23.6</v>
      </c>
      <c r="O29" s="11">
        <f t="shared" ref="O29:O35" si="4">G29+K29</f>
        <v>0</v>
      </c>
    </row>
    <row r="30" spans="1:15" ht="26.25" x14ac:dyDescent="0.25">
      <c r="A30" s="158"/>
      <c r="B30" s="163" t="s">
        <v>207</v>
      </c>
      <c r="C30" s="30" t="s">
        <v>9</v>
      </c>
      <c r="D30" s="16">
        <f t="shared" ref="D30:D43" si="5">E30+G30</f>
        <v>8</v>
      </c>
      <c r="E30" s="16">
        <v>8</v>
      </c>
      <c r="F30" s="16">
        <v>6.1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</v>
      </c>
      <c r="M30" s="12">
        <f t="shared" si="2"/>
        <v>8</v>
      </c>
      <c r="N30" s="12">
        <f t="shared" si="3"/>
        <v>6.1</v>
      </c>
      <c r="O30" s="12">
        <f t="shared" si="4"/>
        <v>0</v>
      </c>
    </row>
    <row r="31" spans="1:15" ht="26.25" x14ac:dyDescent="0.25">
      <c r="A31" s="158"/>
      <c r="B31" s="163" t="s">
        <v>203</v>
      </c>
      <c r="C31" s="30" t="s">
        <v>9</v>
      </c>
      <c r="D31" s="16">
        <f t="shared" si="5"/>
        <v>26.7</v>
      </c>
      <c r="E31" s="16">
        <v>26.7</v>
      </c>
      <c r="F31" s="16">
        <v>17.899999999999999</v>
      </c>
      <c r="G31" s="16"/>
      <c r="H31" s="9">
        <f t="shared" si="1"/>
        <v>0</v>
      </c>
      <c r="I31" s="10"/>
      <c r="J31" s="10"/>
      <c r="K31" s="10"/>
      <c r="L31" s="12">
        <f t="shared" si="6"/>
        <v>26.7</v>
      </c>
      <c r="M31" s="12">
        <f t="shared" si="2"/>
        <v>26.7</v>
      </c>
      <c r="N31" s="12">
        <f t="shared" si="3"/>
        <v>17.899999999999999</v>
      </c>
      <c r="O31" s="12">
        <f t="shared" si="4"/>
        <v>0</v>
      </c>
    </row>
    <row r="32" spans="1:15" ht="15" customHeight="1" x14ac:dyDescent="0.25">
      <c r="A32" s="158"/>
      <c r="B32" s="164" t="s">
        <v>208</v>
      </c>
      <c r="C32" s="30" t="s">
        <v>9</v>
      </c>
      <c r="D32" s="16">
        <f t="shared" si="5"/>
        <v>110</v>
      </c>
      <c r="E32" s="16">
        <v>110</v>
      </c>
      <c r="F32" s="16">
        <v>80.5</v>
      </c>
      <c r="G32" s="16"/>
      <c r="H32" s="9">
        <f t="shared" si="1"/>
        <v>0</v>
      </c>
      <c r="I32" s="10"/>
      <c r="J32" s="10"/>
      <c r="K32" s="10"/>
      <c r="L32" s="12">
        <f t="shared" si="6"/>
        <v>110</v>
      </c>
      <c r="M32" s="12">
        <f t="shared" si="2"/>
        <v>110</v>
      </c>
      <c r="N32" s="12">
        <f t="shared" si="3"/>
        <v>80.5</v>
      </c>
      <c r="O32" s="12">
        <f t="shared" si="4"/>
        <v>0</v>
      </c>
    </row>
    <row r="33" spans="1:18" ht="15" customHeight="1" x14ac:dyDescent="0.25">
      <c r="A33" s="158"/>
      <c r="B33" s="164" t="s">
        <v>209</v>
      </c>
      <c r="C33" s="30" t="s">
        <v>9</v>
      </c>
      <c r="D33" s="16">
        <f t="shared" si="5"/>
        <v>13.8</v>
      </c>
      <c r="E33" s="16">
        <v>13.8</v>
      </c>
      <c r="F33" s="16">
        <v>9.9</v>
      </c>
      <c r="G33" s="16"/>
      <c r="H33" s="9">
        <f t="shared" si="1"/>
        <v>-3.4</v>
      </c>
      <c r="I33" s="10">
        <v>-3.4</v>
      </c>
      <c r="J33" s="10">
        <v>-2.6</v>
      </c>
      <c r="K33" s="10"/>
      <c r="L33" s="12">
        <f t="shared" si="6"/>
        <v>10.4</v>
      </c>
      <c r="M33" s="12">
        <f t="shared" si="2"/>
        <v>10.4</v>
      </c>
      <c r="N33" s="12">
        <f t="shared" si="3"/>
        <v>7.3000000000000007</v>
      </c>
      <c r="O33" s="12">
        <f t="shared" si="4"/>
        <v>0</v>
      </c>
    </row>
    <row r="34" spans="1:18" ht="26.25" x14ac:dyDescent="0.25">
      <c r="A34" s="158"/>
      <c r="B34" s="163" t="s">
        <v>202</v>
      </c>
      <c r="C34" s="30" t="s">
        <v>9</v>
      </c>
      <c r="D34" s="16">
        <f t="shared" si="5"/>
        <v>10</v>
      </c>
      <c r="E34" s="16">
        <v>10</v>
      </c>
      <c r="F34" s="16">
        <v>7.6</v>
      </c>
      <c r="G34" s="16"/>
      <c r="H34" s="9">
        <f t="shared" si="1"/>
        <v>0</v>
      </c>
      <c r="I34" s="10"/>
      <c r="J34" s="10"/>
      <c r="K34" s="10"/>
      <c r="L34" s="12">
        <f t="shared" si="6"/>
        <v>10</v>
      </c>
      <c r="M34" s="12">
        <f t="shared" si="2"/>
        <v>10</v>
      </c>
      <c r="N34" s="12">
        <f t="shared" si="3"/>
        <v>7.6</v>
      </c>
      <c r="O34" s="12">
        <f t="shared" si="4"/>
        <v>0</v>
      </c>
    </row>
    <row r="35" spans="1:18" ht="39" x14ac:dyDescent="0.25">
      <c r="A35" s="158"/>
      <c r="B35" s="163" t="s">
        <v>460</v>
      </c>
      <c r="C35" s="30" t="s">
        <v>9</v>
      </c>
      <c r="D35" s="16">
        <f t="shared" si="5"/>
        <v>12.1</v>
      </c>
      <c r="E35" s="16">
        <v>12.1</v>
      </c>
      <c r="F35" s="16">
        <v>2.9</v>
      </c>
      <c r="G35" s="16"/>
      <c r="H35" s="9">
        <f t="shared" si="1"/>
        <v>0</v>
      </c>
      <c r="I35" s="10"/>
      <c r="J35" s="10"/>
      <c r="K35" s="10"/>
      <c r="L35" s="12">
        <f t="shared" si="6"/>
        <v>12.1</v>
      </c>
      <c r="M35" s="12">
        <f>E35+I35</f>
        <v>12.1</v>
      </c>
      <c r="N35" s="12">
        <f t="shared" si="3"/>
        <v>2.9</v>
      </c>
      <c r="O35" s="12">
        <f t="shared" si="4"/>
        <v>0</v>
      </c>
    </row>
    <row r="36" spans="1:18" ht="26.25" x14ac:dyDescent="0.25">
      <c r="A36" s="158"/>
      <c r="B36" s="163" t="s">
        <v>224</v>
      </c>
      <c r="C36" s="30" t="s">
        <v>9</v>
      </c>
      <c r="D36" s="16">
        <f t="shared" si="5"/>
        <v>0.6</v>
      </c>
      <c r="E36" s="16">
        <v>0.6</v>
      </c>
      <c r="F36" s="16">
        <v>0.5</v>
      </c>
      <c r="G36" s="16"/>
      <c r="H36" s="9">
        <f t="shared" si="1"/>
        <v>0</v>
      </c>
      <c r="I36" s="10"/>
      <c r="J36" s="10"/>
      <c r="K36" s="10"/>
      <c r="L36" s="12">
        <f t="shared" si="6"/>
        <v>0.6</v>
      </c>
      <c r="M36" s="12">
        <f t="shared" ref="M36:M43" si="7">E36+I36</f>
        <v>0.6</v>
      </c>
      <c r="N36" s="12">
        <f t="shared" ref="N36:N43" si="8">F36+J36</f>
        <v>0.5</v>
      </c>
      <c r="O36" s="12">
        <f t="shared" ref="O36:O43" si="9">G36+K36</f>
        <v>0</v>
      </c>
    </row>
    <row r="37" spans="1:18" ht="15" customHeight="1" x14ac:dyDescent="0.25">
      <c r="A37" s="158"/>
      <c r="B37" s="163" t="s">
        <v>206</v>
      </c>
      <c r="C37" s="30" t="s">
        <v>23</v>
      </c>
      <c r="D37" s="16">
        <f t="shared" si="5"/>
        <v>16.7</v>
      </c>
      <c r="E37" s="16">
        <v>16.7</v>
      </c>
      <c r="F37" s="16">
        <v>11.3</v>
      </c>
      <c r="G37" s="16"/>
      <c r="H37" s="9">
        <f t="shared" si="1"/>
        <v>0</v>
      </c>
      <c r="I37" s="10"/>
      <c r="J37" s="10">
        <v>-1.9</v>
      </c>
      <c r="K37" s="10"/>
      <c r="L37" s="12">
        <f t="shared" si="6"/>
        <v>16.7</v>
      </c>
      <c r="M37" s="12">
        <f t="shared" si="7"/>
        <v>16.7</v>
      </c>
      <c r="N37" s="12">
        <f t="shared" si="8"/>
        <v>9.4</v>
      </c>
      <c r="O37" s="12">
        <f t="shared" si="9"/>
        <v>0</v>
      </c>
    </row>
    <row r="38" spans="1:18" ht="15" customHeight="1" x14ac:dyDescent="0.25">
      <c r="A38" s="158"/>
      <c r="B38" s="164" t="s">
        <v>198</v>
      </c>
      <c r="C38" s="30" t="s">
        <v>23</v>
      </c>
      <c r="D38" s="16">
        <f t="shared" si="5"/>
        <v>7.6</v>
      </c>
      <c r="E38" s="16">
        <v>7.6</v>
      </c>
      <c r="F38" s="16">
        <v>5.2</v>
      </c>
      <c r="G38" s="16"/>
      <c r="H38" s="9">
        <f t="shared" si="1"/>
        <v>0</v>
      </c>
      <c r="I38" s="10"/>
      <c r="J38" s="10"/>
      <c r="K38" s="10"/>
      <c r="L38" s="12">
        <f t="shared" si="6"/>
        <v>7.6</v>
      </c>
      <c r="M38" s="12">
        <f t="shared" si="7"/>
        <v>7.6</v>
      </c>
      <c r="N38" s="12">
        <f t="shared" si="8"/>
        <v>5.2</v>
      </c>
      <c r="O38" s="12">
        <f t="shared" si="9"/>
        <v>0</v>
      </c>
    </row>
    <row r="39" spans="1:18" ht="15" customHeight="1" x14ac:dyDescent="0.25">
      <c r="A39" s="158"/>
      <c r="B39" s="163" t="s">
        <v>212</v>
      </c>
      <c r="C39" s="30" t="s">
        <v>25</v>
      </c>
      <c r="D39" s="16">
        <f t="shared" si="5"/>
        <v>100.6</v>
      </c>
      <c r="E39" s="16">
        <v>100.6</v>
      </c>
      <c r="F39" s="16">
        <v>58.7</v>
      </c>
      <c r="G39" s="16"/>
      <c r="H39" s="9">
        <f t="shared" si="1"/>
        <v>0</v>
      </c>
      <c r="I39" s="10"/>
      <c r="J39" s="10">
        <v>1.2</v>
      </c>
      <c r="K39" s="10"/>
      <c r="L39" s="12">
        <f t="shared" si="6"/>
        <v>100.6</v>
      </c>
      <c r="M39" s="12">
        <f t="shared" si="7"/>
        <v>100.6</v>
      </c>
      <c r="N39" s="12">
        <f t="shared" si="8"/>
        <v>59.900000000000006</v>
      </c>
      <c r="O39" s="12">
        <f t="shared" si="9"/>
        <v>0</v>
      </c>
    </row>
    <row r="40" spans="1:18" ht="39" hidden="1" x14ac:dyDescent="0.25">
      <c r="A40" s="158"/>
      <c r="B40" s="163" t="s">
        <v>214</v>
      </c>
      <c r="C40" s="30" t="s">
        <v>24</v>
      </c>
      <c r="D40" s="16">
        <f t="shared" si="5"/>
        <v>0</v>
      </c>
      <c r="E40" s="16"/>
      <c r="F40" s="16"/>
      <c r="G40" s="16"/>
      <c r="H40" s="9">
        <f t="shared" si="1"/>
        <v>0</v>
      </c>
      <c r="I40" s="10"/>
      <c r="J40" s="10"/>
      <c r="K40" s="10"/>
      <c r="L40" s="12">
        <f t="shared" si="6"/>
        <v>0</v>
      </c>
      <c r="M40" s="12">
        <f t="shared" si="7"/>
        <v>0</v>
      </c>
      <c r="N40" s="12">
        <f t="shared" si="8"/>
        <v>0</v>
      </c>
      <c r="O40" s="12">
        <f t="shared" si="9"/>
        <v>0</v>
      </c>
      <c r="R40" s="2" t="e">
        <f>L132-#REF!</f>
        <v>#REF!</v>
      </c>
    </row>
    <row r="41" spans="1:18" ht="27.75" customHeight="1" x14ac:dyDescent="0.25">
      <c r="A41" s="158"/>
      <c r="B41" s="164" t="s">
        <v>210</v>
      </c>
      <c r="C41" s="30" t="s">
        <v>24</v>
      </c>
      <c r="D41" s="16">
        <f t="shared" si="5"/>
        <v>6.1</v>
      </c>
      <c r="E41" s="16">
        <v>6.1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6.1</v>
      </c>
      <c r="M41" s="12">
        <f t="shared" si="7"/>
        <v>6.1</v>
      </c>
      <c r="N41" s="12">
        <f t="shared" si="8"/>
        <v>0</v>
      </c>
      <c r="O41" s="12">
        <f t="shared" si="9"/>
        <v>0</v>
      </c>
    </row>
    <row r="42" spans="1:18" ht="16.5" customHeight="1" x14ac:dyDescent="0.25">
      <c r="A42" s="158"/>
      <c r="B42" s="164" t="s">
        <v>211</v>
      </c>
      <c r="C42" s="30" t="s">
        <v>24</v>
      </c>
      <c r="D42" s="16">
        <f t="shared" si="5"/>
        <v>11</v>
      </c>
      <c r="E42" s="16">
        <v>11</v>
      </c>
      <c r="F42" s="16">
        <v>7.2</v>
      </c>
      <c r="G42" s="16"/>
      <c r="H42" s="9">
        <f t="shared" si="1"/>
        <v>0</v>
      </c>
      <c r="I42" s="10"/>
      <c r="J42" s="10"/>
      <c r="K42" s="10"/>
      <c r="L42" s="12">
        <f t="shared" si="6"/>
        <v>11</v>
      </c>
      <c r="M42" s="12">
        <f t="shared" si="7"/>
        <v>11</v>
      </c>
      <c r="N42" s="12">
        <f t="shared" si="8"/>
        <v>7.2</v>
      </c>
      <c r="O42" s="12">
        <f t="shared" si="9"/>
        <v>0</v>
      </c>
    </row>
    <row r="43" spans="1:18" ht="15" customHeight="1" x14ac:dyDescent="0.25">
      <c r="A43" s="158"/>
      <c r="B43" s="164" t="s">
        <v>213</v>
      </c>
      <c r="C43" s="30" t="s">
        <v>24</v>
      </c>
      <c r="D43" s="16">
        <f t="shared" si="5"/>
        <v>13.6</v>
      </c>
      <c r="E43" s="16">
        <v>13.6</v>
      </c>
      <c r="F43" s="16">
        <v>7.6</v>
      </c>
      <c r="G43" s="16"/>
      <c r="H43" s="9">
        <f t="shared" si="1"/>
        <v>0</v>
      </c>
      <c r="I43" s="10"/>
      <c r="J43" s="10"/>
      <c r="K43" s="10"/>
      <c r="L43" s="12">
        <f t="shared" si="6"/>
        <v>13.6</v>
      </c>
      <c r="M43" s="12">
        <f t="shared" si="7"/>
        <v>13.6</v>
      </c>
      <c r="N43" s="12">
        <f t="shared" si="8"/>
        <v>7.6</v>
      </c>
      <c r="O43" s="12">
        <f t="shared" si="9"/>
        <v>0</v>
      </c>
    </row>
    <row r="44" spans="1:18" ht="15" customHeight="1" x14ac:dyDescent="0.25">
      <c r="A44" s="154" t="s">
        <v>72</v>
      </c>
      <c r="B44" s="29" t="s">
        <v>7</v>
      </c>
      <c r="C44" s="165"/>
      <c r="D44" s="161">
        <f>SUM(D46:D47)</f>
        <v>10.700000000000001</v>
      </c>
      <c r="E44" s="161">
        <f>SUM(E46:E47)</f>
        <v>10.700000000000001</v>
      </c>
      <c r="F44" s="161">
        <f>SUM(F46:F47)</f>
        <v>7.3999999999999995</v>
      </c>
      <c r="G44" s="161">
        <f>SUM(G46:G47)</f>
        <v>0</v>
      </c>
      <c r="H44" s="79">
        <f t="shared" ref="H44:O44" si="10">SUM(H46:H47)</f>
        <v>0</v>
      </c>
      <c r="I44" s="79">
        <f t="shared" si="10"/>
        <v>0</v>
      </c>
      <c r="J44" s="79">
        <f t="shared" si="10"/>
        <v>0</v>
      </c>
      <c r="K44" s="79">
        <f t="shared" si="10"/>
        <v>0</v>
      </c>
      <c r="L44" s="29">
        <f t="shared" si="10"/>
        <v>10.700000000000001</v>
      </c>
      <c r="M44" s="29">
        <f t="shared" si="10"/>
        <v>10.700000000000001</v>
      </c>
      <c r="N44" s="29">
        <f t="shared" si="10"/>
        <v>7.3999999999999995</v>
      </c>
      <c r="O44" s="29">
        <f t="shared" si="10"/>
        <v>0</v>
      </c>
    </row>
    <row r="45" spans="1:18" ht="15" customHeight="1" x14ac:dyDescent="0.25">
      <c r="A45" s="158"/>
      <c r="B45" s="159" t="s">
        <v>194</v>
      </c>
      <c r="C45" s="160"/>
      <c r="D45" s="161"/>
      <c r="E45" s="161"/>
      <c r="F45" s="161"/>
      <c r="G45" s="161"/>
      <c r="H45" s="79"/>
      <c r="I45" s="79"/>
      <c r="J45" s="79"/>
      <c r="K45" s="79"/>
      <c r="L45" s="29"/>
      <c r="M45" s="29"/>
      <c r="N45" s="29"/>
      <c r="O45" s="29"/>
    </row>
    <row r="46" spans="1:18" ht="15" customHeight="1" x14ac:dyDescent="0.25">
      <c r="A46" s="158"/>
      <c r="B46" s="162" t="s">
        <v>212</v>
      </c>
      <c r="C46" s="7" t="s">
        <v>25</v>
      </c>
      <c r="D46" s="8">
        <f>E46+G46</f>
        <v>10.3</v>
      </c>
      <c r="E46" s="8">
        <v>10.3</v>
      </c>
      <c r="F46" s="8">
        <v>7.1</v>
      </c>
      <c r="G46" s="8"/>
      <c r="H46" s="9">
        <f>I46+K46</f>
        <v>0</v>
      </c>
      <c r="I46" s="9"/>
      <c r="J46" s="9"/>
      <c r="K46" s="9"/>
      <c r="L46" s="11">
        <f>M46+O46</f>
        <v>10.3</v>
      </c>
      <c r="M46" s="11">
        <f>E46+I46</f>
        <v>10.3</v>
      </c>
      <c r="N46" s="11">
        <f>F46+J46</f>
        <v>7.1</v>
      </c>
      <c r="O46" s="11">
        <f>G46+K46</f>
        <v>0</v>
      </c>
    </row>
    <row r="47" spans="1:18" ht="39" x14ac:dyDescent="0.25">
      <c r="A47" s="158"/>
      <c r="B47" s="163" t="s">
        <v>215</v>
      </c>
      <c r="C47" s="30" t="s">
        <v>25</v>
      </c>
      <c r="D47" s="16">
        <f>E47+G47</f>
        <v>0.4</v>
      </c>
      <c r="E47" s="16">
        <v>0.4</v>
      </c>
      <c r="F47" s="16">
        <v>0.3</v>
      </c>
      <c r="G47" s="16"/>
      <c r="H47" s="10">
        <f>I47+K47</f>
        <v>0</v>
      </c>
      <c r="I47" s="10"/>
      <c r="J47" s="10"/>
      <c r="K47" s="10"/>
      <c r="L47" s="12">
        <f>M47+O47</f>
        <v>0.4</v>
      </c>
      <c r="M47" s="12">
        <f>E47+H47</f>
        <v>0.4</v>
      </c>
      <c r="N47" s="12">
        <f>F47+I47</f>
        <v>0.3</v>
      </c>
      <c r="O47" s="12">
        <f>G47+J47</f>
        <v>0</v>
      </c>
    </row>
    <row r="48" spans="1:18" ht="15" customHeight="1" x14ac:dyDescent="0.25">
      <c r="A48" s="154" t="s">
        <v>73</v>
      </c>
      <c r="B48" s="29" t="s">
        <v>10</v>
      </c>
      <c r="C48" s="165"/>
      <c r="D48" s="161">
        <f>SUM(D50:D51)</f>
        <v>10.1</v>
      </c>
      <c r="E48" s="161">
        <f>SUM(E50:E51)</f>
        <v>10.1</v>
      </c>
      <c r="F48" s="161">
        <f>SUM(F50:F51)</f>
        <v>7.1000000000000005</v>
      </c>
      <c r="G48" s="161">
        <f>SUM(G50:G51)</f>
        <v>0</v>
      </c>
      <c r="H48" s="79">
        <f>SUM(H50:H51)</f>
        <v>0</v>
      </c>
      <c r="I48" s="79">
        <f t="shared" ref="I48:K48" si="11">SUM(I50:I51)</f>
        <v>0</v>
      </c>
      <c r="J48" s="79">
        <f t="shared" si="11"/>
        <v>0</v>
      </c>
      <c r="K48" s="79">
        <f t="shared" si="11"/>
        <v>0</v>
      </c>
      <c r="L48" s="29">
        <f>SUM(L50:L51)</f>
        <v>10.1</v>
      </c>
      <c r="M48" s="29">
        <f>SUM(M50:M51)</f>
        <v>10.1</v>
      </c>
      <c r="N48" s="29">
        <f>SUM(N50:N51)</f>
        <v>7.1000000000000005</v>
      </c>
      <c r="O48" s="29">
        <f>SUM(O50:O51)</f>
        <v>0</v>
      </c>
    </row>
    <row r="49" spans="1:15" ht="15" customHeight="1" x14ac:dyDescent="0.25">
      <c r="A49" s="158"/>
      <c r="B49" s="159" t="s">
        <v>194</v>
      </c>
      <c r="C49" s="160"/>
      <c r="D49" s="161">
        <f>E49+G49</f>
        <v>0</v>
      </c>
      <c r="E49" s="161"/>
      <c r="F49" s="161"/>
      <c r="G49" s="161"/>
      <c r="H49" s="79">
        <f>I49+K49</f>
        <v>0</v>
      </c>
      <c r="I49" s="79"/>
      <c r="J49" s="79"/>
      <c r="K49" s="79"/>
      <c r="L49" s="29">
        <f>M49+O49</f>
        <v>0</v>
      </c>
      <c r="M49" s="29"/>
      <c r="N49" s="29"/>
      <c r="O49" s="29"/>
    </row>
    <row r="50" spans="1:15" ht="15" customHeight="1" x14ac:dyDescent="0.25">
      <c r="A50" s="158"/>
      <c r="B50" s="162" t="s">
        <v>212</v>
      </c>
      <c r="C50" s="7" t="s">
        <v>25</v>
      </c>
      <c r="D50" s="8">
        <f>E50+G50</f>
        <v>9.6</v>
      </c>
      <c r="E50" s="8">
        <v>9.6</v>
      </c>
      <c r="F50" s="8">
        <v>6.7</v>
      </c>
      <c r="G50" s="8"/>
      <c r="H50" s="9">
        <f>I50+K50</f>
        <v>0</v>
      </c>
      <c r="I50" s="9"/>
      <c r="J50" s="9"/>
      <c r="K50" s="9"/>
      <c r="L50" s="11">
        <f>M50+O50</f>
        <v>9.6</v>
      </c>
      <c r="M50" s="11">
        <f>E50+I50</f>
        <v>9.6</v>
      </c>
      <c r="N50" s="11">
        <f>F50+J50</f>
        <v>6.7</v>
      </c>
      <c r="O50" s="11">
        <f>G50+K50</f>
        <v>0</v>
      </c>
    </row>
    <row r="51" spans="1:15" ht="39" x14ac:dyDescent="0.25">
      <c r="A51" s="158"/>
      <c r="B51" s="163" t="s">
        <v>215</v>
      </c>
      <c r="C51" s="30" t="s">
        <v>25</v>
      </c>
      <c r="D51" s="16">
        <f>E51+G51</f>
        <v>0.5</v>
      </c>
      <c r="E51" s="16">
        <v>0.5</v>
      </c>
      <c r="F51" s="16">
        <v>0.4</v>
      </c>
      <c r="G51" s="16"/>
      <c r="H51" s="10">
        <f>I51+K51</f>
        <v>0</v>
      </c>
      <c r="I51" s="10"/>
      <c r="J51" s="10"/>
      <c r="K51" s="10"/>
      <c r="L51" s="12">
        <f>M51+O51</f>
        <v>0.5</v>
      </c>
      <c r="M51" s="12">
        <f>E51+H51</f>
        <v>0.5</v>
      </c>
      <c r="N51" s="12">
        <f>F51+I51</f>
        <v>0.4</v>
      </c>
      <c r="O51" s="12">
        <f>G51+J51</f>
        <v>0</v>
      </c>
    </row>
    <row r="52" spans="1:15" ht="15" customHeight="1" x14ac:dyDescent="0.25">
      <c r="A52" s="154" t="s">
        <v>74</v>
      </c>
      <c r="B52" s="29" t="s">
        <v>11</v>
      </c>
      <c r="C52" s="165"/>
      <c r="D52" s="161">
        <f>SUM(D54:D55)</f>
        <v>11.2</v>
      </c>
      <c r="E52" s="161">
        <f>SUM(E54:E55)</f>
        <v>11.2</v>
      </c>
      <c r="F52" s="161">
        <f>SUM(F54:F55)</f>
        <v>7.7</v>
      </c>
      <c r="G52" s="161">
        <f>SUM(G54:G55)</f>
        <v>0</v>
      </c>
      <c r="H52" s="79">
        <f>SUM(H54:H55)</f>
        <v>0</v>
      </c>
      <c r="I52" s="79">
        <f t="shared" ref="I52:J52" si="12">SUM(I54:I55)</f>
        <v>0</v>
      </c>
      <c r="J52" s="79">
        <f t="shared" si="12"/>
        <v>0</v>
      </c>
      <c r="K52" s="79">
        <f>SUM(K54:K55)</f>
        <v>0</v>
      </c>
      <c r="L52" s="29">
        <f>SUM(L54:L55)</f>
        <v>11.2</v>
      </c>
      <c r="M52" s="29">
        <f>SUM(M54:M55)</f>
        <v>11.2</v>
      </c>
      <c r="N52" s="29">
        <f>SUM(N54:N55)</f>
        <v>7.7</v>
      </c>
      <c r="O52" s="29">
        <f>SUM(O54:O55)</f>
        <v>0</v>
      </c>
    </row>
    <row r="53" spans="1:15" ht="15" customHeight="1" x14ac:dyDescent="0.25">
      <c r="A53" s="158"/>
      <c r="B53" s="159" t="s">
        <v>194</v>
      </c>
      <c r="C53" s="160"/>
      <c r="D53" s="161">
        <f>E53+G53</f>
        <v>0</v>
      </c>
      <c r="E53" s="161"/>
      <c r="F53" s="161"/>
      <c r="G53" s="161"/>
      <c r="H53" s="79">
        <f>I53+K53</f>
        <v>0</v>
      </c>
      <c r="I53" s="79"/>
      <c r="J53" s="79"/>
      <c r="K53" s="79"/>
      <c r="L53" s="29">
        <f>M53+O53</f>
        <v>0</v>
      </c>
      <c r="M53" s="29"/>
      <c r="N53" s="29"/>
      <c r="O53" s="29"/>
    </row>
    <row r="54" spans="1:15" ht="15" customHeight="1" x14ac:dyDescent="0.25">
      <c r="A54" s="158"/>
      <c r="B54" s="162" t="s">
        <v>212</v>
      </c>
      <c r="C54" s="7" t="s">
        <v>25</v>
      </c>
      <c r="D54" s="8">
        <f>E54+G54</f>
        <v>10.6</v>
      </c>
      <c r="E54" s="8">
        <v>10.6</v>
      </c>
      <c r="F54" s="8">
        <v>7.3</v>
      </c>
      <c r="G54" s="8"/>
      <c r="H54" s="9">
        <f>I54+K54</f>
        <v>0</v>
      </c>
      <c r="I54" s="9"/>
      <c r="J54" s="9"/>
      <c r="K54" s="9"/>
      <c r="L54" s="11">
        <f>M54+O54</f>
        <v>10.6</v>
      </c>
      <c r="M54" s="11">
        <f>E54+I54</f>
        <v>10.6</v>
      </c>
      <c r="N54" s="11">
        <f>F54+J54</f>
        <v>7.3</v>
      </c>
      <c r="O54" s="11">
        <f>G54+K54</f>
        <v>0</v>
      </c>
    </row>
    <row r="55" spans="1:15" ht="39" x14ac:dyDescent="0.25">
      <c r="A55" s="166"/>
      <c r="B55" s="167" t="s">
        <v>215</v>
      </c>
      <c r="C55" s="30" t="s">
        <v>25</v>
      </c>
      <c r="D55" s="16">
        <f>E55+G55</f>
        <v>0.6</v>
      </c>
      <c r="E55" s="16">
        <v>0.6</v>
      </c>
      <c r="F55" s="16">
        <v>0.4</v>
      </c>
      <c r="G55" s="16"/>
      <c r="H55" s="10">
        <f>I55+K55</f>
        <v>0</v>
      </c>
      <c r="I55" s="10"/>
      <c r="J55" s="10"/>
      <c r="K55" s="10"/>
      <c r="L55" s="12">
        <f>M55+O55</f>
        <v>0.6</v>
      </c>
      <c r="M55" s="12">
        <f>E55+H55</f>
        <v>0.6</v>
      </c>
      <c r="N55" s="12">
        <f>F55+I55</f>
        <v>0.4</v>
      </c>
      <c r="O55" s="12">
        <f>G55+J55</f>
        <v>0</v>
      </c>
    </row>
    <row r="56" spans="1:15" ht="15" customHeight="1" x14ac:dyDescent="0.25">
      <c r="A56" s="154" t="s">
        <v>75</v>
      </c>
      <c r="B56" s="29" t="s">
        <v>12</v>
      </c>
      <c r="C56" s="165"/>
      <c r="D56" s="161">
        <f>SUM(D58:D59)</f>
        <v>9</v>
      </c>
      <c r="E56" s="161">
        <f>SUM(E58:E59)</f>
        <v>9</v>
      </c>
      <c r="F56" s="161">
        <f>SUM(F58:F59)</f>
        <v>6.3000000000000007</v>
      </c>
      <c r="G56" s="161">
        <f>SUM(G58:G59)</f>
        <v>0</v>
      </c>
      <c r="H56" s="79">
        <f>SUM(H58:H59)</f>
        <v>0</v>
      </c>
      <c r="I56" s="79">
        <f t="shared" ref="I56:K56" si="13">SUM(I58:I59)</f>
        <v>0</v>
      </c>
      <c r="J56" s="79">
        <f t="shared" si="13"/>
        <v>0</v>
      </c>
      <c r="K56" s="79">
        <f t="shared" si="13"/>
        <v>0</v>
      </c>
      <c r="L56" s="29">
        <f>SUM(L58:L59)</f>
        <v>9</v>
      </c>
      <c r="M56" s="29">
        <f>SUM(M58:M59)</f>
        <v>9</v>
      </c>
      <c r="N56" s="29">
        <f>SUM(N58:N59)</f>
        <v>6.3000000000000007</v>
      </c>
      <c r="O56" s="29">
        <f>SUM(O58:O59)</f>
        <v>0</v>
      </c>
    </row>
    <row r="57" spans="1:15" ht="15" customHeight="1" x14ac:dyDescent="0.25">
      <c r="A57" s="158"/>
      <c r="B57" s="159" t="s">
        <v>194</v>
      </c>
      <c r="C57" s="160"/>
      <c r="D57" s="161">
        <f>E57+G57</f>
        <v>0</v>
      </c>
      <c r="E57" s="161"/>
      <c r="F57" s="161"/>
      <c r="G57" s="161"/>
      <c r="H57" s="79">
        <f>I57+K57</f>
        <v>0</v>
      </c>
      <c r="I57" s="79"/>
      <c r="J57" s="79"/>
      <c r="K57" s="79"/>
      <c r="L57" s="29">
        <f>M57+O57</f>
        <v>0</v>
      </c>
      <c r="M57" s="29"/>
      <c r="N57" s="29"/>
      <c r="O57" s="29"/>
    </row>
    <row r="58" spans="1:15" ht="15" customHeight="1" x14ac:dyDescent="0.25">
      <c r="A58" s="158"/>
      <c r="B58" s="162" t="s">
        <v>212</v>
      </c>
      <c r="C58" s="7" t="s">
        <v>25</v>
      </c>
      <c r="D58" s="8">
        <f>E58+G58</f>
        <v>8.5</v>
      </c>
      <c r="E58" s="8">
        <v>8.5</v>
      </c>
      <c r="F58" s="8">
        <v>5.9</v>
      </c>
      <c r="G58" s="8"/>
      <c r="H58" s="9">
        <f>I58+K58</f>
        <v>0</v>
      </c>
      <c r="I58" s="9"/>
      <c r="J58" s="9"/>
      <c r="K58" s="9"/>
      <c r="L58" s="11">
        <f>M58+O58</f>
        <v>8.5</v>
      </c>
      <c r="M58" s="11">
        <f t="shared" ref="M58:O59" si="14">E58+I58</f>
        <v>8.5</v>
      </c>
      <c r="N58" s="11">
        <f t="shared" si="14"/>
        <v>5.9</v>
      </c>
      <c r="O58" s="11">
        <f t="shared" si="14"/>
        <v>0</v>
      </c>
    </row>
    <row r="59" spans="1:15" ht="39" x14ac:dyDescent="0.25">
      <c r="A59" s="158"/>
      <c r="B59" s="163" t="s">
        <v>215</v>
      </c>
      <c r="C59" s="30" t="s">
        <v>25</v>
      </c>
      <c r="D59" s="16">
        <f>E59+G59</f>
        <v>0.5</v>
      </c>
      <c r="E59" s="16">
        <v>0.5</v>
      </c>
      <c r="F59" s="16">
        <v>0.4</v>
      </c>
      <c r="G59" s="16"/>
      <c r="H59" s="10">
        <f>I59+K59</f>
        <v>0</v>
      </c>
      <c r="I59" s="10"/>
      <c r="J59" s="10"/>
      <c r="K59" s="10"/>
      <c r="L59" s="11">
        <f>M59+O59</f>
        <v>0.5</v>
      </c>
      <c r="M59" s="11">
        <f t="shared" si="14"/>
        <v>0.5</v>
      </c>
      <c r="N59" s="11">
        <f t="shared" si="14"/>
        <v>0.4</v>
      </c>
      <c r="O59" s="11">
        <f t="shared" si="14"/>
        <v>0</v>
      </c>
    </row>
    <row r="60" spans="1:15" ht="15" customHeight="1" x14ac:dyDescent="0.25">
      <c r="A60" s="154" t="s">
        <v>76</v>
      </c>
      <c r="B60" s="29" t="s">
        <v>13</v>
      </c>
      <c r="C60" s="165"/>
      <c r="D60" s="161">
        <f>SUM(D62:D63)</f>
        <v>11.2</v>
      </c>
      <c r="E60" s="161">
        <f>SUM(E62:E63)</f>
        <v>11.2</v>
      </c>
      <c r="F60" s="161">
        <f>SUM(F62:F63)</f>
        <v>8</v>
      </c>
      <c r="G60" s="161">
        <f>SUM(G62:G63)</f>
        <v>0</v>
      </c>
      <c r="H60" s="79">
        <f>SUM(H62:H63)</f>
        <v>0</v>
      </c>
      <c r="I60" s="79">
        <f t="shared" ref="I60:K60" si="15">SUM(I62:I63)</f>
        <v>0</v>
      </c>
      <c r="J60" s="79">
        <f t="shared" si="15"/>
        <v>0</v>
      </c>
      <c r="K60" s="79">
        <f t="shared" si="15"/>
        <v>0</v>
      </c>
      <c r="L60" s="29">
        <f>SUM(L62:L63)</f>
        <v>11.2</v>
      </c>
      <c r="M60" s="29">
        <f>SUM(M62:M63)</f>
        <v>11.2</v>
      </c>
      <c r="N60" s="29">
        <f>SUM(N62:N63)</f>
        <v>8</v>
      </c>
      <c r="O60" s="29">
        <f>SUM(O62:O63)</f>
        <v>0</v>
      </c>
    </row>
    <row r="61" spans="1:15" ht="15" customHeight="1" x14ac:dyDescent="0.25">
      <c r="A61" s="158"/>
      <c r="B61" s="159" t="s">
        <v>194</v>
      </c>
      <c r="C61" s="160"/>
      <c r="D61" s="161">
        <f>E61+G61</f>
        <v>0</v>
      </c>
      <c r="E61" s="161"/>
      <c r="F61" s="161"/>
      <c r="G61" s="161"/>
      <c r="H61" s="79">
        <f>I61+K61</f>
        <v>0</v>
      </c>
      <c r="I61" s="79"/>
      <c r="J61" s="79"/>
      <c r="K61" s="79"/>
      <c r="L61" s="29">
        <f>M61+O61</f>
        <v>0</v>
      </c>
      <c r="M61" s="29"/>
      <c r="N61" s="29"/>
      <c r="O61" s="29"/>
    </row>
    <row r="62" spans="1:15" ht="15" customHeight="1" x14ac:dyDescent="0.25">
      <c r="A62" s="158"/>
      <c r="B62" s="162" t="s">
        <v>212</v>
      </c>
      <c r="C62" s="7" t="s">
        <v>25</v>
      </c>
      <c r="D62" s="8">
        <f>E62+G62</f>
        <v>10.6</v>
      </c>
      <c r="E62" s="8">
        <v>10.6</v>
      </c>
      <c r="F62" s="8">
        <v>7.6</v>
      </c>
      <c r="G62" s="8"/>
      <c r="H62" s="9">
        <f>I62+K62</f>
        <v>0</v>
      </c>
      <c r="I62" s="9"/>
      <c r="J62" s="9"/>
      <c r="K62" s="9"/>
      <c r="L62" s="11">
        <f>M62+O62</f>
        <v>10.6</v>
      </c>
      <c r="M62" s="11">
        <f>E62+I62</f>
        <v>10.6</v>
      </c>
      <c r="N62" s="11">
        <f>F62+J62</f>
        <v>7.6</v>
      </c>
      <c r="O62" s="11">
        <f>G62+K62</f>
        <v>0</v>
      </c>
    </row>
    <row r="63" spans="1:15" ht="39" x14ac:dyDescent="0.25">
      <c r="A63" s="158"/>
      <c r="B63" s="163" t="s">
        <v>215</v>
      </c>
      <c r="C63" s="30" t="s">
        <v>25</v>
      </c>
      <c r="D63" s="16">
        <f>E63+G63</f>
        <v>0.6</v>
      </c>
      <c r="E63" s="16">
        <v>0.6</v>
      </c>
      <c r="F63" s="16">
        <v>0.4</v>
      </c>
      <c r="G63" s="16"/>
      <c r="H63" s="10">
        <f>I63+K63</f>
        <v>0</v>
      </c>
      <c r="I63" s="10"/>
      <c r="J63" s="10"/>
      <c r="K63" s="10"/>
      <c r="L63" s="12">
        <f>M63+O63</f>
        <v>0.6</v>
      </c>
      <c r="M63" s="12">
        <f>E63+H63</f>
        <v>0.6</v>
      </c>
      <c r="N63" s="12">
        <f>F63+I63</f>
        <v>0.4</v>
      </c>
      <c r="O63" s="12">
        <f>G63+J63</f>
        <v>0</v>
      </c>
    </row>
    <row r="64" spans="1:15" ht="15" customHeight="1" x14ac:dyDescent="0.25">
      <c r="A64" s="154" t="s">
        <v>77</v>
      </c>
      <c r="B64" s="29" t="s">
        <v>14</v>
      </c>
      <c r="C64" s="165"/>
      <c r="D64" s="161">
        <f>SUM(D66:D67)</f>
        <v>8.6999999999999993</v>
      </c>
      <c r="E64" s="161">
        <f>SUM(E66:E67)</f>
        <v>8.6999999999999993</v>
      </c>
      <c r="F64" s="161">
        <f>SUM(F66:F67)</f>
        <v>6.1000000000000005</v>
      </c>
      <c r="G64" s="161">
        <f>SUM(G66:G67)</f>
        <v>0</v>
      </c>
      <c r="H64" s="79">
        <f>SUM(H66:H67)</f>
        <v>0</v>
      </c>
      <c r="I64" s="79">
        <f t="shared" ref="I64:K64" si="16">SUM(I66:I67)</f>
        <v>0</v>
      </c>
      <c r="J64" s="79">
        <f t="shared" si="16"/>
        <v>0</v>
      </c>
      <c r="K64" s="79">
        <f t="shared" si="16"/>
        <v>0</v>
      </c>
      <c r="L64" s="29">
        <f>SUM(L66:L67)</f>
        <v>8.6999999999999993</v>
      </c>
      <c r="M64" s="29">
        <f>SUM(M66:M67)</f>
        <v>8.6999999999999993</v>
      </c>
      <c r="N64" s="29">
        <f>SUM(N66:N67)</f>
        <v>6.1000000000000005</v>
      </c>
      <c r="O64" s="29">
        <f>SUM(O66:O67)</f>
        <v>0</v>
      </c>
    </row>
    <row r="65" spans="1:15" ht="15" customHeight="1" x14ac:dyDescent="0.25">
      <c r="A65" s="158"/>
      <c r="B65" s="159" t="s">
        <v>194</v>
      </c>
      <c r="C65" s="160"/>
      <c r="D65" s="161">
        <f>E65+G65</f>
        <v>0</v>
      </c>
      <c r="E65" s="161"/>
      <c r="F65" s="161"/>
      <c r="G65" s="161"/>
      <c r="H65" s="79">
        <f>I65+K65</f>
        <v>0</v>
      </c>
      <c r="I65" s="79"/>
      <c r="J65" s="79"/>
      <c r="K65" s="79"/>
      <c r="L65" s="29">
        <f>M65+O65</f>
        <v>0</v>
      </c>
      <c r="M65" s="29"/>
      <c r="N65" s="29"/>
      <c r="O65" s="29"/>
    </row>
    <row r="66" spans="1:15" ht="15" customHeight="1" x14ac:dyDescent="0.25">
      <c r="A66" s="158"/>
      <c r="B66" s="162" t="s">
        <v>212</v>
      </c>
      <c r="C66" s="7" t="s">
        <v>25</v>
      </c>
      <c r="D66" s="8">
        <f>E66+G66</f>
        <v>8.1999999999999993</v>
      </c>
      <c r="E66" s="8">
        <v>8.1999999999999993</v>
      </c>
      <c r="F66" s="8">
        <v>5.7</v>
      </c>
      <c r="G66" s="8"/>
      <c r="H66" s="9">
        <f>I66+K66</f>
        <v>0</v>
      </c>
      <c r="I66" s="9"/>
      <c r="J66" s="9"/>
      <c r="K66" s="9"/>
      <c r="L66" s="11">
        <f>M66+O66</f>
        <v>8.1999999999999993</v>
      </c>
      <c r="M66" s="11">
        <f t="shared" ref="M66:O67" si="17">E66+I66</f>
        <v>8.1999999999999993</v>
      </c>
      <c r="N66" s="11">
        <f t="shared" si="17"/>
        <v>5.7</v>
      </c>
      <c r="O66" s="11">
        <f t="shared" si="17"/>
        <v>0</v>
      </c>
    </row>
    <row r="67" spans="1:15" ht="39" x14ac:dyDescent="0.25">
      <c r="A67" s="158"/>
      <c r="B67" s="163" t="s">
        <v>215</v>
      </c>
      <c r="C67" s="30" t="s">
        <v>25</v>
      </c>
      <c r="D67" s="16">
        <f>E67+G67</f>
        <v>0.5</v>
      </c>
      <c r="E67" s="16">
        <v>0.5</v>
      </c>
      <c r="F67" s="16">
        <v>0.4</v>
      </c>
      <c r="G67" s="16"/>
      <c r="H67" s="10">
        <f>I67+K67</f>
        <v>0</v>
      </c>
      <c r="I67" s="10"/>
      <c r="J67" s="10"/>
      <c r="K67" s="10"/>
      <c r="L67" s="12">
        <f>M67+O67</f>
        <v>0.5</v>
      </c>
      <c r="M67" s="11">
        <f t="shared" si="17"/>
        <v>0.5</v>
      </c>
      <c r="N67" s="11">
        <f t="shared" si="17"/>
        <v>0.4</v>
      </c>
      <c r="O67" s="11">
        <f t="shared" si="17"/>
        <v>0</v>
      </c>
    </row>
    <row r="68" spans="1:15" ht="15" customHeight="1" x14ac:dyDescent="0.25">
      <c r="A68" s="154" t="s">
        <v>78</v>
      </c>
      <c r="B68" s="29" t="s">
        <v>15</v>
      </c>
      <c r="C68" s="165"/>
      <c r="D68" s="161">
        <f>SUM(D70:D71)</f>
        <v>11.3</v>
      </c>
      <c r="E68" s="161">
        <f>SUM(E70:E71)</f>
        <v>11.3</v>
      </c>
      <c r="F68" s="161">
        <f>SUM(F70:F71)</f>
        <v>8.3000000000000007</v>
      </c>
      <c r="G68" s="161">
        <f>SUM(G70:G71)</f>
        <v>0</v>
      </c>
      <c r="H68" s="79">
        <f>SUM(H70:H71)</f>
        <v>0</v>
      </c>
      <c r="I68" s="79">
        <f t="shared" ref="I68:K68" si="18">SUM(I70:I71)</f>
        <v>0</v>
      </c>
      <c r="J68" s="79">
        <f t="shared" si="18"/>
        <v>0</v>
      </c>
      <c r="K68" s="79">
        <f t="shared" si="18"/>
        <v>0</v>
      </c>
      <c r="L68" s="29">
        <f>SUM(L70:L71)</f>
        <v>11.3</v>
      </c>
      <c r="M68" s="29">
        <f>SUM(M70:M71)</f>
        <v>11.3</v>
      </c>
      <c r="N68" s="29">
        <f>SUM(N70:N71)</f>
        <v>8.3000000000000007</v>
      </c>
      <c r="O68" s="29">
        <f>SUM(O70:O71)</f>
        <v>0</v>
      </c>
    </row>
    <row r="69" spans="1:15" ht="15" customHeight="1" x14ac:dyDescent="0.25">
      <c r="A69" s="158"/>
      <c r="B69" s="159" t="s">
        <v>194</v>
      </c>
      <c r="C69" s="160"/>
      <c r="D69" s="161">
        <f>E69+G69</f>
        <v>0</v>
      </c>
      <c r="E69" s="161"/>
      <c r="F69" s="161"/>
      <c r="G69" s="161"/>
      <c r="H69" s="79">
        <f>I69+K69</f>
        <v>0</v>
      </c>
      <c r="I69" s="79"/>
      <c r="J69" s="79"/>
      <c r="K69" s="79"/>
      <c r="L69" s="29">
        <f>M69+O69</f>
        <v>0</v>
      </c>
      <c r="M69" s="29"/>
      <c r="N69" s="29"/>
      <c r="O69" s="29"/>
    </row>
    <row r="70" spans="1:15" ht="15" customHeight="1" x14ac:dyDescent="0.25">
      <c r="A70" s="158"/>
      <c r="B70" s="162" t="s">
        <v>212</v>
      </c>
      <c r="C70" s="7" t="s">
        <v>25</v>
      </c>
      <c r="D70" s="8">
        <f>E70+G70</f>
        <v>10.8</v>
      </c>
      <c r="E70" s="8">
        <v>10.8</v>
      </c>
      <c r="F70" s="8">
        <v>7.9</v>
      </c>
      <c r="G70" s="8"/>
      <c r="H70" s="9">
        <f>I70+K70</f>
        <v>0</v>
      </c>
      <c r="I70" s="9"/>
      <c r="J70" s="9"/>
      <c r="K70" s="9"/>
      <c r="L70" s="11">
        <f>M70+O70</f>
        <v>10.8</v>
      </c>
      <c r="M70" s="11">
        <f>E70+I70</f>
        <v>10.8</v>
      </c>
      <c r="N70" s="11">
        <f>F70+J70</f>
        <v>7.9</v>
      </c>
      <c r="O70" s="11">
        <f>G70+K70</f>
        <v>0</v>
      </c>
    </row>
    <row r="71" spans="1:15" ht="39" x14ac:dyDescent="0.25">
      <c r="A71" s="166"/>
      <c r="B71" s="163" t="s">
        <v>215</v>
      </c>
      <c r="C71" s="30" t="s">
        <v>25</v>
      </c>
      <c r="D71" s="16">
        <f>E71+G71</f>
        <v>0.5</v>
      </c>
      <c r="E71" s="16">
        <v>0.5</v>
      </c>
      <c r="F71" s="16">
        <v>0.4</v>
      </c>
      <c r="G71" s="16"/>
      <c r="H71" s="10">
        <f>I71+K71</f>
        <v>0</v>
      </c>
      <c r="I71" s="10"/>
      <c r="J71" s="10"/>
      <c r="K71" s="10"/>
      <c r="L71" s="12">
        <f>M71+O71</f>
        <v>0.5</v>
      </c>
      <c r="M71" s="12">
        <f>E71+H71</f>
        <v>0.5</v>
      </c>
      <c r="N71" s="12">
        <f>F71+I71</f>
        <v>0.4</v>
      </c>
      <c r="O71" s="12">
        <f>G71+J71</f>
        <v>0</v>
      </c>
    </row>
    <row r="72" spans="1:15" ht="15" customHeight="1" x14ac:dyDescent="0.25">
      <c r="A72" s="154" t="s">
        <v>79</v>
      </c>
      <c r="B72" s="29" t="s">
        <v>16</v>
      </c>
      <c r="C72" s="165"/>
      <c r="D72" s="161">
        <f>SUM(D74:D75)</f>
        <v>12.9</v>
      </c>
      <c r="E72" s="161">
        <f>SUM(E74:E75)</f>
        <v>12.9</v>
      </c>
      <c r="F72" s="161">
        <f>SUM(F74:F75)</f>
        <v>8.7000000000000011</v>
      </c>
      <c r="G72" s="161">
        <f>SUM(G74:G75)</f>
        <v>0</v>
      </c>
      <c r="H72" s="79">
        <f>SUM(H74:H75)</f>
        <v>0</v>
      </c>
      <c r="I72" s="79">
        <f t="shared" ref="I72:J72" si="19">SUM(I74:I75)</f>
        <v>0</v>
      </c>
      <c r="J72" s="79">
        <f t="shared" si="19"/>
        <v>-0.1</v>
      </c>
      <c r="K72" s="79">
        <f>SUM(K74:K75)</f>
        <v>0</v>
      </c>
      <c r="L72" s="29">
        <f>SUM(L74:L75)</f>
        <v>12.9</v>
      </c>
      <c r="M72" s="29">
        <f>SUM(M74:M75)</f>
        <v>12.9</v>
      </c>
      <c r="N72" s="29">
        <f>SUM(N74:N75)</f>
        <v>8.6000000000000014</v>
      </c>
      <c r="O72" s="29">
        <f>SUM(O74:O75)</f>
        <v>0</v>
      </c>
    </row>
    <row r="73" spans="1:15" ht="15" customHeight="1" x14ac:dyDescent="0.25">
      <c r="A73" s="158"/>
      <c r="B73" s="159" t="s">
        <v>194</v>
      </c>
      <c r="C73" s="160"/>
      <c r="D73" s="161">
        <f>E73+G73</f>
        <v>0</v>
      </c>
      <c r="E73" s="161"/>
      <c r="F73" s="161"/>
      <c r="G73" s="161"/>
      <c r="H73" s="79">
        <f>I73+K73</f>
        <v>0</v>
      </c>
      <c r="I73" s="79"/>
      <c r="J73" s="79"/>
      <c r="K73" s="79"/>
      <c r="L73" s="29">
        <f>M73+O73</f>
        <v>0</v>
      </c>
      <c r="M73" s="29"/>
      <c r="N73" s="29"/>
      <c r="O73" s="29"/>
    </row>
    <row r="74" spans="1:15" ht="15" customHeight="1" x14ac:dyDescent="0.25">
      <c r="A74" s="158"/>
      <c r="B74" s="162" t="s">
        <v>212</v>
      </c>
      <c r="C74" s="7" t="s">
        <v>25</v>
      </c>
      <c r="D74" s="8">
        <f>E74+G74</f>
        <v>11.9</v>
      </c>
      <c r="E74" s="8">
        <v>11.9</v>
      </c>
      <c r="F74" s="8">
        <v>7.9</v>
      </c>
      <c r="G74" s="8"/>
      <c r="H74" s="9">
        <f>I74+K74</f>
        <v>0</v>
      </c>
      <c r="I74" s="9"/>
      <c r="J74" s="9">
        <v>-0.1</v>
      </c>
      <c r="K74" s="9"/>
      <c r="L74" s="11">
        <f>M74+O74</f>
        <v>11.9</v>
      </c>
      <c r="M74" s="11">
        <f>E74+I74</f>
        <v>11.9</v>
      </c>
      <c r="N74" s="11">
        <f>F74+J74</f>
        <v>7.8000000000000007</v>
      </c>
      <c r="O74" s="11">
        <f>G74+K74</f>
        <v>0</v>
      </c>
    </row>
    <row r="75" spans="1:15" ht="39" x14ac:dyDescent="0.25">
      <c r="A75" s="158"/>
      <c r="B75" s="163" t="s">
        <v>215</v>
      </c>
      <c r="C75" s="30" t="s">
        <v>25</v>
      </c>
      <c r="D75" s="16">
        <f>E75+G75</f>
        <v>1</v>
      </c>
      <c r="E75" s="16">
        <v>1</v>
      </c>
      <c r="F75" s="16">
        <v>0.8</v>
      </c>
      <c r="G75" s="16"/>
      <c r="H75" s="10">
        <f>I75+K75</f>
        <v>0</v>
      </c>
      <c r="I75" s="10"/>
      <c r="J75" s="10"/>
      <c r="K75" s="10"/>
      <c r="L75" s="12">
        <f>M75+O75</f>
        <v>1</v>
      </c>
      <c r="M75" s="12">
        <f>E75+H75</f>
        <v>1</v>
      </c>
      <c r="N75" s="12">
        <f>F75+I75</f>
        <v>0.8</v>
      </c>
      <c r="O75" s="12">
        <f>G75+J75</f>
        <v>0</v>
      </c>
    </row>
    <row r="76" spans="1:15" ht="15" customHeight="1" x14ac:dyDescent="0.25">
      <c r="A76" s="154" t="s">
        <v>80</v>
      </c>
      <c r="B76" s="29" t="s">
        <v>17</v>
      </c>
      <c r="C76" s="165"/>
      <c r="D76" s="161">
        <f>SUM(D78:D79)</f>
        <v>8.3000000000000007</v>
      </c>
      <c r="E76" s="161">
        <f>SUM(E78:E79)</f>
        <v>8.3000000000000007</v>
      </c>
      <c r="F76" s="161">
        <f>SUM(F78:F79)</f>
        <v>5.8000000000000007</v>
      </c>
      <c r="G76" s="161">
        <f>SUM(G78:G79)</f>
        <v>0</v>
      </c>
      <c r="H76" s="79">
        <f>SUM(H78:H79)</f>
        <v>0</v>
      </c>
      <c r="I76" s="79">
        <f t="shared" ref="I76:J76" si="20">SUM(I78:I79)</f>
        <v>0</v>
      </c>
      <c r="J76" s="79">
        <f t="shared" si="20"/>
        <v>0</v>
      </c>
      <c r="K76" s="79">
        <f>SUM(K78:K79)</f>
        <v>0</v>
      </c>
      <c r="L76" s="29">
        <f>SUM(L78:L79)</f>
        <v>8.3000000000000007</v>
      </c>
      <c r="M76" s="29">
        <f>SUM(M78:M79)</f>
        <v>8.3000000000000007</v>
      </c>
      <c r="N76" s="29">
        <f>SUM(N78:N79)</f>
        <v>5.8000000000000007</v>
      </c>
      <c r="O76" s="29">
        <f>SUM(O78:O79)</f>
        <v>0</v>
      </c>
    </row>
    <row r="77" spans="1:15" ht="15" customHeight="1" x14ac:dyDescent="0.25">
      <c r="A77" s="158"/>
      <c r="B77" s="159" t="s">
        <v>194</v>
      </c>
      <c r="C77" s="160"/>
      <c r="D77" s="161">
        <f>E77+G77</f>
        <v>0</v>
      </c>
      <c r="E77" s="161"/>
      <c r="F77" s="161"/>
      <c r="G77" s="161"/>
      <c r="H77" s="79">
        <f>I77+K77</f>
        <v>0</v>
      </c>
      <c r="I77" s="79"/>
      <c r="J77" s="79"/>
      <c r="K77" s="79"/>
      <c r="L77" s="29">
        <f>M77+O77</f>
        <v>0</v>
      </c>
      <c r="M77" s="29"/>
      <c r="N77" s="29"/>
      <c r="O77" s="29"/>
    </row>
    <row r="78" spans="1:15" ht="15" customHeight="1" x14ac:dyDescent="0.25">
      <c r="A78" s="158"/>
      <c r="B78" s="162" t="s">
        <v>212</v>
      </c>
      <c r="C78" s="7" t="s">
        <v>25</v>
      </c>
      <c r="D78" s="8">
        <f>E78+G78</f>
        <v>7.8</v>
      </c>
      <c r="E78" s="8">
        <v>7.8</v>
      </c>
      <c r="F78" s="8">
        <v>5.4</v>
      </c>
      <c r="G78" s="8"/>
      <c r="H78" s="9">
        <f>I78+K78</f>
        <v>0</v>
      </c>
      <c r="I78" s="9"/>
      <c r="J78" s="9"/>
      <c r="K78" s="9"/>
      <c r="L78" s="11">
        <f>M78+O78</f>
        <v>7.8</v>
      </c>
      <c r="M78" s="11">
        <f>E78+I78</f>
        <v>7.8</v>
      </c>
      <c r="N78" s="11">
        <f>F78+J78</f>
        <v>5.4</v>
      </c>
      <c r="O78" s="11">
        <f>G78+K78</f>
        <v>0</v>
      </c>
    </row>
    <row r="79" spans="1:15" ht="39" x14ac:dyDescent="0.25">
      <c r="A79" s="158"/>
      <c r="B79" s="163" t="s">
        <v>215</v>
      </c>
      <c r="C79" s="30" t="s">
        <v>25</v>
      </c>
      <c r="D79" s="16">
        <f>E79+G79</f>
        <v>0.5</v>
      </c>
      <c r="E79" s="16">
        <v>0.5</v>
      </c>
      <c r="F79" s="16">
        <v>0.4</v>
      </c>
      <c r="G79" s="16"/>
      <c r="H79" s="10">
        <f>I79+K79</f>
        <v>0</v>
      </c>
      <c r="I79" s="10"/>
      <c r="J79" s="10"/>
      <c r="K79" s="10"/>
      <c r="L79" s="12">
        <f>M79+O79</f>
        <v>0.5</v>
      </c>
      <c r="M79" s="12">
        <f>E79+H79</f>
        <v>0.5</v>
      </c>
      <c r="N79" s="12">
        <f>F79+I79</f>
        <v>0.4</v>
      </c>
      <c r="O79" s="12">
        <f>G79+J79</f>
        <v>0</v>
      </c>
    </row>
    <row r="80" spans="1:15" ht="15" customHeight="1" x14ac:dyDescent="0.25">
      <c r="A80" s="154" t="s">
        <v>81</v>
      </c>
      <c r="B80" s="29" t="s">
        <v>18</v>
      </c>
      <c r="C80" s="165"/>
      <c r="D80" s="161">
        <f>SUM(D82:D83)</f>
        <v>9.5</v>
      </c>
      <c r="E80" s="161">
        <f>SUM(E82:E83)</f>
        <v>9.5</v>
      </c>
      <c r="F80" s="161">
        <f>SUM(F82:F83)</f>
        <v>6.7</v>
      </c>
      <c r="G80" s="161">
        <f>SUM(G82:G83)</f>
        <v>0</v>
      </c>
      <c r="H80" s="79">
        <f>SUM(H82:H83)</f>
        <v>0</v>
      </c>
      <c r="I80" s="79">
        <f t="shared" ref="I80:K80" si="21">SUM(I82:I83)</f>
        <v>0</v>
      </c>
      <c r="J80" s="79">
        <f t="shared" si="21"/>
        <v>0</v>
      </c>
      <c r="K80" s="79">
        <f t="shared" si="21"/>
        <v>0</v>
      </c>
      <c r="L80" s="29">
        <f>SUM(L82:L83)</f>
        <v>9.5</v>
      </c>
      <c r="M80" s="29">
        <f>SUM(M82:M83)</f>
        <v>9.5</v>
      </c>
      <c r="N80" s="29">
        <f>SUM(N82:N83)</f>
        <v>6.7</v>
      </c>
      <c r="O80" s="29">
        <f>SUM(O82:O83)</f>
        <v>0</v>
      </c>
    </row>
    <row r="81" spans="1:15" ht="15" customHeight="1" x14ac:dyDescent="0.25">
      <c r="A81" s="158"/>
      <c r="B81" s="159" t="s">
        <v>194</v>
      </c>
      <c r="C81" s="160"/>
      <c r="D81" s="161">
        <f>E81+G81</f>
        <v>0</v>
      </c>
      <c r="E81" s="161"/>
      <c r="F81" s="161"/>
      <c r="G81" s="161"/>
      <c r="H81" s="79">
        <f>I81+K81</f>
        <v>0</v>
      </c>
      <c r="I81" s="79"/>
      <c r="J81" s="79"/>
      <c r="K81" s="79"/>
      <c r="L81" s="29">
        <f>M81+O81</f>
        <v>0</v>
      </c>
      <c r="M81" s="29"/>
      <c r="N81" s="29"/>
      <c r="O81" s="29"/>
    </row>
    <row r="82" spans="1:15" ht="15" customHeight="1" x14ac:dyDescent="0.25">
      <c r="A82" s="158"/>
      <c r="B82" s="162" t="s">
        <v>212</v>
      </c>
      <c r="C82" s="7" t="s">
        <v>25</v>
      </c>
      <c r="D82" s="8">
        <f>E82+G82</f>
        <v>9.1999999999999993</v>
      </c>
      <c r="E82" s="8">
        <v>9.1999999999999993</v>
      </c>
      <c r="F82" s="8">
        <v>6.5</v>
      </c>
      <c r="G82" s="8"/>
      <c r="H82" s="9">
        <f>I82+K82</f>
        <v>0</v>
      </c>
      <c r="I82" s="9"/>
      <c r="J82" s="9"/>
      <c r="K82" s="9"/>
      <c r="L82" s="11">
        <f>M82+O82</f>
        <v>9.1999999999999993</v>
      </c>
      <c r="M82" s="11">
        <f>E82+I82</f>
        <v>9.1999999999999993</v>
      </c>
      <c r="N82" s="11">
        <f>F82+J82</f>
        <v>6.5</v>
      </c>
      <c r="O82" s="11">
        <f>G82+K82</f>
        <v>0</v>
      </c>
    </row>
    <row r="83" spans="1:15" ht="39" x14ac:dyDescent="0.25">
      <c r="A83" s="158"/>
      <c r="B83" s="163" t="s">
        <v>215</v>
      </c>
      <c r="C83" s="30" t="s">
        <v>25</v>
      </c>
      <c r="D83" s="16">
        <f>E83+G83</f>
        <v>0.3</v>
      </c>
      <c r="E83" s="16">
        <v>0.3</v>
      </c>
      <c r="F83" s="16">
        <v>0.2</v>
      </c>
      <c r="G83" s="16"/>
      <c r="H83" s="10">
        <f>I83+K83</f>
        <v>0</v>
      </c>
      <c r="I83" s="10"/>
      <c r="J83" s="10"/>
      <c r="K83" s="10"/>
      <c r="L83" s="12">
        <f>M83+O83</f>
        <v>0.3</v>
      </c>
      <c r="M83" s="12">
        <f>E83+H83</f>
        <v>0.3</v>
      </c>
      <c r="N83" s="12">
        <f>F83+I83</f>
        <v>0.2</v>
      </c>
      <c r="O83" s="12">
        <f>G83+J83</f>
        <v>0</v>
      </c>
    </row>
    <row r="84" spans="1:15" ht="15" customHeight="1" x14ac:dyDescent="0.25">
      <c r="A84" s="154" t="s">
        <v>82</v>
      </c>
      <c r="B84" s="29" t="s">
        <v>19</v>
      </c>
      <c r="C84" s="628" t="s">
        <v>25</v>
      </c>
      <c r="D84" s="168">
        <f>E84+G84</f>
        <v>3.1</v>
      </c>
      <c r="E84" s="168">
        <v>3.1</v>
      </c>
      <c r="F84" s="168">
        <v>2.1</v>
      </c>
      <c r="G84" s="168"/>
      <c r="H84" s="169">
        <f>I84+K84</f>
        <v>0</v>
      </c>
      <c r="I84" s="169"/>
      <c r="J84" s="169"/>
      <c r="K84" s="169"/>
      <c r="L84" s="170">
        <f>M84+O84</f>
        <v>3.1</v>
      </c>
      <c r="M84" s="170">
        <f>E84+I84</f>
        <v>3.1</v>
      </c>
      <c r="N84" s="170">
        <f>F84+J84</f>
        <v>2.1</v>
      </c>
      <c r="O84" s="170">
        <f>SUM(O85:O85)</f>
        <v>0</v>
      </c>
    </row>
    <row r="85" spans="1:15" ht="39" x14ac:dyDescent="0.25">
      <c r="A85" s="158"/>
      <c r="B85" s="167" t="s">
        <v>215</v>
      </c>
      <c r="C85" s="629"/>
      <c r="D85" s="171"/>
      <c r="E85" s="171"/>
      <c r="F85" s="171"/>
      <c r="G85" s="171"/>
      <c r="H85" s="172"/>
      <c r="I85" s="172"/>
      <c r="J85" s="172"/>
      <c r="K85" s="172"/>
      <c r="L85" s="173"/>
      <c r="M85" s="173"/>
      <c r="N85" s="173"/>
      <c r="O85" s="173"/>
    </row>
    <row r="86" spans="1:15" ht="15" customHeight="1" x14ac:dyDescent="0.25">
      <c r="A86" s="5" t="s">
        <v>83</v>
      </c>
      <c r="B86" s="80" t="s">
        <v>170</v>
      </c>
      <c r="C86" s="630" t="s">
        <v>21</v>
      </c>
      <c r="D86" s="168">
        <f>E86+G86</f>
        <v>380.1</v>
      </c>
      <c r="E86" s="168">
        <v>380.1</v>
      </c>
      <c r="F86" s="168">
        <v>247.2</v>
      </c>
      <c r="G86" s="168"/>
      <c r="H86" s="169">
        <f>I86+K86</f>
        <v>0</v>
      </c>
      <c r="I86" s="169"/>
      <c r="J86" s="169">
        <v>1.2</v>
      </c>
      <c r="K86" s="169">
        <f>SUM(K87:K87)</f>
        <v>0</v>
      </c>
      <c r="L86" s="170">
        <f>M86+O86</f>
        <v>380.1</v>
      </c>
      <c r="M86" s="170">
        <f>E86+I86</f>
        <v>380.1</v>
      </c>
      <c r="N86" s="170">
        <f>F86+J86</f>
        <v>248.39999999999998</v>
      </c>
      <c r="O86" s="170">
        <f>SUM(O87:O87)</f>
        <v>0</v>
      </c>
    </row>
    <row r="87" spans="1:15" ht="15" customHeight="1" x14ac:dyDescent="0.25">
      <c r="A87" s="150"/>
      <c r="B87" s="167" t="s">
        <v>217</v>
      </c>
      <c r="C87" s="631"/>
      <c r="D87" s="171"/>
      <c r="E87" s="171"/>
      <c r="F87" s="171"/>
      <c r="G87" s="171"/>
      <c r="H87" s="172"/>
      <c r="I87" s="172"/>
      <c r="J87" s="172"/>
      <c r="K87" s="172"/>
      <c r="L87" s="173"/>
      <c r="M87" s="173"/>
      <c r="N87" s="173"/>
      <c r="O87" s="173"/>
    </row>
    <row r="88" spans="1:15" ht="15.95" customHeight="1" x14ac:dyDescent="0.25">
      <c r="A88" s="20" t="s">
        <v>84</v>
      </c>
      <c r="B88" s="87" t="s">
        <v>174</v>
      </c>
      <c r="C88" s="22"/>
      <c r="D88" s="23">
        <f>D26+D44+D48+D52+D56+D60+D64+D68+D72+D76+D80+D84+D86</f>
        <v>854.5</v>
      </c>
      <c r="E88" s="23">
        <f>E26+E44+E48+E52+E56+E60+E64+E68+E72+E76+E80+E84+E86</f>
        <v>854.5</v>
      </c>
      <c r="F88" s="23">
        <f>F26+F44+F48+F52+F56+F60+F64+F68+F72+F76+F80+F84+F86</f>
        <v>561</v>
      </c>
      <c r="G88" s="23">
        <f t="shared" ref="G88:O88" si="22">G26+G44+G48+G52+G56+G60+G64+G68+G72+G76+G80+G84+G86</f>
        <v>0</v>
      </c>
      <c r="H88" s="24">
        <f t="shared" si="22"/>
        <v>-3.4</v>
      </c>
      <c r="I88" s="24">
        <f t="shared" si="22"/>
        <v>-3.4</v>
      </c>
      <c r="J88" s="24">
        <f t="shared" si="22"/>
        <v>-2.2000000000000002</v>
      </c>
      <c r="K88" s="24">
        <f t="shared" si="22"/>
        <v>0</v>
      </c>
      <c r="L88" s="21">
        <f>M88+O88</f>
        <v>851.1</v>
      </c>
      <c r="M88" s="21">
        <f t="shared" si="22"/>
        <v>851.1</v>
      </c>
      <c r="N88" s="21">
        <f t="shared" si="22"/>
        <v>558.80000000000007</v>
      </c>
      <c r="O88" s="21">
        <f t="shared" si="22"/>
        <v>0</v>
      </c>
    </row>
    <row r="89" spans="1:15" ht="15.95" customHeight="1" x14ac:dyDescent="0.25">
      <c r="A89" s="19" t="s">
        <v>85</v>
      </c>
      <c r="B89" s="586" t="s">
        <v>63</v>
      </c>
      <c r="C89" s="587"/>
      <c r="D89" s="587"/>
      <c r="E89" s="587"/>
      <c r="F89" s="587"/>
      <c r="G89" s="587"/>
      <c r="H89" s="587"/>
      <c r="I89" s="587"/>
      <c r="J89" s="587"/>
      <c r="K89" s="587"/>
      <c r="L89" s="587"/>
      <c r="M89" s="587"/>
      <c r="N89" s="587"/>
      <c r="O89" s="588"/>
    </row>
    <row r="90" spans="1:15" ht="15" customHeight="1" x14ac:dyDescent="0.25">
      <c r="A90" s="625" t="s">
        <v>86</v>
      </c>
      <c r="B90" s="80" t="s">
        <v>70</v>
      </c>
      <c r="C90" s="160"/>
      <c r="D90" s="16">
        <f>SUM(D92:D93)</f>
        <v>167.7</v>
      </c>
      <c r="E90" s="16">
        <f>SUM(E92:E93)</f>
        <v>167.7</v>
      </c>
      <c r="F90" s="16">
        <f>SUM(F92:F93)</f>
        <v>97.199999999999989</v>
      </c>
      <c r="G90" s="16">
        <f>SUM(G92:G93)</f>
        <v>0</v>
      </c>
      <c r="H90" s="10">
        <f t="shared" ref="H90:O90" si="23">SUM(H92:H93)</f>
        <v>0</v>
      </c>
      <c r="I90" s="10">
        <f t="shared" si="23"/>
        <v>0</v>
      </c>
      <c r="J90" s="10">
        <f t="shared" si="23"/>
        <v>0</v>
      </c>
      <c r="K90" s="10">
        <f t="shared" si="23"/>
        <v>0</v>
      </c>
      <c r="L90" s="80">
        <f t="shared" si="23"/>
        <v>167.7</v>
      </c>
      <c r="M90" s="80">
        <f t="shared" si="23"/>
        <v>167.7</v>
      </c>
      <c r="N90" s="80">
        <f t="shared" si="23"/>
        <v>97.199999999999989</v>
      </c>
      <c r="O90" s="80">
        <f t="shared" si="23"/>
        <v>0</v>
      </c>
    </row>
    <row r="91" spans="1:15" ht="15" customHeight="1" x14ac:dyDescent="0.25">
      <c r="A91" s="626"/>
      <c r="B91" s="159" t="s">
        <v>194</v>
      </c>
      <c r="C91" s="160"/>
      <c r="D91" s="447"/>
      <c r="E91" s="161"/>
      <c r="F91" s="161"/>
      <c r="G91" s="161"/>
      <c r="H91" s="79"/>
      <c r="I91" s="282"/>
      <c r="J91" s="79"/>
      <c r="K91" s="282"/>
      <c r="L91" s="29"/>
      <c r="M91" s="29"/>
      <c r="N91" s="29"/>
      <c r="O91" s="29"/>
    </row>
    <row r="92" spans="1:15" ht="26.25" x14ac:dyDescent="0.25">
      <c r="A92" s="626"/>
      <c r="B92" s="162" t="s">
        <v>216</v>
      </c>
      <c r="C92" s="7" t="s">
        <v>32</v>
      </c>
      <c r="D92" s="444">
        <f>E92+G92</f>
        <v>96.5</v>
      </c>
      <c r="E92" s="8">
        <v>96.5</v>
      </c>
      <c r="F92" s="8">
        <v>59.4</v>
      </c>
      <c r="G92" s="8"/>
      <c r="H92" s="9">
        <f>I92+K92</f>
        <v>0</v>
      </c>
      <c r="I92" s="308"/>
      <c r="J92" s="9"/>
      <c r="K92" s="317"/>
      <c r="L92" s="12">
        <f>M92+O92</f>
        <v>96.5</v>
      </c>
      <c r="M92" s="326">
        <f>E92+I92</f>
        <v>96.5</v>
      </c>
      <c r="N92" s="326">
        <f>F92+J92</f>
        <v>59.4</v>
      </c>
      <c r="O92" s="69">
        <f>SUM(O93:O93)</f>
        <v>0</v>
      </c>
    </row>
    <row r="93" spans="1:15" ht="26.25" x14ac:dyDescent="0.25">
      <c r="A93" s="627"/>
      <c r="B93" s="167" t="s">
        <v>340</v>
      </c>
      <c r="C93" s="81" t="s">
        <v>32</v>
      </c>
      <c r="D93" s="8">
        <f>E93+G93</f>
        <v>71.2</v>
      </c>
      <c r="E93" s="8">
        <v>71.2</v>
      </c>
      <c r="F93" s="8">
        <v>37.799999999999997</v>
      </c>
      <c r="G93" s="8"/>
      <c r="H93" s="9">
        <f>I93+K93</f>
        <v>0</v>
      </c>
      <c r="I93" s="9"/>
      <c r="J93" s="9"/>
      <c r="K93" s="9"/>
      <c r="L93" s="11">
        <f>M93+O93</f>
        <v>71.2</v>
      </c>
      <c r="M93" s="186">
        <f>E93+I93</f>
        <v>71.2</v>
      </c>
      <c r="N93" s="186">
        <f>F93+J93</f>
        <v>37.799999999999997</v>
      </c>
      <c r="O93" s="11">
        <f>G93</f>
        <v>0</v>
      </c>
    </row>
    <row r="94" spans="1:15" ht="15.75" customHeight="1" x14ac:dyDescent="0.25">
      <c r="A94" s="20" t="s">
        <v>87</v>
      </c>
      <c r="B94" s="175" t="s">
        <v>176</v>
      </c>
      <c r="C94" s="28"/>
      <c r="D94" s="23">
        <f>D90</f>
        <v>167.7</v>
      </c>
      <c r="E94" s="23">
        <f>E90</f>
        <v>167.7</v>
      </c>
      <c r="F94" s="23">
        <f>F90</f>
        <v>97.199999999999989</v>
      </c>
      <c r="G94" s="23">
        <f>G90</f>
        <v>0</v>
      </c>
      <c r="H94" s="24">
        <f t="shared" ref="H94:O94" si="24">H90</f>
        <v>0</v>
      </c>
      <c r="I94" s="24">
        <f t="shared" si="24"/>
        <v>0</v>
      </c>
      <c r="J94" s="24">
        <f t="shared" si="24"/>
        <v>0</v>
      </c>
      <c r="K94" s="24">
        <f t="shared" si="24"/>
        <v>0</v>
      </c>
      <c r="L94" s="21">
        <f>M94+O94</f>
        <v>167.7</v>
      </c>
      <c r="M94" s="21">
        <f t="shared" si="24"/>
        <v>167.7</v>
      </c>
      <c r="N94" s="21">
        <f t="shared" si="24"/>
        <v>97.199999999999989</v>
      </c>
      <c r="O94" s="21">
        <f t="shared" si="24"/>
        <v>0</v>
      </c>
    </row>
    <row r="95" spans="1:15" ht="15.95" customHeight="1" x14ac:dyDescent="0.25">
      <c r="A95" s="19" t="s">
        <v>88</v>
      </c>
      <c r="B95" s="586" t="s">
        <v>181</v>
      </c>
      <c r="C95" s="587"/>
      <c r="D95" s="587"/>
      <c r="E95" s="587"/>
      <c r="F95" s="587"/>
      <c r="G95" s="587"/>
      <c r="H95" s="587"/>
      <c r="I95" s="587"/>
      <c r="J95" s="587"/>
      <c r="K95" s="587"/>
      <c r="L95" s="587"/>
      <c r="M95" s="587"/>
      <c r="N95" s="587"/>
      <c r="O95" s="588"/>
    </row>
    <row r="96" spans="1:15" ht="15" customHeight="1" x14ac:dyDescent="0.25">
      <c r="A96" s="5" t="s">
        <v>89</v>
      </c>
      <c r="B96" s="6" t="s">
        <v>20</v>
      </c>
      <c r="C96" s="640" t="s">
        <v>25</v>
      </c>
      <c r="D96" s="176">
        <f>E96+G96</f>
        <v>198</v>
      </c>
      <c r="E96" s="176">
        <v>193.9</v>
      </c>
      <c r="F96" s="176"/>
      <c r="G96" s="176">
        <v>4.0999999999999996</v>
      </c>
      <c r="H96" s="177">
        <f>I96+K96</f>
        <v>0</v>
      </c>
      <c r="I96" s="177"/>
      <c r="J96" s="177"/>
      <c r="K96" s="177"/>
      <c r="L96" s="178">
        <f>M96+O96</f>
        <v>198</v>
      </c>
      <c r="M96" s="170">
        <f>E96+I96</f>
        <v>193.9</v>
      </c>
      <c r="N96" s="170">
        <f t="shared" ref="N96:O96" si="25">F96+J96</f>
        <v>0</v>
      </c>
      <c r="O96" s="170">
        <f t="shared" si="25"/>
        <v>4.0999999999999996</v>
      </c>
    </row>
    <row r="97" spans="1:15" ht="39" customHeight="1" x14ac:dyDescent="0.25">
      <c r="A97" s="150"/>
      <c r="B97" s="179" t="s">
        <v>219</v>
      </c>
      <c r="C97" s="639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90</v>
      </c>
      <c r="B98" s="29" t="s">
        <v>7</v>
      </c>
      <c r="C98" s="638" t="s">
        <v>25</v>
      </c>
      <c r="D98" s="168">
        <f>E98+G98</f>
        <v>10.4</v>
      </c>
      <c r="E98" s="168">
        <v>10.4</v>
      </c>
      <c r="F98" s="168">
        <v>7.8</v>
      </c>
      <c r="G98" s="168"/>
      <c r="H98" s="169">
        <f>I98+K98</f>
        <v>0</v>
      </c>
      <c r="I98" s="169"/>
      <c r="J98" s="169"/>
      <c r="K98" s="169"/>
      <c r="L98" s="170">
        <f>M98+O98</f>
        <v>10.4</v>
      </c>
      <c r="M98" s="170">
        <f>E98+I98</f>
        <v>10.4</v>
      </c>
      <c r="N98" s="170">
        <f>F98+J98</f>
        <v>7.8</v>
      </c>
      <c r="O98" s="170">
        <f>G98+K98</f>
        <v>0</v>
      </c>
    </row>
    <row r="99" spans="1:15" ht="39" x14ac:dyDescent="0.25">
      <c r="A99" s="158"/>
      <c r="B99" s="163" t="s">
        <v>218</v>
      </c>
      <c r="C99" s="639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91</v>
      </c>
      <c r="B100" s="29" t="s">
        <v>10</v>
      </c>
      <c r="C100" s="638" t="s">
        <v>25</v>
      </c>
      <c r="D100" s="168">
        <f>E100+G100</f>
        <v>12</v>
      </c>
      <c r="E100" s="168">
        <v>12</v>
      </c>
      <c r="F100" s="168">
        <v>9</v>
      </c>
      <c r="G100" s="168"/>
      <c r="H100" s="169">
        <f>I100+K100</f>
        <v>0</v>
      </c>
      <c r="I100" s="169"/>
      <c r="J100" s="169"/>
      <c r="K100" s="169"/>
      <c r="L100" s="170">
        <f>M100+O100</f>
        <v>12</v>
      </c>
      <c r="M100" s="170">
        <f>E100+I100</f>
        <v>12</v>
      </c>
      <c r="N100" s="170">
        <f>F100+J100</f>
        <v>9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39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92</v>
      </c>
      <c r="B102" s="29" t="s">
        <v>11</v>
      </c>
      <c r="C102" s="638" t="s">
        <v>25</v>
      </c>
      <c r="D102" s="168">
        <f>E102+G102</f>
        <v>17.5</v>
      </c>
      <c r="E102" s="168">
        <v>17.5</v>
      </c>
      <c r="F102" s="168">
        <v>13.3</v>
      </c>
      <c r="G102" s="168"/>
      <c r="H102" s="169">
        <f>I102+K102</f>
        <v>0</v>
      </c>
      <c r="I102" s="169"/>
      <c r="J102" s="169"/>
      <c r="K102" s="169"/>
      <c r="L102" s="170">
        <f>M102+O102</f>
        <v>17.5</v>
      </c>
      <c r="M102" s="170">
        <f>E102+I102</f>
        <v>17.5</v>
      </c>
      <c r="N102" s="170">
        <f>F102+J102</f>
        <v>13.3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39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93</v>
      </c>
      <c r="B104" s="29" t="s">
        <v>12</v>
      </c>
      <c r="C104" s="638" t="s">
        <v>25</v>
      </c>
      <c r="D104" s="168">
        <f>E104+G104</f>
        <v>12</v>
      </c>
      <c r="E104" s="168">
        <v>12</v>
      </c>
      <c r="F104" s="168">
        <v>9.1</v>
      </c>
      <c r="G104" s="168"/>
      <c r="H104" s="169">
        <f>I104+K104</f>
        <v>0</v>
      </c>
      <c r="I104" s="169"/>
      <c r="J104" s="169"/>
      <c r="K104" s="169"/>
      <c r="L104" s="170">
        <f>M104+O104</f>
        <v>12</v>
      </c>
      <c r="M104" s="170">
        <f>E104+I104</f>
        <v>12</v>
      </c>
      <c r="N104" s="170">
        <f>F104+J104</f>
        <v>9.1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39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94</v>
      </c>
      <c r="B106" s="29" t="s">
        <v>62</v>
      </c>
      <c r="C106" s="638" t="s">
        <v>25</v>
      </c>
      <c r="D106" s="168">
        <f>E106+G106</f>
        <v>14.5</v>
      </c>
      <c r="E106" s="168">
        <v>14.5</v>
      </c>
      <c r="F106" s="168">
        <v>10.9</v>
      </c>
      <c r="G106" s="168"/>
      <c r="H106" s="169">
        <f>I106+K106</f>
        <v>0</v>
      </c>
      <c r="I106" s="169"/>
      <c r="J106" s="169"/>
      <c r="K106" s="169"/>
      <c r="L106" s="170">
        <f>M106+O106</f>
        <v>14.5</v>
      </c>
      <c r="M106" s="170">
        <f>E106+I106</f>
        <v>14.5</v>
      </c>
      <c r="N106" s="170">
        <f>F106+J106</f>
        <v>10.9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39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95</v>
      </c>
      <c r="B108" s="29" t="s">
        <v>14</v>
      </c>
      <c r="C108" s="638" t="s">
        <v>25</v>
      </c>
      <c r="D108" s="168">
        <f>E108+G108</f>
        <v>13.5</v>
      </c>
      <c r="E108" s="168">
        <v>13.5</v>
      </c>
      <c r="F108" s="168">
        <v>10.1</v>
      </c>
      <c r="G108" s="168"/>
      <c r="H108" s="169">
        <f>I108+K108</f>
        <v>0</v>
      </c>
      <c r="I108" s="169"/>
      <c r="J108" s="169"/>
      <c r="K108" s="169"/>
      <c r="L108" s="170">
        <f>M108+O108</f>
        <v>13.5</v>
      </c>
      <c r="M108" s="170">
        <f>E108+I108</f>
        <v>13.5</v>
      </c>
      <c r="N108" s="170">
        <f>F108+J108</f>
        <v>10.1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39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96</v>
      </c>
      <c r="B110" s="29" t="s">
        <v>15</v>
      </c>
      <c r="C110" s="638" t="s">
        <v>25</v>
      </c>
      <c r="D110" s="168">
        <f>E110+G110</f>
        <v>13.5</v>
      </c>
      <c r="E110" s="168">
        <v>13.5</v>
      </c>
      <c r="F110" s="168">
        <v>10.1</v>
      </c>
      <c r="G110" s="168"/>
      <c r="H110" s="169">
        <f>I110+K110</f>
        <v>0</v>
      </c>
      <c r="I110" s="169"/>
      <c r="J110" s="169"/>
      <c r="K110" s="169"/>
      <c r="L110" s="170">
        <f>M110+O110</f>
        <v>13.5</v>
      </c>
      <c r="M110" s="170">
        <f>E110+I110</f>
        <v>13.5</v>
      </c>
      <c r="N110" s="170">
        <f>F110+J110</f>
        <v>10.1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39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" customHeight="1" x14ac:dyDescent="0.25">
      <c r="A112" s="154" t="s">
        <v>97</v>
      </c>
      <c r="B112" s="29" t="s">
        <v>16</v>
      </c>
      <c r="C112" s="638" t="s">
        <v>25</v>
      </c>
      <c r="D112" s="168">
        <f>E112+G112</f>
        <v>26.2</v>
      </c>
      <c r="E112" s="168">
        <v>26.2</v>
      </c>
      <c r="F112" s="168">
        <v>19.5</v>
      </c>
      <c r="G112" s="168"/>
      <c r="H112" s="169">
        <f>I112+K112</f>
        <v>0</v>
      </c>
      <c r="I112" s="169"/>
      <c r="J112" s="169"/>
      <c r="K112" s="169"/>
      <c r="L112" s="170">
        <f>M112+O112</f>
        <v>26.2</v>
      </c>
      <c r="M112" s="170">
        <f>E112+I112</f>
        <v>26.2</v>
      </c>
      <c r="N112" s="170">
        <f>F112+J112</f>
        <v>19.5</v>
      </c>
      <c r="O112" s="170">
        <f>G112+K112</f>
        <v>0</v>
      </c>
    </row>
    <row r="113" spans="1:15" ht="39" x14ac:dyDescent="0.25">
      <c r="A113" s="158"/>
      <c r="B113" s="163" t="s">
        <v>218</v>
      </c>
      <c r="C113" s="639"/>
      <c r="D113" s="171"/>
      <c r="E113" s="171"/>
      <c r="F113" s="171"/>
      <c r="G113" s="171"/>
      <c r="H113" s="172"/>
      <c r="I113" s="172"/>
      <c r="J113" s="172"/>
      <c r="K113" s="172"/>
      <c r="L113" s="173"/>
      <c r="M113" s="173"/>
      <c r="N113" s="173"/>
      <c r="O113" s="173"/>
    </row>
    <row r="114" spans="1:15" ht="15" customHeight="1" x14ac:dyDescent="0.25">
      <c r="A114" s="154" t="s">
        <v>98</v>
      </c>
      <c r="B114" s="29" t="s">
        <v>17</v>
      </c>
      <c r="C114" s="638" t="s">
        <v>25</v>
      </c>
      <c r="D114" s="168">
        <f>E114+G114</f>
        <v>12</v>
      </c>
      <c r="E114" s="168">
        <v>12</v>
      </c>
      <c r="F114" s="168">
        <v>9</v>
      </c>
      <c r="G114" s="168"/>
      <c r="H114" s="169">
        <f>I114+K114</f>
        <v>0</v>
      </c>
      <c r="I114" s="169"/>
      <c r="J114" s="169"/>
      <c r="K114" s="169"/>
      <c r="L114" s="170">
        <f>M114+O114</f>
        <v>12</v>
      </c>
      <c r="M114" s="170">
        <f>E114+I114</f>
        <v>12</v>
      </c>
      <c r="N114" s="170">
        <f>F114+J114</f>
        <v>9</v>
      </c>
      <c r="O114" s="170">
        <f>G114+K114</f>
        <v>0</v>
      </c>
    </row>
    <row r="115" spans="1:15" ht="39" x14ac:dyDescent="0.25">
      <c r="A115" s="158"/>
      <c r="B115" s="163" t="s">
        <v>218</v>
      </c>
      <c r="C115" s="639"/>
      <c r="D115" s="171"/>
      <c r="E115" s="171"/>
      <c r="F115" s="171"/>
      <c r="G115" s="171"/>
      <c r="H115" s="172"/>
      <c r="I115" s="172"/>
      <c r="J115" s="172"/>
      <c r="K115" s="172"/>
      <c r="L115" s="173"/>
      <c r="M115" s="173"/>
      <c r="N115" s="173"/>
      <c r="O115" s="173"/>
    </row>
    <row r="116" spans="1:15" ht="15" customHeight="1" x14ac:dyDescent="0.25">
      <c r="A116" s="154" t="s">
        <v>99</v>
      </c>
      <c r="B116" s="29" t="s">
        <v>18</v>
      </c>
      <c r="C116" s="638" t="s">
        <v>25</v>
      </c>
      <c r="D116" s="168">
        <f>E116+G116</f>
        <v>8.8000000000000007</v>
      </c>
      <c r="E116" s="168">
        <v>8.8000000000000007</v>
      </c>
      <c r="F116" s="168">
        <v>6.7</v>
      </c>
      <c r="G116" s="168"/>
      <c r="H116" s="169">
        <f>I116+K116</f>
        <v>0</v>
      </c>
      <c r="I116" s="169"/>
      <c r="J116" s="169"/>
      <c r="K116" s="169"/>
      <c r="L116" s="170">
        <f>M116+O116</f>
        <v>8.8000000000000007</v>
      </c>
      <c r="M116" s="170">
        <f>E116+I116</f>
        <v>8.8000000000000007</v>
      </c>
      <c r="N116" s="170">
        <f>F116+J116</f>
        <v>6.7</v>
      </c>
      <c r="O116" s="170">
        <f>G116+K116</f>
        <v>0</v>
      </c>
    </row>
    <row r="117" spans="1:15" ht="39" x14ac:dyDescent="0.25">
      <c r="A117" s="158"/>
      <c r="B117" s="163" t="s">
        <v>218</v>
      </c>
      <c r="C117" s="639"/>
      <c r="D117" s="171"/>
      <c r="E117" s="171"/>
      <c r="F117" s="171"/>
      <c r="G117" s="171"/>
      <c r="H117" s="172"/>
      <c r="I117" s="172"/>
      <c r="J117" s="172"/>
      <c r="K117" s="172"/>
      <c r="L117" s="173"/>
      <c r="M117" s="173"/>
      <c r="N117" s="173"/>
      <c r="O117" s="173"/>
    </row>
    <row r="118" spans="1:15" ht="15" customHeight="1" x14ac:dyDescent="0.25">
      <c r="A118" s="154" t="s">
        <v>100</v>
      </c>
      <c r="B118" s="29" t="s">
        <v>19</v>
      </c>
      <c r="C118" s="638" t="s">
        <v>25</v>
      </c>
      <c r="D118" s="168">
        <f>E118+G118</f>
        <v>77.8</v>
      </c>
      <c r="E118" s="168">
        <v>77.8</v>
      </c>
      <c r="F118" s="168">
        <v>52.1</v>
      </c>
      <c r="G118" s="168"/>
      <c r="H118" s="169">
        <f>I118+K118</f>
        <v>0</v>
      </c>
      <c r="I118" s="169"/>
      <c r="J118" s="169">
        <v>-0.1</v>
      </c>
      <c r="K118" s="169"/>
      <c r="L118" s="170">
        <f>M118+O118</f>
        <v>77.8</v>
      </c>
      <c r="M118" s="170">
        <f>E118+I118</f>
        <v>77.8</v>
      </c>
      <c r="N118" s="170">
        <f>F118+J118</f>
        <v>52</v>
      </c>
      <c r="O118" s="170">
        <f>G118+K118</f>
        <v>0</v>
      </c>
    </row>
    <row r="119" spans="1:15" ht="39" x14ac:dyDescent="0.25">
      <c r="A119" s="158"/>
      <c r="B119" s="163" t="s">
        <v>218</v>
      </c>
      <c r="C119" s="639"/>
      <c r="D119" s="171"/>
      <c r="E119" s="171"/>
      <c r="F119" s="171"/>
      <c r="G119" s="171"/>
      <c r="H119" s="172"/>
      <c r="I119" s="172"/>
      <c r="J119" s="172"/>
      <c r="K119" s="172"/>
      <c r="L119" s="173"/>
      <c r="M119" s="173"/>
      <c r="N119" s="173"/>
      <c r="O119" s="173"/>
    </row>
    <row r="120" spans="1:15" ht="15.95" customHeight="1" x14ac:dyDescent="0.25">
      <c r="A120" s="20" t="s">
        <v>101</v>
      </c>
      <c r="B120" s="27" t="s">
        <v>178</v>
      </c>
      <c r="C120" s="25"/>
      <c r="D120" s="23">
        <f>SUM(D96:D119)</f>
        <v>416.2</v>
      </c>
      <c r="E120" s="23">
        <f>SUM(E96:E119)</f>
        <v>412.1</v>
      </c>
      <c r="F120" s="23">
        <f>SUM(F96:F119)</f>
        <v>157.6</v>
      </c>
      <c r="G120" s="23">
        <f>SUM(G96:G119)</f>
        <v>4.0999999999999996</v>
      </c>
      <c r="H120" s="24">
        <f t="shared" ref="H120:O120" si="26">SUM(H96:H119)</f>
        <v>0</v>
      </c>
      <c r="I120" s="24">
        <f t="shared" si="26"/>
        <v>0</v>
      </c>
      <c r="J120" s="24">
        <f t="shared" si="26"/>
        <v>-0.1</v>
      </c>
      <c r="K120" s="24">
        <f t="shared" si="26"/>
        <v>0</v>
      </c>
      <c r="L120" s="21">
        <f>M120+O120</f>
        <v>416.20000000000005</v>
      </c>
      <c r="M120" s="21">
        <f t="shared" si="26"/>
        <v>412.1</v>
      </c>
      <c r="N120" s="21">
        <f t="shared" si="26"/>
        <v>157.5</v>
      </c>
      <c r="O120" s="21">
        <f t="shared" si="26"/>
        <v>4.0999999999999996</v>
      </c>
    </row>
    <row r="121" spans="1:15" ht="15.95" customHeight="1" x14ac:dyDescent="0.25">
      <c r="A121" s="19" t="s">
        <v>102</v>
      </c>
      <c r="B121" s="586" t="s">
        <v>68</v>
      </c>
      <c r="C121" s="587"/>
      <c r="D121" s="587"/>
      <c r="E121" s="587"/>
      <c r="F121" s="587"/>
      <c r="G121" s="587"/>
      <c r="H121" s="587"/>
      <c r="I121" s="587"/>
      <c r="J121" s="587"/>
      <c r="K121" s="587"/>
      <c r="L121" s="587"/>
      <c r="M121" s="587"/>
      <c r="N121" s="587"/>
      <c r="O121" s="588"/>
    </row>
    <row r="122" spans="1:15" ht="15" customHeight="1" x14ac:dyDescent="0.25">
      <c r="A122" s="634" t="s">
        <v>103</v>
      </c>
      <c r="B122" s="80" t="s">
        <v>20</v>
      </c>
      <c r="C122" s="180"/>
      <c r="D122" s="156">
        <f t="shared" ref="D122:O122" si="27">SUM(D124:D128)</f>
        <v>932.69999999999993</v>
      </c>
      <c r="E122" s="156">
        <f t="shared" si="27"/>
        <v>932.69999999999993</v>
      </c>
      <c r="F122" s="156">
        <f t="shared" si="27"/>
        <v>0.2</v>
      </c>
      <c r="G122" s="156">
        <f t="shared" si="27"/>
        <v>0</v>
      </c>
      <c r="H122" s="157">
        <f t="shared" si="27"/>
        <v>0</v>
      </c>
      <c r="I122" s="157">
        <f t="shared" si="27"/>
        <v>0</v>
      </c>
      <c r="J122" s="157">
        <f t="shared" si="27"/>
        <v>0</v>
      </c>
      <c r="K122" s="157">
        <f t="shared" si="27"/>
        <v>0</v>
      </c>
      <c r="L122" s="80">
        <f t="shared" si="27"/>
        <v>932.69999999999993</v>
      </c>
      <c r="M122" s="80">
        <f t="shared" si="27"/>
        <v>932.69999999999993</v>
      </c>
      <c r="N122" s="80">
        <f t="shared" si="27"/>
        <v>0.2</v>
      </c>
      <c r="O122" s="80">
        <f t="shared" si="27"/>
        <v>0</v>
      </c>
    </row>
    <row r="123" spans="1:15" ht="15" customHeight="1" x14ac:dyDescent="0.25">
      <c r="A123" s="635"/>
      <c r="B123" s="159" t="s">
        <v>194</v>
      </c>
      <c r="C123" s="181"/>
      <c r="D123" s="161"/>
      <c r="E123" s="161"/>
      <c r="F123" s="161"/>
      <c r="G123" s="161"/>
      <c r="H123" s="79"/>
      <c r="I123" s="79"/>
      <c r="J123" s="79"/>
      <c r="K123" s="79"/>
      <c r="L123" s="35"/>
      <c r="M123" s="35"/>
      <c r="N123" s="35"/>
      <c r="O123" s="29"/>
    </row>
    <row r="124" spans="1:15" ht="26.25" x14ac:dyDescent="0.25">
      <c r="A124" s="635"/>
      <c r="B124" s="401" t="s">
        <v>461</v>
      </c>
      <c r="C124" s="402" t="s">
        <v>32</v>
      </c>
      <c r="D124" s="16">
        <f t="shared" ref="D124:D129" si="28">E124+G124</f>
        <v>0.4</v>
      </c>
      <c r="E124" s="16">
        <v>0.4</v>
      </c>
      <c r="F124" s="16">
        <v>0.2</v>
      </c>
      <c r="G124" s="16"/>
      <c r="H124" s="10">
        <f t="shared" ref="H124:H129" si="29">I124+K124</f>
        <v>0</v>
      </c>
      <c r="I124" s="10"/>
      <c r="J124" s="10"/>
      <c r="K124" s="10"/>
      <c r="L124" s="12">
        <f t="shared" ref="L124:L129" si="30">M124+O124</f>
        <v>0.4</v>
      </c>
      <c r="M124" s="326">
        <f t="shared" ref="M124:O129" si="31">E124+I124</f>
        <v>0.4</v>
      </c>
      <c r="N124" s="326">
        <f t="shared" si="31"/>
        <v>0.2</v>
      </c>
      <c r="O124" s="326">
        <f t="shared" si="31"/>
        <v>0</v>
      </c>
    </row>
    <row r="125" spans="1:15" ht="26.25" x14ac:dyDescent="0.25">
      <c r="A125" s="635"/>
      <c r="B125" s="162" t="s">
        <v>220</v>
      </c>
      <c r="C125" s="97" t="s">
        <v>24</v>
      </c>
      <c r="D125" s="8">
        <f t="shared" si="28"/>
        <v>0.2</v>
      </c>
      <c r="E125" s="8">
        <v>0.2</v>
      </c>
      <c r="F125" s="8"/>
      <c r="G125" s="8"/>
      <c r="H125" s="9">
        <f t="shared" si="29"/>
        <v>0</v>
      </c>
      <c r="I125" s="9"/>
      <c r="J125" s="9"/>
      <c r="K125" s="9"/>
      <c r="L125" s="183">
        <f t="shared" si="30"/>
        <v>0.2</v>
      </c>
      <c r="M125" s="184">
        <f t="shared" ref="M125" si="32">E125+I125</f>
        <v>0.2</v>
      </c>
      <c r="N125" s="184">
        <f t="shared" ref="N125" si="33">F125+J125</f>
        <v>0</v>
      </c>
      <c r="O125" s="185">
        <f t="shared" ref="O125" si="34">G125+K125</f>
        <v>0</v>
      </c>
    </row>
    <row r="126" spans="1:15" ht="26.25" x14ac:dyDescent="0.25">
      <c r="A126" s="635"/>
      <c r="B126" s="164" t="s">
        <v>199</v>
      </c>
      <c r="C126" s="39" t="s">
        <v>24</v>
      </c>
      <c r="D126" s="16">
        <f t="shared" si="28"/>
        <v>203.7</v>
      </c>
      <c r="E126" s="16">
        <v>203.7</v>
      </c>
      <c r="F126" s="16"/>
      <c r="G126" s="16"/>
      <c r="H126" s="10">
        <f t="shared" si="29"/>
        <v>0</v>
      </c>
      <c r="I126" s="10"/>
      <c r="J126" s="10"/>
      <c r="K126" s="10"/>
      <c r="L126" s="12">
        <f t="shared" si="30"/>
        <v>203.7</v>
      </c>
      <c r="M126" s="326">
        <f t="shared" si="31"/>
        <v>203.7</v>
      </c>
      <c r="N126" s="326">
        <f t="shared" si="31"/>
        <v>0</v>
      </c>
      <c r="O126" s="326">
        <f t="shared" si="31"/>
        <v>0</v>
      </c>
    </row>
    <row r="127" spans="1:15" x14ac:dyDescent="0.25">
      <c r="A127" s="635"/>
      <c r="B127" s="164" t="s">
        <v>221</v>
      </c>
      <c r="C127" s="30" t="s">
        <v>24</v>
      </c>
      <c r="D127" s="16">
        <f t="shared" si="28"/>
        <v>274.89999999999998</v>
      </c>
      <c r="E127" s="43">
        <v>274.89999999999998</v>
      </c>
      <c r="F127" s="43"/>
      <c r="G127" s="43"/>
      <c r="H127" s="10">
        <f t="shared" si="29"/>
        <v>0</v>
      </c>
      <c r="I127" s="103"/>
      <c r="J127" s="103"/>
      <c r="K127" s="103"/>
      <c r="L127" s="12">
        <f t="shared" si="30"/>
        <v>274.89999999999998</v>
      </c>
      <c r="M127" s="170">
        <f t="shared" si="31"/>
        <v>274.89999999999998</v>
      </c>
      <c r="N127" s="170">
        <f t="shared" si="31"/>
        <v>0</v>
      </c>
      <c r="O127" s="170">
        <f t="shared" si="31"/>
        <v>0</v>
      </c>
    </row>
    <row r="128" spans="1:15" ht="26.25" x14ac:dyDescent="0.25">
      <c r="A128" s="635"/>
      <c r="B128" s="187" t="s">
        <v>222</v>
      </c>
      <c r="C128" s="30" t="s">
        <v>24</v>
      </c>
      <c r="D128" s="16">
        <f t="shared" si="28"/>
        <v>453.5</v>
      </c>
      <c r="E128" s="16">
        <v>453.5</v>
      </c>
      <c r="F128" s="16"/>
      <c r="G128" s="16"/>
      <c r="H128" s="10">
        <f t="shared" si="29"/>
        <v>0</v>
      </c>
      <c r="I128" s="10"/>
      <c r="J128" s="10"/>
      <c r="K128" s="10"/>
      <c r="L128" s="12">
        <f t="shared" si="30"/>
        <v>453.5</v>
      </c>
      <c r="M128" s="174">
        <f t="shared" si="31"/>
        <v>453.5</v>
      </c>
      <c r="N128" s="170">
        <f t="shared" si="31"/>
        <v>0</v>
      </c>
      <c r="O128" s="170">
        <f t="shared" si="31"/>
        <v>0</v>
      </c>
    </row>
    <row r="129" spans="1:15" ht="15" customHeight="1" x14ac:dyDescent="0.25">
      <c r="A129" s="632" t="s">
        <v>104</v>
      </c>
      <c r="B129" s="80" t="s">
        <v>53</v>
      </c>
      <c r="C129" s="638" t="s">
        <v>24</v>
      </c>
      <c r="D129" s="168">
        <f t="shared" si="28"/>
        <v>191</v>
      </c>
      <c r="E129" s="168">
        <v>191</v>
      </c>
      <c r="F129" s="168">
        <v>143.69999999999999</v>
      </c>
      <c r="G129" s="168"/>
      <c r="H129" s="169">
        <f t="shared" si="29"/>
        <v>0</v>
      </c>
      <c r="I129" s="169"/>
      <c r="J129" s="169"/>
      <c r="K129" s="169"/>
      <c r="L129" s="170">
        <f t="shared" si="30"/>
        <v>191</v>
      </c>
      <c r="M129" s="170">
        <f t="shared" si="31"/>
        <v>191</v>
      </c>
      <c r="N129" s="170">
        <f t="shared" si="31"/>
        <v>143.69999999999999</v>
      </c>
      <c r="O129" s="170">
        <f t="shared" si="31"/>
        <v>0</v>
      </c>
    </row>
    <row r="130" spans="1:15" s="37" customFormat="1" ht="25.5" x14ac:dyDescent="0.2">
      <c r="A130" s="633"/>
      <c r="B130" s="163" t="s">
        <v>223</v>
      </c>
      <c r="C130" s="639"/>
      <c r="D130" s="171"/>
      <c r="E130" s="171"/>
      <c r="F130" s="171"/>
      <c r="G130" s="171"/>
      <c r="H130" s="172"/>
      <c r="I130" s="172"/>
      <c r="J130" s="172"/>
      <c r="K130" s="172"/>
      <c r="L130" s="173"/>
      <c r="M130" s="173"/>
      <c r="N130" s="173"/>
      <c r="O130" s="173"/>
    </row>
    <row r="131" spans="1:15" ht="15.95" customHeight="1" x14ac:dyDescent="0.25">
      <c r="A131" s="54" t="s">
        <v>105</v>
      </c>
      <c r="B131" s="44" t="s">
        <v>180</v>
      </c>
      <c r="C131" s="78"/>
      <c r="D131" s="23">
        <f t="shared" ref="D131:O131" si="35">D122+D129</f>
        <v>1123.6999999999998</v>
      </c>
      <c r="E131" s="23">
        <f t="shared" si="35"/>
        <v>1123.6999999999998</v>
      </c>
      <c r="F131" s="23">
        <f t="shared" si="35"/>
        <v>143.89999999999998</v>
      </c>
      <c r="G131" s="23">
        <f t="shared" si="35"/>
        <v>0</v>
      </c>
      <c r="H131" s="24">
        <f t="shared" si="35"/>
        <v>0</v>
      </c>
      <c r="I131" s="24">
        <f t="shared" si="35"/>
        <v>0</v>
      </c>
      <c r="J131" s="24">
        <f t="shared" si="35"/>
        <v>0</v>
      </c>
      <c r="K131" s="24">
        <f t="shared" si="35"/>
        <v>0</v>
      </c>
      <c r="L131" s="21">
        <f>M131+O131</f>
        <v>1123.6999999999998</v>
      </c>
      <c r="M131" s="21">
        <f t="shared" si="35"/>
        <v>1123.6999999999998</v>
      </c>
      <c r="N131" s="21">
        <f t="shared" si="35"/>
        <v>143.89999999999998</v>
      </c>
      <c r="O131" s="21">
        <f t="shared" si="35"/>
        <v>0</v>
      </c>
    </row>
    <row r="132" spans="1:15" ht="15.95" customHeight="1" x14ac:dyDescent="0.25">
      <c r="A132" s="619" t="s">
        <v>106</v>
      </c>
      <c r="B132" s="104" t="s">
        <v>172</v>
      </c>
      <c r="C132" s="622"/>
      <c r="D132" s="314">
        <f>SUM(D134:D154)</f>
        <v>2562.1</v>
      </c>
      <c r="E132" s="189">
        <f>SUM(E134:E154)</f>
        <v>2558</v>
      </c>
      <c r="F132" s="189">
        <f>SUM(F134:F154)</f>
        <v>959.7</v>
      </c>
      <c r="G132" s="189">
        <f>SUM(G134:G154)</f>
        <v>4.0999999999999996</v>
      </c>
      <c r="H132" s="190">
        <f t="shared" ref="H132:O132" si="36">SUM(H134:H154)</f>
        <v>-3.4</v>
      </c>
      <c r="I132" s="190">
        <f t="shared" si="36"/>
        <v>-3.4</v>
      </c>
      <c r="J132" s="190">
        <f t="shared" si="36"/>
        <v>-2.3000000000000003</v>
      </c>
      <c r="K132" s="190">
        <f t="shared" si="36"/>
        <v>0</v>
      </c>
      <c r="L132" s="191">
        <f t="shared" si="36"/>
        <v>2558.6999999999998</v>
      </c>
      <c r="M132" s="191">
        <f t="shared" si="36"/>
        <v>2554.6</v>
      </c>
      <c r="N132" s="191">
        <f t="shared" si="36"/>
        <v>957.40000000000009</v>
      </c>
      <c r="O132" s="191">
        <f t="shared" si="36"/>
        <v>4.0999999999999996</v>
      </c>
    </row>
    <row r="133" spans="1:15" ht="15" customHeight="1" x14ac:dyDescent="0.25">
      <c r="A133" s="620"/>
      <c r="B133" s="322" t="s">
        <v>194</v>
      </c>
      <c r="C133" s="623"/>
      <c r="D133" s="315"/>
      <c r="E133" s="192"/>
      <c r="F133" s="193"/>
      <c r="G133" s="193"/>
      <c r="H133" s="194"/>
      <c r="I133" s="194"/>
      <c r="J133" s="195"/>
      <c r="K133" s="195"/>
      <c r="L133" s="196"/>
      <c r="M133" s="196"/>
      <c r="N133" s="197"/>
      <c r="O133" s="197"/>
    </row>
    <row r="134" spans="1:15" ht="26.25" x14ac:dyDescent="0.25">
      <c r="A134" s="620"/>
      <c r="B134" s="105" t="s">
        <v>205</v>
      </c>
      <c r="C134" s="623"/>
      <c r="D134" s="316">
        <f>E134+G134</f>
        <v>0.8</v>
      </c>
      <c r="E134" s="198">
        <f t="shared" ref="E134:G144" si="37">E28</f>
        <v>0.8</v>
      </c>
      <c r="F134" s="198">
        <f t="shared" si="37"/>
        <v>0.6</v>
      </c>
      <c r="G134" s="198">
        <f t="shared" si="37"/>
        <v>0</v>
      </c>
      <c r="H134" s="199">
        <f t="shared" ref="H134:H153" si="38">I134+K134</f>
        <v>0</v>
      </c>
      <c r="I134" s="199">
        <f t="shared" ref="I134:K144" si="39">I28</f>
        <v>0</v>
      </c>
      <c r="J134" s="199">
        <f t="shared" si="39"/>
        <v>0</v>
      </c>
      <c r="K134" s="199">
        <f t="shared" si="39"/>
        <v>0</v>
      </c>
      <c r="L134" s="200">
        <f t="shared" ref="L134:L153" si="40">M134+O134</f>
        <v>0.8</v>
      </c>
      <c r="M134" s="200">
        <f t="shared" ref="M134:O144" si="41">M28</f>
        <v>0.8</v>
      </c>
      <c r="N134" s="200">
        <f t="shared" si="41"/>
        <v>0.6</v>
      </c>
      <c r="O134" s="200">
        <f t="shared" si="41"/>
        <v>0</v>
      </c>
    </row>
    <row r="135" spans="1:15" x14ac:dyDescent="0.25">
      <c r="A135" s="620"/>
      <c r="B135" s="105" t="s">
        <v>201</v>
      </c>
      <c r="C135" s="623"/>
      <c r="D135" s="312">
        <f t="shared" ref="D135:D154" si="42">E135+G135</f>
        <v>30.8</v>
      </c>
      <c r="E135" s="96">
        <f t="shared" si="37"/>
        <v>30.8</v>
      </c>
      <c r="F135" s="96">
        <f t="shared" si="37"/>
        <v>23.6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0</v>
      </c>
      <c r="K135" s="100">
        <f t="shared" si="39"/>
        <v>0</v>
      </c>
      <c r="L135" s="101">
        <f t="shared" si="40"/>
        <v>30.8</v>
      </c>
      <c r="M135" s="101">
        <f t="shared" si="41"/>
        <v>30.8</v>
      </c>
      <c r="N135" s="101">
        <f t="shared" si="41"/>
        <v>23.6</v>
      </c>
      <c r="O135" s="101">
        <f t="shared" si="41"/>
        <v>0</v>
      </c>
    </row>
    <row r="136" spans="1:15" ht="26.25" x14ac:dyDescent="0.25">
      <c r="A136" s="620"/>
      <c r="B136" s="105" t="s">
        <v>207</v>
      </c>
      <c r="C136" s="623"/>
      <c r="D136" s="312">
        <f t="shared" si="42"/>
        <v>8</v>
      </c>
      <c r="E136" s="96">
        <f t="shared" si="37"/>
        <v>8</v>
      </c>
      <c r="F136" s="96">
        <f t="shared" si="37"/>
        <v>6.1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8</v>
      </c>
      <c r="M136" s="101">
        <f t="shared" si="41"/>
        <v>8</v>
      </c>
      <c r="N136" s="101">
        <f t="shared" si="41"/>
        <v>6.1</v>
      </c>
      <c r="O136" s="101">
        <f t="shared" si="41"/>
        <v>0</v>
      </c>
    </row>
    <row r="137" spans="1:15" ht="26.25" x14ac:dyDescent="0.25">
      <c r="A137" s="620"/>
      <c r="B137" s="105" t="s">
        <v>203</v>
      </c>
      <c r="C137" s="623"/>
      <c r="D137" s="312">
        <f t="shared" si="42"/>
        <v>26.7</v>
      </c>
      <c r="E137" s="96">
        <f t="shared" si="37"/>
        <v>26.7</v>
      </c>
      <c r="F137" s="96">
        <f t="shared" si="37"/>
        <v>17.899999999999999</v>
      </c>
      <c r="G137" s="96">
        <f t="shared" si="37"/>
        <v>0</v>
      </c>
      <c r="H137" s="100">
        <f t="shared" si="38"/>
        <v>0</v>
      </c>
      <c r="I137" s="100">
        <f t="shared" si="39"/>
        <v>0</v>
      </c>
      <c r="J137" s="100">
        <f t="shared" si="39"/>
        <v>0</v>
      </c>
      <c r="K137" s="100">
        <f t="shared" si="39"/>
        <v>0</v>
      </c>
      <c r="L137" s="101">
        <f t="shared" si="40"/>
        <v>26.7</v>
      </c>
      <c r="M137" s="101">
        <f t="shared" si="41"/>
        <v>26.7</v>
      </c>
      <c r="N137" s="101">
        <f t="shared" si="41"/>
        <v>17.899999999999999</v>
      </c>
      <c r="O137" s="101">
        <f t="shared" si="41"/>
        <v>0</v>
      </c>
    </row>
    <row r="138" spans="1:15" x14ac:dyDescent="0.25">
      <c r="A138" s="620"/>
      <c r="B138" s="105" t="s">
        <v>208</v>
      </c>
      <c r="C138" s="623"/>
      <c r="D138" s="312">
        <f t="shared" si="42"/>
        <v>110</v>
      </c>
      <c r="E138" s="96">
        <f t="shared" si="37"/>
        <v>110</v>
      </c>
      <c r="F138" s="96">
        <f t="shared" si="37"/>
        <v>80.5</v>
      </c>
      <c r="G138" s="96">
        <f t="shared" si="37"/>
        <v>0</v>
      </c>
      <c r="H138" s="100">
        <f t="shared" si="38"/>
        <v>0</v>
      </c>
      <c r="I138" s="100">
        <f t="shared" si="39"/>
        <v>0</v>
      </c>
      <c r="J138" s="100">
        <f t="shared" si="39"/>
        <v>0</v>
      </c>
      <c r="K138" s="100">
        <f t="shared" si="39"/>
        <v>0</v>
      </c>
      <c r="L138" s="101">
        <f t="shared" si="40"/>
        <v>110</v>
      </c>
      <c r="M138" s="101">
        <f t="shared" si="41"/>
        <v>110</v>
      </c>
      <c r="N138" s="101">
        <f t="shared" si="41"/>
        <v>80.5</v>
      </c>
      <c r="O138" s="101">
        <f t="shared" si="41"/>
        <v>0</v>
      </c>
    </row>
    <row r="139" spans="1:15" x14ac:dyDescent="0.25">
      <c r="A139" s="620"/>
      <c r="B139" s="105" t="s">
        <v>209</v>
      </c>
      <c r="C139" s="623"/>
      <c r="D139" s="312">
        <f t="shared" si="42"/>
        <v>13.8</v>
      </c>
      <c r="E139" s="96">
        <f t="shared" si="37"/>
        <v>13.8</v>
      </c>
      <c r="F139" s="96">
        <f t="shared" si="37"/>
        <v>9.9</v>
      </c>
      <c r="G139" s="96">
        <f t="shared" si="37"/>
        <v>0</v>
      </c>
      <c r="H139" s="100">
        <f t="shared" si="38"/>
        <v>-3.4</v>
      </c>
      <c r="I139" s="100">
        <f t="shared" si="39"/>
        <v>-3.4</v>
      </c>
      <c r="J139" s="100">
        <f t="shared" si="39"/>
        <v>-2.6</v>
      </c>
      <c r="K139" s="100">
        <f t="shared" si="39"/>
        <v>0</v>
      </c>
      <c r="L139" s="101">
        <f t="shared" si="40"/>
        <v>10.4</v>
      </c>
      <c r="M139" s="101">
        <f t="shared" si="41"/>
        <v>10.4</v>
      </c>
      <c r="N139" s="101">
        <f t="shared" si="41"/>
        <v>7.3000000000000007</v>
      </c>
      <c r="O139" s="101">
        <f t="shared" si="41"/>
        <v>0</v>
      </c>
    </row>
    <row r="140" spans="1:15" ht="26.25" x14ac:dyDescent="0.25">
      <c r="A140" s="620"/>
      <c r="B140" s="105" t="s">
        <v>202</v>
      </c>
      <c r="C140" s="623"/>
      <c r="D140" s="312">
        <f t="shared" si="42"/>
        <v>10</v>
      </c>
      <c r="E140" s="96">
        <f t="shared" si="37"/>
        <v>10</v>
      </c>
      <c r="F140" s="96">
        <f t="shared" si="37"/>
        <v>7.6</v>
      </c>
      <c r="G140" s="96">
        <f t="shared" si="37"/>
        <v>0</v>
      </c>
      <c r="H140" s="100">
        <f t="shared" si="38"/>
        <v>0</v>
      </c>
      <c r="I140" s="100">
        <f t="shared" si="39"/>
        <v>0</v>
      </c>
      <c r="J140" s="100">
        <f t="shared" si="39"/>
        <v>0</v>
      </c>
      <c r="K140" s="100">
        <f t="shared" si="39"/>
        <v>0</v>
      </c>
      <c r="L140" s="101">
        <f t="shared" si="40"/>
        <v>10</v>
      </c>
      <c r="M140" s="101">
        <f t="shared" si="41"/>
        <v>10</v>
      </c>
      <c r="N140" s="101">
        <f t="shared" si="41"/>
        <v>7.6</v>
      </c>
      <c r="O140" s="101">
        <f t="shared" si="41"/>
        <v>0</v>
      </c>
    </row>
    <row r="141" spans="1:15" ht="39" x14ac:dyDescent="0.25">
      <c r="A141" s="620"/>
      <c r="B141" s="105" t="s">
        <v>460</v>
      </c>
      <c r="C141" s="623"/>
      <c r="D141" s="312">
        <f t="shared" si="42"/>
        <v>12.1</v>
      </c>
      <c r="E141" s="96">
        <f t="shared" si="37"/>
        <v>12.1</v>
      </c>
      <c r="F141" s="96">
        <f t="shared" si="37"/>
        <v>2.9</v>
      </c>
      <c r="G141" s="96">
        <f t="shared" si="37"/>
        <v>0</v>
      </c>
      <c r="H141" s="100">
        <f t="shared" si="38"/>
        <v>0</v>
      </c>
      <c r="I141" s="100">
        <f t="shared" si="39"/>
        <v>0</v>
      </c>
      <c r="J141" s="100">
        <f t="shared" si="39"/>
        <v>0</v>
      </c>
      <c r="K141" s="100">
        <f t="shared" si="39"/>
        <v>0</v>
      </c>
      <c r="L141" s="101">
        <f t="shared" si="40"/>
        <v>12.1</v>
      </c>
      <c r="M141" s="101">
        <f t="shared" si="41"/>
        <v>12.1</v>
      </c>
      <c r="N141" s="101">
        <f t="shared" si="41"/>
        <v>2.9</v>
      </c>
      <c r="O141" s="101">
        <f t="shared" si="41"/>
        <v>0</v>
      </c>
    </row>
    <row r="142" spans="1:15" ht="26.25" x14ac:dyDescent="0.25">
      <c r="A142" s="620"/>
      <c r="B142" s="105" t="s">
        <v>224</v>
      </c>
      <c r="C142" s="623"/>
      <c r="D142" s="312">
        <f t="shared" si="42"/>
        <v>0.6</v>
      </c>
      <c r="E142" s="96">
        <f t="shared" si="37"/>
        <v>0.6</v>
      </c>
      <c r="F142" s="96">
        <f t="shared" si="37"/>
        <v>0.5</v>
      </c>
      <c r="G142" s="96">
        <f t="shared" si="37"/>
        <v>0</v>
      </c>
      <c r="H142" s="100">
        <f t="shared" si="38"/>
        <v>0</v>
      </c>
      <c r="I142" s="100">
        <f t="shared" si="39"/>
        <v>0</v>
      </c>
      <c r="J142" s="100">
        <f t="shared" si="39"/>
        <v>0</v>
      </c>
      <c r="K142" s="100">
        <f t="shared" si="39"/>
        <v>0</v>
      </c>
      <c r="L142" s="101">
        <f t="shared" si="40"/>
        <v>0.6</v>
      </c>
      <c r="M142" s="101">
        <f t="shared" si="41"/>
        <v>0.6</v>
      </c>
      <c r="N142" s="101">
        <f t="shared" si="41"/>
        <v>0.5</v>
      </c>
      <c r="O142" s="101">
        <f t="shared" si="41"/>
        <v>0</v>
      </c>
    </row>
    <row r="143" spans="1:15" x14ac:dyDescent="0.25">
      <c r="A143" s="620"/>
      <c r="B143" s="105" t="s">
        <v>206</v>
      </c>
      <c r="C143" s="623"/>
      <c r="D143" s="312">
        <f t="shared" si="42"/>
        <v>16.7</v>
      </c>
      <c r="E143" s="96">
        <f t="shared" si="37"/>
        <v>16.7</v>
      </c>
      <c r="F143" s="96">
        <f t="shared" si="37"/>
        <v>11.3</v>
      </c>
      <c r="G143" s="96">
        <f t="shared" si="37"/>
        <v>0</v>
      </c>
      <c r="H143" s="100">
        <f t="shared" si="38"/>
        <v>0</v>
      </c>
      <c r="I143" s="100">
        <f t="shared" si="39"/>
        <v>0</v>
      </c>
      <c r="J143" s="100">
        <f t="shared" si="39"/>
        <v>-1.9</v>
      </c>
      <c r="K143" s="100">
        <f t="shared" si="39"/>
        <v>0</v>
      </c>
      <c r="L143" s="101">
        <f t="shared" si="40"/>
        <v>16.7</v>
      </c>
      <c r="M143" s="101">
        <f t="shared" si="41"/>
        <v>16.7</v>
      </c>
      <c r="N143" s="101">
        <f t="shared" si="41"/>
        <v>9.4</v>
      </c>
      <c r="O143" s="101">
        <f t="shared" si="41"/>
        <v>0</v>
      </c>
    </row>
    <row r="144" spans="1:15" x14ac:dyDescent="0.25">
      <c r="A144" s="620"/>
      <c r="B144" s="105" t="s">
        <v>198</v>
      </c>
      <c r="C144" s="623"/>
      <c r="D144" s="312">
        <f t="shared" si="42"/>
        <v>7.6</v>
      </c>
      <c r="E144" s="96">
        <f t="shared" si="37"/>
        <v>7.6</v>
      </c>
      <c r="F144" s="96">
        <f t="shared" si="37"/>
        <v>5.2</v>
      </c>
      <c r="G144" s="96">
        <f t="shared" si="37"/>
        <v>0</v>
      </c>
      <c r="H144" s="100">
        <f t="shared" si="38"/>
        <v>0</v>
      </c>
      <c r="I144" s="100">
        <f t="shared" si="39"/>
        <v>0</v>
      </c>
      <c r="J144" s="100">
        <f t="shared" si="39"/>
        <v>0</v>
      </c>
      <c r="K144" s="100">
        <f t="shared" si="39"/>
        <v>0</v>
      </c>
      <c r="L144" s="101">
        <f t="shared" si="40"/>
        <v>7.6</v>
      </c>
      <c r="M144" s="101">
        <f t="shared" si="41"/>
        <v>7.6</v>
      </c>
      <c r="N144" s="101">
        <f t="shared" si="41"/>
        <v>5.2</v>
      </c>
      <c r="O144" s="101">
        <f t="shared" si="41"/>
        <v>0</v>
      </c>
    </row>
    <row r="145" spans="1:17" x14ac:dyDescent="0.25">
      <c r="A145" s="620"/>
      <c r="B145" s="105" t="s">
        <v>212</v>
      </c>
      <c r="C145" s="623"/>
      <c r="D145" s="312">
        <f t="shared" si="42"/>
        <v>198.1</v>
      </c>
      <c r="E145" s="96">
        <f>E39+E46+E50+E54+E58+E62+E66+E70+E74+E78+E82</f>
        <v>198.1</v>
      </c>
      <c r="F145" s="96">
        <f>F39+F46+F50+F54+F58+F62+F66+F70+F74+F78+F82</f>
        <v>126.70000000000002</v>
      </c>
      <c r="G145" s="96">
        <f>G39+G46+G50+G54+G58+G62+G66+G70+G74+G78+G82</f>
        <v>0</v>
      </c>
      <c r="H145" s="100">
        <f t="shared" si="38"/>
        <v>0</v>
      </c>
      <c r="I145" s="100">
        <f>I39+I46+I50+I54+I58+I62+I66+I70+I74+I78+I82</f>
        <v>0</v>
      </c>
      <c r="J145" s="100">
        <f>J39+J46+J50+J54+J58+J62+J66+J70+J74+J78+J82</f>
        <v>1.0999999999999999</v>
      </c>
      <c r="K145" s="100">
        <f>K39+K46+K50+K54+K58+K62+K66+K70+K74+K78+K82</f>
        <v>0</v>
      </c>
      <c r="L145" s="101">
        <f t="shared" si="40"/>
        <v>198.1</v>
      </c>
      <c r="M145" s="101">
        <f>M39+M46+M50+M54+M58+M62+M66+M70+M74+M78+M82</f>
        <v>198.1</v>
      </c>
      <c r="N145" s="101">
        <f>N39+N46+N50+N54+N58+N62+N66+N70+N74+N78+N82</f>
        <v>127.80000000000001</v>
      </c>
      <c r="O145" s="101">
        <f>O39+O46+O50+O54+O58+O62+O66+O70+O74+O78+O82</f>
        <v>0</v>
      </c>
    </row>
    <row r="146" spans="1:17" ht="40.5" customHeight="1" x14ac:dyDescent="0.25">
      <c r="A146" s="620"/>
      <c r="B146" s="105" t="s">
        <v>219</v>
      </c>
      <c r="C146" s="623"/>
      <c r="D146" s="312">
        <f t="shared" si="42"/>
        <v>198</v>
      </c>
      <c r="E146" s="96">
        <f>E96</f>
        <v>193.9</v>
      </c>
      <c r="F146" s="96">
        <f>F96</f>
        <v>0</v>
      </c>
      <c r="G146" s="96">
        <f>G96</f>
        <v>4.0999999999999996</v>
      </c>
      <c r="H146" s="100">
        <f t="shared" si="38"/>
        <v>0</v>
      </c>
      <c r="I146" s="100">
        <f>I96</f>
        <v>0</v>
      </c>
      <c r="J146" s="100">
        <f>J96</f>
        <v>0</v>
      </c>
      <c r="K146" s="100">
        <f>K96</f>
        <v>0</v>
      </c>
      <c r="L146" s="101">
        <f t="shared" si="40"/>
        <v>198</v>
      </c>
      <c r="M146" s="101">
        <f>M96</f>
        <v>193.9</v>
      </c>
      <c r="N146" s="101">
        <f>N96</f>
        <v>0</v>
      </c>
      <c r="O146" s="101">
        <f>O96</f>
        <v>4.0999999999999996</v>
      </c>
    </row>
    <row r="147" spans="1:17" x14ac:dyDescent="0.25">
      <c r="A147" s="620"/>
      <c r="B147" s="105" t="s">
        <v>217</v>
      </c>
      <c r="C147" s="623"/>
      <c r="D147" s="312">
        <f t="shared" si="42"/>
        <v>380.1</v>
      </c>
      <c r="E147" s="96">
        <f>E86</f>
        <v>380.1</v>
      </c>
      <c r="F147" s="96">
        <f>F86</f>
        <v>247.2</v>
      </c>
      <c r="G147" s="96">
        <f>G86</f>
        <v>0</v>
      </c>
      <c r="H147" s="100">
        <f t="shared" si="38"/>
        <v>0</v>
      </c>
      <c r="I147" s="100">
        <f>I86</f>
        <v>0</v>
      </c>
      <c r="J147" s="100">
        <f>J86</f>
        <v>1.2</v>
      </c>
      <c r="K147" s="100">
        <f>K86</f>
        <v>0</v>
      </c>
      <c r="L147" s="101">
        <f t="shared" si="40"/>
        <v>380.1</v>
      </c>
      <c r="M147" s="101">
        <f>M86</f>
        <v>380.1</v>
      </c>
      <c r="N147" s="101">
        <f>N86</f>
        <v>248.39999999999998</v>
      </c>
      <c r="O147" s="101">
        <f>O86</f>
        <v>0</v>
      </c>
    </row>
    <row r="148" spans="1:17" ht="26.25" x14ac:dyDescent="0.25">
      <c r="A148" s="620"/>
      <c r="B148" s="105" t="s">
        <v>200</v>
      </c>
      <c r="C148" s="623"/>
      <c r="D148" s="312">
        <f t="shared" si="42"/>
        <v>167.7</v>
      </c>
      <c r="E148" s="96">
        <f>E92+E93</f>
        <v>167.7</v>
      </c>
      <c r="F148" s="96">
        <f>F92+F93</f>
        <v>97.199999999999989</v>
      </c>
      <c r="G148" s="96">
        <f>G92+G93</f>
        <v>0</v>
      </c>
      <c r="H148" s="100">
        <f t="shared" si="38"/>
        <v>0</v>
      </c>
      <c r="I148" s="100">
        <f>I92+I93</f>
        <v>0</v>
      </c>
      <c r="J148" s="100">
        <f>J92+J93</f>
        <v>0</v>
      </c>
      <c r="K148" s="100">
        <f>K92+K93</f>
        <v>0</v>
      </c>
      <c r="L148" s="101">
        <f t="shared" si="40"/>
        <v>167.7</v>
      </c>
      <c r="M148" s="101">
        <f>M92+M93</f>
        <v>167.7</v>
      </c>
      <c r="N148" s="101">
        <f>N92+N93</f>
        <v>97.199999999999989</v>
      </c>
      <c r="O148" s="101">
        <f>O92+O93</f>
        <v>0</v>
      </c>
    </row>
    <row r="149" spans="1:17" ht="26.25" customHeight="1" x14ac:dyDescent="0.25">
      <c r="A149" s="620"/>
      <c r="B149" s="105" t="s">
        <v>220</v>
      </c>
      <c r="C149" s="623"/>
      <c r="D149" s="312">
        <f t="shared" si="42"/>
        <v>0.2</v>
      </c>
      <c r="E149" s="96">
        <f>E40+E125</f>
        <v>0.2</v>
      </c>
      <c r="F149" s="96">
        <f t="shared" ref="F149:G149" si="43">F40+F125</f>
        <v>0</v>
      </c>
      <c r="G149" s="96">
        <f t="shared" si="43"/>
        <v>0</v>
      </c>
      <c r="H149" s="100">
        <f t="shared" si="38"/>
        <v>0</v>
      </c>
      <c r="I149" s="100">
        <f t="shared" ref="I149:O149" si="44">I40+I125</f>
        <v>0</v>
      </c>
      <c r="J149" s="100">
        <f t="shared" si="44"/>
        <v>0</v>
      </c>
      <c r="K149" s="100">
        <f t="shared" si="44"/>
        <v>0</v>
      </c>
      <c r="L149" s="101">
        <f t="shared" si="40"/>
        <v>0.2</v>
      </c>
      <c r="M149" s="101">
        <f t="shared" ref="M149" si="45">M40+M125</f>
        <v>0.2</v>
      </c>
      <c r="N149" s="101">
        <f t="shared" si="44"/>
        <v>0</v>
      </c>
      <c r="O149" s="101">
        <f t="shared" si="44"/>
        <v>0</v>
      </c>
    </row>
    <row r="150" spans="1:17" ht="26.25" x14ac:dyDescent="0.25">
      <c r="A150" s="620"/>
      <c r="B150" s="105" t="s">
        <v>199</v>
      </c>
      <c r="C150" s="623"/>
      <c r="D150" s="312">
        <f t="shared" si="42"/>
        <v>209.79999999999998</v>
      </c>
      <c r="E150" s="96">
        <f>E41+E126</f>
        <v>209.79999999999998</v>
      </c>
      <c r="F150" s="96">
        <f>F41+F126</f>
        <v>0</v>
      </c>
      <c r="G150" s="96">
        <f>G41+G126</f>
        <v>0</v>
      </c>
      <c r="H150" s="100">
        <f t="shared" si="38"/>
        <v>0</v>
      </c>
      <c r="I150" s="100">
        <f t="shared" ref="I150:K151" si="46">I41+I126</f>
        <v>0</v>
      </c>
      <c r="J150" s="100">
        <f t="shared" si="46"/>
        <v>0</v>
      </c>
      <c r="K150" s="100">
        <f t="shared" si="46"/>
        <v>0</v>
      </c>
      <c r="L150" s="101">
        <f t="shared" si="40"/>
        <v>209.79999999999998</v>
      </c>
      <c r="M150" s="101">
        <f t="shared" ref="M150:O151" si="47">M41+M126</f>
        <v>209.79999999999998</v>
      </c>
      <c r="N150" s="101">
        <f t="shared" si="47"/>
        <v>0</v>
      </c>
      <c r="O150" s="101">
        <f t="shared" si="47"/>
        <v>0</v>
      </c>
    </row>
    <row r="151" spans="1:17" x14ac:dyDescent="0.25">
      <c r="A151" s="620"/>
      <c r="B151" s="105" t="s">
        <v>221</v>
      </c>
      <c r="C151" s="623"/>
      <c r="D151" s="312">
        <f t="shared" si="42"/>
        <v>285.89999999999998</v>
      </c>
      <c r="E151" s="96">
        <f>E42+E127</f>
        <v>285.89999999999998</v>
      </c>
      <c r="F151" s="96">
        <f>F42+F127</f>
        <v>7.2</v>
      </c>
      <c r="G151" s="96">
        <f>G42+G127</f>
        <v>0</v>
      </c>
      <c r="H151" s="100">
        <f t="shared" si="38"/>
        <v>0</v>
      </c>
      <c r="I151" s="100">
        <f t="shared" si="46"/>
        <v>0</v>
      </c>
      <c r="J151" s="100">
        <f t="shared" si="46"/>
        <v>0</v>
      </c>
      <c r="K151" s="100">
        <f t="shared" si="46"/>
        <v>0</v>
      </c>
      <c r="L151" s="101">
        <f t="shared" si="40"/>
        <v>285.89999999999998</v>
      </c>
      <c r="M151" s="101">
        <f t="shared" si="47"/>
        <v>285.89999999999998</v>
      </c>
      <c r="N151" s="101">
        <f t="shared" si="47"/>
        <v>7.2</v>
      </c>
      <c r="O151" s="101">
        <f t="shared" si="47"/>
        <v>0</v>
      </c>
    </row>
    <row r="152" spans="1:17" x14ac:dyDescent="0.25">
      <c r="A152" s="620"/>
      <c r="B152" s="105" t="s">
        <v>225</v>
      </c>
      <c r="C152" s="623"/>
      <c r="D152" s="312">
        <f t="shared" si="42"/>
        <v>658.1</v>
      </c>
      <c r="E152" s="96">
        <f>E43+E128+E129</f>
        <v>658.1</v>
      </c>
      <c r="F152" s="96">
        <f>F43+F128+F129</f>
        <v>151.29999999999998</v>
      </c>
      <c r="G152" s="96">
        <f>G43+G128+G129</f>
        <v>0</v>
      </c>
      <c r="H152" s="100">
        <f t="shared" si="38"/>
        <v>0</v>
      </c>
      <c r="I152" s="100">
        <f>I43+I128+I129</f>
        <v>0</v>
      </c>
      <c r="J152" s="100">
        <f>J43+J128+J129</f>
        <v>0</v>
      </c>
      <c r="K152" s="100">
        <f>K43+K128+K129</f>
        <v>0</v>
      </c>
      <c r="L152" s="101">
        <f t="shared" si="40"/>
        <v>658.1</v>
      </c>
      <c r="M152" s="101">
        <f>M43+M128+M129</f>
        <v>658.1</v>
      </c>
      <c r="N152" s="101">
        <f>N43+N128+N129</f>
        <v>151.29999999999998</v>
      </c>
      <c r="O152" s="101">
        <f>O43+O128+O129</f>
        <v>0</v>
      </c>
    </row>
    <row r="153" spans="1:17" ht="39" x14ac:dyDescent="0.25">
      <c r="A153" s="620"/>
      <c r="B153" s="105" t="s">
        <v>218</v>
      </c>
      <c r="C153" s="623"/>
      <c r="D153" s="312">
        <f>E153+G153</f>
        <v>226.7</v>
      </c>
      <c r="E153" s="96">
        <f>E47+E51+E55+E59+E63+E67+E71+E75+E79+E83+E84+E98+E100+E102+E104+E106+E108+E110+E112+E114+E116+E118</f>
        <v>226.7</v>
      </c>
      <c r="F153" s="96">
        <f t="shared" ref="F153:G153" si="48">F47+F51+F55+F59+F63+F67+F71+F75+F79+F83+F84+F98+F100+F102+F104+F106+F108+F110+F112+F114+F116+F118</f>
        <v>163.79999999999998</v>
      </c>
      <c r="G153" s="96">
        <f t="shared" si="48"/>
        <v>0</v>
      </c>
      <c r="H153" s="100">
        <f t="shared" si="38"/>
        <v>0</v>
      </c>
      <c r="I153" s="100">
        <f t="shared" ref="I153:O153" si="49">I47+I51+I55+I59+I63+I67+I71+I75+I79+I83+I84+I98+I100+I102+I104+I106+I108+I110+I112+I114+I116+I118</f>
        <v>0</v>
      </c>
      <c r="J153" s="100">
        <f t="shared" si="49"/>
        <v>-0.1</v>
      </c>
      <c r="K153" s="100">
        <f t="shared" si="49"/>
        <v>0</v>
      </c>
      <c r="L153" s="101">
        <f t="shared" si="40"/>
        <v>226.7</v>
      </c>
      <c r="M153" s="101">
        <f t="shared" ref="M153" si="50">M47+M51+M55+M59+M63+M67+M71+M75+M79+M83+M84+M98+M100+M102+M104+M106+M108+M110+M112+M114+M116+M118</f>
        <v>226.7</v>
      </c>
      <c r="N153" s="101">
        <f t="shared" si="49"/>
        <v>163.69999999999999</v>
      </c>
      <c r="O153" s="101">
        <f t="shared" si="49"/>
        <v>0</v>
      </c>
    </row>
    <row r="154" spans="1:17" ht="26.25" x14ac:dyDescent="0.25">
      <c r="A154" s="621"/>
      <c r="B154" s="403" t="s">
        <v>461</v>
      </c>
      <c r="C154" s="624"/>
      <c r="D154" s="312">
        <f t="shared" si="42"/>
        <v>0.4</v>
      </c>
      <c r="E154" s="96">
        <f>E124</f>
        <v>0.4</v>
      </c>
      <c r="F154" s="96">
        <f t="shared" ref="F154:G154" si="51">F124</f>
        <v>0.2</v>
      </c>
      <c r="G154" s="96">
        <f t="shared" si="51"/>
        <v>0</v>
      </c>
      <c r="H154" s="100">
        <f t="shared" ref="H154" si="52">I154+K154</f>
        <v>0</v>
      </c>
      <c r="I154" s="100">
        <f t="shared" ref="I154:O154" si="53">I124</f>
        <v>0</v>
      </c>
      <c r="J154" s="100">
        <f t="shared" si="53"/>
        <v>0</v>
      </c>
      <c r="K154" s="100">
        <f t="shared" si="53"/>
        <v>0</v>
      </c>
      <c r="L154" s="101">
        <f t="shared" ref="L154" si="54">M154+O154</f>
        <v>0.4</v>
      </c>
      <c r="M154" s="101">
        <f t="shared" ref="M154" si="55">M124</f>
        <v>0.4</v>
      </c>
      <c r="N154" s="101">
        <f t="shared" si="53"/>
        <v>0.2</v>
      </c>
      <c r="O154" s="101">
        <f t="shared" si="53"/>
        <v>0</v>
      </c>
    </row>
    <row r="155" spans="1:17" x14ac:dyDescent="0.25">
      <c r="A155" s="6"/>
      <c r="B155" s="123"/>
      <c r="C155" s="132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6"/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305</v>
      </c>
      <c r="Q156" s="71">
        <f>SUMIF(C26:C130,1,L26:L130)</f>
        <v>209.4</v>
      </c>
    </row>
    <row r="157" spans="1:17" x14ac:dyDescent="0.25">
      <c r="A157" s="6"/>
      <c r="B157" s="6"/>
      <c r="C157" s="52"/>
      <c r="D157" s="6">
        <v>2562.1</v>
      </c>
      <c r="E157" s="6">
        <v>2558</v>
      </c>
      <c r="F157" s="6">
        <v>959.7</v>
      </c>
      <c r="G157" s="6">
        <v>4.0999999999999996</v>
      </c>
      <c r="H157" s="6"/>
      <c r="I157" s="6"/>
      <c r="J157" s="6"/>
      <c r="K157" s="6"/>
      <c r="L157" s="6"/>
      <c r="M157" s="6"/>
      <c r="N157" s="6"/>
      <c r="O157" s="6"/>
      <c r="P157" s="70" t="s">
        <v>306</v>
      </c>
      <c r="Q157" s="71">
        <f>SUMIF(C26:C130,2,L26:L130)</f>
        <v>24.299999999999997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307</v>
      </c>
      <c r="Q158" s="71">
        <f>SUMIF(C26:C126,3,L26:L126)</f>
        <v>380.1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308</v>
      </c>
      <c r="Q159" s="71">
        <f>SUMIF(C26:C130,4,L26:L130)</f>
        <v>622.79999999999995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311</v>
      </c>
      <c r="Q160" s="71">
        <f>SUMIF(C26:C130,5,L26:L130)</f>
        <v>0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0" t="s">
        <v>309</v>
      </c>
      <c r="Q161" s="71">
        <f>SUMIF(C26:C130,6,L26:L130)</f>
        <v>0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0" t="s">
        <v>310</v>
      </c>
      <c r="Q162" s="71">
        <f>SUMIF(C26:C126,7,L26:L126)</f>
        <v>168.1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0" t="s">
        <v>312</v>
      </c>
      <c r="Q163" s="71">
        <f>SUMIF(C26:C126,8,L26:L126)</f>
        <v>0</v>
      </c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0" t="s">
        <v>313</v>
      </c>
      <c r="Q164" s="71">
        <f>SUMIF(C26:C130,9,L26:L130)</f>
        <v>0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70" t="s">
        <v>314</v>
      </c>
      <c r="Q165" s="71">
        <f>SUMIF(C26:C130,10,L26:L130)</f>
        <v>1154</v>
      </c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75" t="s">
        <v>172</v>
      </c>
      <c r="Q166" s="76">
        <f>SUM(Q156:Q165)</f>
        <v>2558.6999999999998</v>
      </c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77"/>
      <c r="Q167" s="77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7"/>
      <c r="Q168" s="77">
        <f>Q166-L132</f>
        <v>0</v>
      </c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1"/>
  <sheetViews>
    <sheetView showZeros="0" zoomScale="115" zoomScaleNormal="115" workbookViewId="0">
      <selection activeCell="B12" sqref="B12:N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36" t="s">
        <v>328</v>
      </c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</row>
    <row r="2" spans="1:15" x14ac:dyDescent="0.25">
      <c r="B2" s="636" t="s">
        <v>447</v>
      </c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</row>
    <row r="3" spans="1:15" x14ac:dyDescent="0.25">
      <c r="B3" s="636" t="s">
        <v>504</v>
      </c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</row>
    <row r="4" spans="1:15" x14ac:dyDescent="0.25">
      <c r="B4" s="636" t="s">
        <v>341</v>
      </c>
      <c r="C4" s="636"/>
      <c r="D4" s="636"/>
      <c r="E4" s="636"/>
      <c r="F4" s="636"/>
      <c r="G4" s="636"/>
      <c r="H4" s="636"/>
      <c r="I4" s="636"/>
      <c r="J4" s="636"/>
      <c r="K4" s="636"/>
      <c r="L4" s="636"/>
      <c r="M4" s="636"/>
      <c r="N4" s="636"/>
      <c r="O4" s="636"/>
    </row>
    <row r="5" spans="1:15" x14ac:dyDescent="0.25">
      <c r="B5" s="636" t="s">
        <v>563</v>
      </c>
      <c r="C5" s="636"/>
      <c r="D5" s="636"/>
      <c r="E5" s="636"/>
      <c r="F5" s="636"/>
      <c r="G5" s="636"/>
      <c r="H5" s="636"/>
      <c r="I5" s="636"/>
      <c r="J5" s="636"/>
      <c r="K5" s="636"/>
      <c r="L5" s="636"/>
      <c r="M5" s="636"/>
      <c r="N5" s="636"/>
      <c r="O5" s="636"/>
    </row>
    <row r="6" spans="1:15" x14ac:dyDescent="0.25">
      <c r="B6" s="637" t="s">
        <v>536</v>
      </c>
      <c r="C6" s="637"/>
      <c r="D6" s="637"/>
      <c r="E6" s="637"/>
      <c r="F6" s="637"/>
      <c r="G6" s="637"/>
      <c r="H6" s="637"/>
      <c r="I6" s="637"/>
      <c r="J6" s="637"/>
      <c r="K6" s="637"/>
      <c r="L6" s="637"/>
      <c r="M6" s="637"/>
      <c r="N6" s="637"/>
      <c r="O6" s="558"/>
    </row>
    <row r="7" spans="1:15" x14ac:dyDescent="0.25">
      <c r="B7" s="636" t="s">
        <v>566</v>
      </c>
      <c r="C7" s="636"/>
      <c r="D7" s="636"/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</row>
    <row r="8" spans="1:15" x14ac:dyDescent="0.25">
      <c r="B8" s="637" t="s">
        <v>544</v>
      </c>
      <c r="C8" s="637"/>
      <c r="D8" s="637"/>
      <c r="E8" s="637"/>
      <c r="F8" s="637"/>
      <c r="G8" s="637"/>
      <c r="H8" s="637"/>
      <c r="I8" s="637"/>
      <c r="J8" s="637"/>
      <c r="K8" s="637"/>
      <c r="L8" s="637"/>
      <c r="M8" s="637"/>
      <c r="N8" s="637"/>
      <c r="O8" s="558"/>
    </row>
    <row r="9" spans="1:15" x14ac:dyDescent="0.25">
      <c r="B9" s="636" t="s">
        <v>565</v>
      </c>
      <c r="C9" s="636"/>
      <c r="D9" s="636"/>
      <c r="E9" s="636"/>
      <c r="F9" s="636"/>
      <c r="G9" s="636"/>
      <c r="H9" s="636"/>
      <c r="I9" s="636"/>
      <c r="J9" s="636"/>
      <c r="K9" s="636"/>
      <c r="L9" s="636"/>
      <c r="M9" s="636"/>
      <c r="N9" s="636"/>
      <c r="O9" s="636"/>
    </row>
    <row r="10" spans="1:15" x14ac:dyDescent="0.25">
      <c r="B10" s="637" t="s">
        <v>549</v>
      </c>
      <c r="C10" s="637"/>
      <c r="D10" s="637"/>
      <c r="E10" s="637"/>
      <c r="F10" s="637"/>
      <c r="G10" s="637"/>
      <c r="H10" s="637"/>
      <c r="I10" s="637"/>
      <c r="J10" s="637"/>
      <c r="K10" s="637"/>
      <c r="L10" s="637"/>
      <c r="M10" s="637"/>
      <c r="N10" s="637"/>
      <c r="O10" s="558"/>
    </row>
    <row r="11" spans="1:15" x14ac:dyDescent="0.25">
      <c r="B11" s="636" t="s">
        <v>567</v>
      </c>
      <c r="C11" s="636"/>
      <c r="D11" s="636"/>
      <c r="E11" s="636"/>
      <c r="F11" s="636"/>
      <c r="G11" s="636"/>
      <c r="H11" s="636"/>
      <c r="I11" s="636"/>
      <c r="J11" s="636"/>
      <c r="K11" s="636"/>
      <c r="L11" s="636"/>
      <c r="M11" s="636"/>
      <c r="N11" s="636"/>
      <c r="O11" s="636"/>
    </row>
    <row r="12" spans="1:15" x14ac:dyDescent="0.25">
      <c r="B12" s="637" t="s">
        <v>582</v>
      </c>
      <c r="C12" s="637"/>
      <c r="D12" s="637"/>
      <c r="E12" s="637"/>
      <c r="F12" s="637"/>
      <c r="G12" s="637"/>
      <c r="H12" s="637"/>
      <c r="I12" s="637"/>
      <c r="J12" s="637"/>
      <c r="K12" s="637"/>
      <c r="L12" s="637"/>
      <c r="M12" s="637"/>
      <c r="N12" s="637"/>
      <c r="O12" s="558"/>
    </row>
    <row r="13" spans="1:15" x14ac:dyDescent="0.25">
      <c r="A13" s="6"/>
      <c r="B13" s="6"/>
      <c r="C13" s="148"/>
      <c r="D13" s="6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6"/>
    </row>
    <row r="14" spans="1:15" ht="32.25" customHeight="1" x14ac:dyDescent="0.25">
      <c r="A14" s="642" t="s">
        <v>481</v>
      </c>
      <c r="B14" s="642"/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642"/>
    </row>
    <row r="15" spans="1:15" x14ac:dyDescent="0.25">
      <c r="A15" s="58"/>
      <c r="B15" s="58"/>
      <c r="C15" s="58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4" t="s">
        <v>406</v>
      </c>
    </row>
    <row r="16" spans="1:15" ht="15" customHeight="1" x14ac:dyDescent="0.25">
      <c r="A16" s="574" t="s">
        <v>5</v>
      </c>
      <c r="B16" s="577" t="s">
        <v>325</v>
      </c>
      <c r="C16" s="577" t="s">
        <v>54</v>
      </c>
      <c r="D16" s="590" t="s">
        <v>336</v>
      </c>
      <c r="E16" s="594" t="s">
        <v>194</v>
      </c>
      <c r="F16" s="594"/>
      <c r="G16" s="595"/>
      <c r="H16" s="580" t="s">
        <v>338</v>
      </c>
      <c r="I16" s="583" t="s">
        <v>194</v>
      </c>
      <c r="J16" s="584"/>
      <c r="K16" s="585"/>
      <c r="L16" s="643" t="s">
        <v>0</v>
      </c>
      <c r="M16" s="597" t="s">
        <v>194</v>
      </c>
      <c r="N16" s="598"/>
      <c r="O16" s="599"/>
    </row>
    <row r="17" spans="1:17" x14ac:dyDescent="0.25">
      <c r="A17" s="575"/>
      <c r="B17" s="578"/>
      <c r="C17" s="578"/>
      <c r="D17" s="591"/>
      <c r="E17" s="595" t="s">
        <v>1</v>
      </c>
      <c r="F17" s="605"/>
      <c r="G17" s="596" t="s">
        <v>2</v>
      </c>
      <c r="H17" s="581"/>
      <c r="I17" s="604" t="s">
        <v>1</v>
      </c>
      <c r="J17" s="604"/>
      <c r="K17" s="573" t="s">
        <v>2</v>
      </c>
      <c r="L17" s="644"/>
      <c r="M17" s="589" t="s">
        <v>1</v>
      </c>
      <c r="N17" s="589"/>
      <c r="O17" s="572" t="s">
        <v>2</v>
      </c>
    </row>
    <row r="18" spans="1:17" ht="28.5" customHeight="1" x14ac:dyDescent="0.25">
      <c r="A18" s="576"/>
      <c r="B18" s="579"/>
      <c r="C18" s="579"/>
      <c r="D18" s="592"/>
      <c r="E18" s="137" t="s">
        <v>3</v>
      </c>
      <c r="F18" s="138" t="s">
        <v>4</v>
      </c>
      <c r="G18" s="596"/>
      <c r="H18" s="582"/>
      <c r="I18" s="140" t="s">
        <v>3</v>
      </c>
      <c r="J18" s="135" t="s">
        <v>4</v>
      </c>
      <c r="K18" s="573"/>
      <c r="L18" s="645"/>
      <c r="M18" s="136" t="s">
        <v>3</v>
      </c>
      <c r="N18" s="134" t="s">
        <v>4</v>
      </c>
      <c r="O18" s="572"/>
    </row>
    <row r="19" spans="1:17" ht="15.95" customHeight="1" x14ac:dyDescent="0.25">
      <c r="A19" s="19" t="s">
        <v>71</v>
      </c>
      <c r="B19" s="586" t="s">
        <v>171</v>
      </c>
      <c r="C19" s="587"/>
      <c r="D19" s="587"/>
      <c r="E19" s="587"/>
      <c r="F19" s="587"/>
      <c r="G19" s="587"/>
      <c r="H19" s="587"/>
      <c r="I19" s="587"/>
      <c r="J19" s="587"/>
      <c r="K19" s="587"/>
      <c r="L19" s="587"/>
      <c r="M19" s="587"/>
      <c r="N19" s="587"/>
      <c r="O19" s="588"/>
    </row>
    <row r="20" spans="1:17" ht="15" customHeight="1" x14ac:dyDescent="0.25">
      <c r="A20" s="5" t="s">
        <v>182</v>
      </c>
      <c r="B20" s="149" t="s">
        <v>20</v>
      </c>
      <c r="C20" s="81"/>
      <c r="D20" s="8">
        <f t="shared" ref="D20:K20" si="0">D21+D22</f>
        <v>745.6</v>
      </c>
      <c r="E20" s="8">
        <f t="shared" si="0"/>
        <v>745.6</v>
      </c>
      <c r="F20" s="8">
        <f t="shared" si="0"/>
        <v>532.70000000000005</v>
      </c>
      <c r="G20" s="8">
        <f t="shared" si="0"/>
        <v>0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745.6</v>
      </c>
      <c r="M20" s="11">
        <f t="shared" si="1"/>
        <v>745.6</v>
      </c>
      <c r="N20" s="11">
        <f t="shared" si="1"/>
        <v>532.70000000000005</v>
      </c>
      <c r="O20" s="11">
        <f t="shared" si="1"/>
        <v>0</v>
      </c>
      <c r="P20" s="70" t="s">
        <v>305</v>
      </c>
      <c r="Q20" s="71"/>
    </row>
    <row r="21" spans="1:17" ht="15" customHeight="1" x14ac:dyDescent="0.25">
      <c r="A21" s="19"/>
      <c r="B21" s="149"/>
      <c r="C21" s="30" t="s">
        <v>30</v>
      </c>
      <c r="D21" s="16">
        <f>E21+G21</f>
        <v>3.7</v>
      </c>
      <c r="E21" s="16">
        <v>3.7</v>
      </c>
      <c r="F21" s="16"/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3.7</v>
      </c>
      <c r="M21" s="12">
        <f t="shared" ref="M21:M29" si="4">E21+I21</f>
        <v>3.7</v>
      </c>
      <c r="N21" s="12">
        <f t="shared" ref="N21:N29" si="5">F21+J21</f>
        <v>0</v>
      </c>
      <c r="O21" s="12">
        <f t="shared" ref="O21:O29" si="6">G21+K21</f>
        <v>0</v>
      </c>
      <c r="P21" s="70" t="s">
        <v>306</v>
      </c>
      <c r="Q21" s="71"/>
    </row>
    <row r="22" spans="1:17" ht="15" customHeight="1" x14ac:dyDescent="0.25">
      <c r="A22" s="150"/>
      <c r="B22" s="151"/>
      <c r="C22" s="30" t="s">
        <v>51</v>
      </c>
      <c r="D22" s="16">
        <f>E22+G22</f>
        <v>741.9</v>
      </c>
      <c r="E22" s="16">
        <v>741.9</v>
      </c>
      <c r="F22" s="16">
        <v>532.70000000000005</v>
      </c>
      <c r="G22" s="16"/>
      <c r="H22" s="10">
        <f t="shared" si="2"/>
        <v>0</v>
      </c>
      <c r="I22" s="10"/>
      <c r="J22" s="10"/>
      <c r="K22" s="10"/>
      <c r="L22" s="12">
        <f t="shared" si="3"/>
        <v>741.9</v>
      </c>
      <c r="M22" s="12">
        <f t="shared" si="4"/>
        <v>741.9</v>
      </c>
      <c r="N22" s="12">
        <f t="shared" si="5"/>
        <v>532.70000000000005</v>
      </c>
      <c r="O22" s="12">
        <f t="shared" si="6"/>
        <v>0</v>
      </c>
      <c r="P22" s="70" t="s">
        <v>307</v>
      </c>
      <c r="Q22" s="71"/>
    </row>
    <row r="23" spans="1:17" ht="15" customHeight="1" x14ac:dyDescent="0.25">
      <c r="A23" s="19" t="s">
        <v>72</v>
      </c>
      <c r="B23" s="149" t="s">
        <v>55</v>
      </c>
      <c r="C23" s="30" t="s">
        <v>51</v>
      </c>
      <c r="D23" s="16">
        <f>E23+G23</f>
        <v>419.2</v>
      </c>
      <c r="E23" s="16">
        <v>419.2</v>
      </c>
      <c r="F23" s="16">
        <v>312.8</v>
      </c>
      <c r="G23" s="16"/>
      <c r="H23" s="10">
        <f t="shared" si="2"/>
        <v>0</v>
      </c>
      <c r="I23" s="10"/>
      <c r="J23" s="10"/>
      <c r="K23" s="10"/>
      <c r="L23" s="12">
        <f t="shared" si="3"/>
        <v>419.2</v>
      </c>
      <c r="M23" s="12">
        <f t="shared" si="4"/>
        <v>419.2</v>
      </c>
      <c r="N23" s="12">
        <f t="shared" si="5"/>
        <v>312.8</v>
      </c>
      <c r="O23" s="12">
        <f t="shared" si="6"/>
        <v>0</v>
      </c>
      <c r="P23" s="70" t="s">
        <v>308</v>
      </c>
      <c r="Q23" s="71"/>
    </row>
    <row r="24" spans="1:17" ht="15" customHeight="1" x14ac:dyDescent="0.25">
      <c r="A24" s="5" t="s">
        <v>73</v>
      </c>
      <c r="B24" s="29" t="s">
        <v>33</v>
      </c>
      <c r="C24" s="30" t="s">
        <v>51</v>
      </c>
      <c r="D24" s="16">
        <f t="shared" ref="D24:D58" si="7">E24+G24</f>
        <v>505.1</v>
      </c>
      <c r="E24" s="16">
        <v>505.1</v>
      </c>
      <c r="F24" s="16">
        <v>375.6</v>
      </c>
      <c r="G24" s="16"/>
      <c r="H24" s="10">
        <f t="shared" si="2"/>
        <v>0</v>
      </c>
      <c r="I24" s="10"/>
      <c r="J24" s="10"/>
      <c r="K24" s="10"/>
      <c r="L24" s="12">
        <f t="shared" si="3"/>
        <v>505.1</v>
      </c>
      <c r="M24" s="12">
        <f t="shared" si="4"/>
        <v>505.1</v>
      </c>
      <c r="N24" s="12">
        <f t="shared" si="5"/>
        <v>375.6</v>
      </c>
      <c r="O24" s="12">
        <f t="shared" si="6"/>
        <v>0</v>
      </c>
      <c r="P24" s="70" t="s">
        <v>311</v>
      </c>
      <c r="Q24" s="71"/>
    </row>
    <row r="25" spans="1:17" ht="15" customHeight="1" x14ac:dyDescent="0.25">
      <c r="A25" s="5" t="s">
        <v>74</v>
      </c>
      <c r="B25" s="29" t="s">
        <v>160</v>
      </c>
      <c r="C25" s="30" t="s">
        <v>51</v>
      </c>
      <c r="D25" s="16">
        <f t="shared" si="7"/>
        <v>713.8</v>
      </c>
      <c r="E25" s="16">
        <v>713.8</v>
      </c>
      <c r="F25" s="16">
        <v>531.20000000000005</v>
      </c>
      <c r="G25" s="16"/>
      <c r="H25" s="10">
        <f t="shared" si="2"/>
        <v>0</v>
      </c>
      <c r="I25" s="10"/>
      <c r="J25" s="10"/>
      <c r="K25" s="10"/>
      <c r="L25" s="12">
        <f t="shared" si="3"/>
        <v>713.8</v>
      </c>
      <c r="M25" s="12">
        <f t="shared" si="4"/>
        <v>713.8</v>
      </c>
      <c r="N25" s="12">
        <f t="shared" si="5"/>
        <v>531.20000000000005</v>
      </c>
      <c r="O25" s="12">
        <f t="shared" si="6"/>
        <v>0</v>
      </c>
      <c r="P25" s="70" t="s">
        <v>309</v>
      </c>
      <c r="Q25" s="71"/>
    </row>
    <row r="26" spans="1:17" ht="15" customHeight="1" x14ac:dyDescent="0.25">
      <c r="A26" s="5" t="s">
        <v>75</v>
      </c>
      <c r="B26" s="29" t="s">
        <v>416</v>
      </c>
      <c r="C26" s="30" t="s">
        <v>51</v>
      </c>
      <c r="D26" s="16">
        <f t="shared" si="7"/>
        <v>390.1</v>
      </c>
      <c r="E26" s="16">
        <v>390.1</v>
      </c>
      <c r="F26" s="16">
        <v>282.7</v>
      </c>
      <c r="G26" s="16"/>
      <c r="H26" s="10">
        <f t="shared" si="2"/>
        <v>0</v>
      </c>
      <c r="I26" s="10"/>
      <c r="J26" s="10"/>
      <c r="K26" s="10"/>
      <c r="L26" s="12">
        <f t="shared" si="3"/>
        <v>390.1</v>
      </c>
      <c r="M26" s="12">
        <f t="shared" si="4"/>
        <v>390.1</v>
      </c>
      <c r="N26" s="12">
        <f t="shared" si="5"/>
        <v>282.7</v>
      </c>
      <c r="O26" s="12">
        <f t="shared" si="6"/>
        <v>0</v>
      </c>
      <c r="P26" s="70" t="s">
        <v>310</v>
      </c>
      <c r="Q26" s="71"/>
    </row>
    <row r="27" spans="1:17" ht="15" customHeight="1" x14ac:dyDescent="0.25">
      <c r="A27" s="13" t="s">
        <v>76</v>
      </c>
      <c r="B27" s="18" t="s">
        <v>152</v>
      </c>
      <c r="C27" s="30" t="s">
        <v>51</v>
      </c>
      <c r="D27" s="16">
        <f t="shared" si="7"/>
        <v>296.89999999999998</v>
      </c>
      <c r="E27" s="16">
        <v>296.89999999999998</v>
      </c>
      <c r="F27" s="16">
        <v>221.4</v>
      </c>
      <c r="G27" s="16"/>
      <c r="H27" s="10">
        <f t="shared" si="2"/>
        <v>0</v>
      </c>
      <c r="I27" s="10"/>
      <c r="J27" s="10"/>
      <c r="K27" s="10"/>
      <c r="L27" s="12">
        <f t="shared" si="3"/>
        <v>296.89999999999998</v>
      </c>
      <c r="M27" s="12">
        <f t="shared" si="4"/>
        <v>296.89999999999998</v>
      </c>
      <c r="N27" s="12">
        <f t="shared" si="5"/>
        <v>221.4</v>
      </c>
      <c r="O27" s="12">
        <f t="shared" si="6"/>
        <v>0</v>
      </c>
      <c r="P27" s="70" t="s">
        <v>312</v>
      </c>
      <c r="Q27" s="71">
        <f>L21+L58</f>
        <v>11.8</v>
      </c>
    </row>
    <row r="28" spans="1:17" ht="15" customHeight="1" x14ac:dyDescent="0.25">
      <c r="A28" s="19" t="s">
        <v>77</v>
      </c>
      <c r="B28" s="31" t="s">
        <v>342</v>
      </c>
      <c r="C28" s="30" t="s">
        <v>51</v>
      </c>
      <c r="D28" s="16">
        <f t="shared" si="7"/>
        <v>399.1</v>
      </c>
      <c r="E28" s="16">
        <v>399.1</v>
      </c>
      <c r="F28" s="16">
        <v>298.39999999999998</v>
      </c>
      <c r="G28" s="16"/>
      <c r="H28" s="10">
        <f t="shared" si="2"/>
        <v>0</v>
      </c>
      <c r="I28" s="10"/>
      <c r="J28" s="10"/>
      <c r="K28" s="10"/>
      <c r="L28" s="12">
        <f t="shared" si="3"/>
        <v>399.1</v>
      </c>
      <c r="M28" s="12">
        <f t="shared" si="4"/>
        <v>399.1</v>
      </c>
      <c r="N28" s="12">
        <f t="shared" si="5"/>
        <v>298.39999999999998</v>
      </c>
      <c r="O28" s="12">
        <f t="shared" si="6"/>
        <v>0</v>
      </c>
      <c r="P28" s="70" t="s">
        <v>313</v>
      </c>
      <c r="Q28" s="71">
        <f>SUM(L22:L57)</f>
        <v>8933.6</v>
      </c>
    </row>
    <row r="29" spans="1:17" ht="15" customHeight="1" x14ac:dyDescent="0.25">
      <c r="A29" s="5" t="s">
        <v>78</v>
      </c>
      <c r="B29" s="29" t="s">
        <v>417</v>
      </c>
      <c r="C29" s="15" t="s">
        <v>51</v>
      </c>
      <c r="D29" s="16">
        <f t="shared" si="7"/>
        <v>444.4</v>
      </c>
      <c r="E29" s="16">
        <v>444.4</v>
      </c>
      <c r="F29" s="16">
        <v>328.4</v>
      </c>
      <c r="G29" s="16"/>
      <c r="H29" s="10">
        <f t="shared" si="2"/>
        <v>0</v>
      </c>
      <c r="I29" s="10"/>
      <c r="J29" s="10"/>
      <c r="K29" s="10"/>
      <c r="L29" s="12">
        <f t="shared" si="3"/>
        <v>444.4</v>
      </c>
      <c r="M29" s="12">
        <f t="shared" si="4"/>
        <v>444.4</v>
      </c>
      <c r="N29" s="12">
        <f t="shared" si="5"/>
        <v>328.4</v>
      </c>
      <c r="O29" s="12">
        <f t="shared" si="6"/>
        <v>0</v>
      </c>
      <c r="P29" s="70" t="s">
        <v>314</v>
      </c>
      <c r="Q29" s="71"/>
    </row>
    <row r="30" spans="1:17" ht="15" customHeight="1" x14ac:dyDescent="0.25">
      <c r="A30" s="5" t="s">
        <v>79</v>
      </c>
      <c r="B30" s="29" t="s">
        <v>418</v>
      </c>
      <c r="C30" s="15" t="s">
        <v>51</v>
      </c>
      <c r="D30" s="16">
        <f t="shared" si="7"/>
        <v>591.1</v>
      </c>
      <c r="E30" s="16">
        <v>591.1</v>
      </c>
      <c r="F30" s="16">
        <v>438.2</v>
      </c>
      <c r="G30" s="16"/>
      <c r="H30" s="10">
        <f t="shared" ref="H30:H58" si="8">I30+K30</f>
        <v>0</v>
      </c>
      <c r="I30" s="10"/>
      <c r="J30" s="10"/>
      <c r="K30" s="10"/>
      <c r="L30" s="12">
        <f t="shared" ref="L30:L58" si="9">M30+O30</f>
        <v>591.1</v>
      </c>
      <c r="M30" s="12">
        <f t="shared" ref="M30:M58" si="10">E30+I30</f>
        <v>591.1</v>
      </c>
      <c r="N30" s="12">
        <f t="shared" ref="N30:N58" si="11">F30+J30</f>
        <v>438.2</v>
      </c>
      <c r="O30" s="12">
        <f t="shared" ref="O30:O58" si="12">G30+K30</f>
        <v>0</v>
      </c>
      <c r="P30" s="75" t="s">
        <v>172</v>
      </c>
      <c r="Q30" s="76">
        <f>SUM(Q20:Q29)</f>
        <v>8945.4</v>
      </c>
    </row>
    <row r="31" spans="1:17" ht="15" customHeight="1" x14ac:dyDescent="0.25">
      <c r="A31" s="5" t="s">
        <v>80</v>
      </c>
      <c r="B31" s="29" t="s">
        <v>419</v>
      </c>
      <c r="C31" s="15" t="s">
        <v>51</v>
      </c>
      <c r="D31" s="16">
        <f t="shared" si="7"/>
        <v>494.6</v>
      </c>
      <c r="E31" s="16">
        <v>494.6</v>
      </c>
      <c r="F31" s="16">
        <v>366</v>
      </c>
      <c r="G31" s="16"/>
      <c r="H31" s="10">
        <f t="shared" si="8"/>
        <v>0</v>
      </c>
      <c r="I31" s="10"/>
      <c r="J31" s="10"/>
      <c r="K31" s="10"/>
      <c r="L31" s="12">
        <f t="shared" si="9"/>
        <v>494.6</v>
      </c>
      <c r="M31" s="12">
        <f t="shared" si="10"/>
        <v>494.6</v>
      </c>
      <c r="N31" s="12">
        <f t="shared" si="11"/>
        <v>366</v>
      </c>
      <c r="O31" s="12">
        <f t="shared" si="12"/>
        <v>0</v>
      </c>
      <c r="P31" s="77"/>
      <c r="Q31" s="77"/>
    </row>
    <row r="32" spans="1:17" ht="15" customHeight="1" x14ac:dyDescent="0.25">
      <c r="A32" s="5" t="s">
        <v>81</v>
      </c>
      <c r="B32" s="29" t="s">
        <v>391</v>
      </c>
      <c r="C32" s="15" t="s">
        <v>51</v>
      </c>
      <c r="D32" s="16">
        <f t="shared" si="7"/>
        <v>576.20000000000005</v>
      </c>
      <c r="E32" s="16">
        <v>576.20000000000005</v>
      </c>
      <c r="F32" s="16">
        <v>426.1</v>
      </c>
      <c r="G32" s="16"/>
      <c r="H32" s="10">
        <f t="shared" si="8"/>
        <v>0</v>
      </c>
      <c r="I32" s="10"/>
      <c r="J32" s="10"/>
      <c r="K32" s="10"/>
      <c r="L32" s="12">
        <f t="shared" si="9"/>
        <v>576.20000000000005</v>
      </c>
      <c r="M32" s="12">
        <f t="shared" si="10"/>
        <v>576.20000000000005</v>
      </c>
      <c r="N32" s="12">
        <f t="shared" si="11"/>
        <v>426.1</v>
      </c>
      <c r="O32" s="12">
        <f t="shared" si="12"/>
        <v>0</v>
      </c>
      <c r="P32" s="77"/>
      <c r="Q32" s="77">
        <f>Q30-L59</f>
        <v>0</v>
      </c>
    </row>
    <row r="33" spans="1:17" ht="15" customHeight="1" x14ac:dyDescent="0.25">
      <c r="A33" s="5" t="s">
        <v>82</v>
      </c>
      <c r="B33" s="93" t="s">
        <v>46</v>
      </c>
      <c r="C33" s="30" t="s">
        <v>51</v>
      </c>
      <c r="D33" s="16">
        <f t="shared" si="7"/>
        <v>160.5</v>
      </c>
      <c r="E33" s="16">
        <v>160.5</v>
      </c>
      <c r="F33" s="16">
        <v>120.8</v>
      </c>
      <c r="G33" s="16"/>
      <c r="H33" s="10">
        <f t="shared" si="8"/>
        <v>0</v>
      </c>
      <c r="I33" s="10"/>
      <c r="J33" s="10"/>
      <c r="K33" s="10"/>
      <c r="L33" s="12">
        <f t="shared" si="9"/>
        <v>160.5</v>
      </c>
      <c r="M33" s="12">
        <f t="shared" si="10"/>
        <v>160.5</v>
      </c>
      <c r="N33" s="12">
        <f t="shared" si="11"/>
        <v>120.8</v>
      </c>
      <c r="O33" s="12">
        <f t="shared" si="12"/>
        <v>0</v>
      </c>
    </row>
    <row r="34" spans="1:17" ht="15" customHeight="1" x14ac:dyDescent="0.25">
      <c r="A34" s="5" t="s">
        <v>83</v>
      </c>
      <c r="B34" s="29" t="s">
        <v>43</v>
      </c>
      <c r="C34" s="30" t="s">
        <v>51</v>
      </c>
      <c r="D34" s="16">
        <f t="shared" si="7"/>
        <v>155.30000000000001</v>
      </c>
      <c r="E34" s="16">
        <v>155.30000000000001</v>
      </c>
      <c r="F34" s="16">
        <v>116.6</v>
      </c>
      <c r="G34" s="16"/>
      <c r="H34" s="10">
        <f t="shared" si="8"/>
        <v>0</v>
      </c>
      <c r="I34" s="10"/>
      <c r="J34" s="10">
        <v>0.1</v>
      </c>
      <c r="K34" s="10"/>
      <c r="L34" s="12">
        <f t="shared" si="9"/>
        <v>155.30000000000001</v>
      </c>
      <c r="M34" s="12">
        <f t="shared" si="10"/>
        <v>155.30000000000001</v>
      </c>
      <c r="N34" s="12">
        <f t="shared" si="11"/>
        <v>116.69999999999999</v>
      </c>
      <c r="O34" s="12">
        <f t="shared" si="12"/>
        <v>0</v>
      </c>
      <c r="Q34" s="2">
        <f>L59-Q30</f>
        <v>0</v>
      </c>
    </row>
    <row r="35" spans="1:17" ht="15" customHeight="1" x14ac:dyDescent="0.25">
      <c r="A35" s="5" t="s">
        <v>84</v>
      </c>
      <c r="B35" s="29" t="s">
        <v>45</v>
      </c>
      <c r="C35" s="30" t="s">
        <v>51</v>
      </c>
      <c r="D35" s="16">
        <f t="shared" si="7"/>
        <v>161.80000000000001</v>
      </c>
      <c r="E35" s="16">
        <v>161.80000000000001</v>
      </c>
      <c r="F35" s="16">
        <v>121.6</v>
      </c>
      <c r="G35" s="16"/>
      <c r="H35" s="10">
        <f t="shared" si="8"/>
        <v>0</v>
      </c>
      <c r="I35" s="10"/>
      <c r="J35" s="10"/>
      <c r="K35" s="10"/>
      <c r="L35" s="12">
        <f t="shared" si="9"/>
        <v>161.80000000000001</v>
      </c>
      <c r="M35" s="12">
        <f t="shared" si="10"/>
        <v>161.80000000000001</v>
      </c>
      <c r="N35" s="12">
        <f t="shared" si="11"/>
        <v>121.6</v>
      </c>
      <c r="O35" s="12">
        <f t="shared" si="12"/>
        <v>0</v>
      </c>
    </row>
    <row r="36" spans="1:17" ht="15" customHeight="1" x14ac:dyDescent="0.25">
      <c r="A36" s="5" t="s">
        <v>85</v>
      </c>
      <c r="B36" s="29" t="s">
        <v>165</v>
      </c>
      <c r="C36" s="30" t="s">
        <v>51</v>
      </c>
      <c r="D36" s="16">
        <f t="shared" si="7"/>
        <v>282.39999999999998</v>
      </c>
      <c r="E36" s="16">
        <v>282.39999999999998</v>
      </c>
      <c r="F36" s="16">
        <v>211.7</v>
      </c>
      <c r="G36" s="16"/>
      <c r="H36" s="10">
        <f t="shared" si="8"/>
        <v>0</v>
      </c>
      <c r="I36" s="10"/>
      <c r="J36" s="10"/>
      <c r="K36" s="10"/>
      <c r="L36" s="12">
        <f t="shared" si="9"/>
        <v>282.39999999999998</v>
      </c>
      <c r="M36" s="12">
        <f t="shared" si="10"/>
        <v>282.39999999999998</v>
      </c>
      <c r="N36" s="12">
        <f t="shared" si="11"/>
        <v>211.7</v>
      </c>
      <c r="O36" s="12">
        <f t="shared" si="12"/>
        <v>0</v>
      </c>
    </row>
    <row r="37" spans="1:17" ht="15" customHeight="1" x14ac:dyDescent="0.25">
      <c r="A37" s="5" t="s">
        <v>86</v>
      </c>
      <c r="B37" s="29" t="s">
        <v>44</v>
      </c>
      <c r="C37" s="30" t="s">
        <v>51</v>
      </c>
      <c r="D37" s="16">
        <f t="shared" si="7"/>
        <v>110.6</v>
      </c>
      <c r="E37" s="16">
        <v>110.6</v>
      </c>
      <c r="F37" s="16">
        <v>82.8</v>
      </c>
      <c r="G37" s="16"/>
      <c r="H37" s="10">
        <f t="shared" si="8"/>
        <v>0</v>
      </c>
      <c r="I37" s="10"/>
      <c r="J37" s="10"/>
      <c r="K37" s="10"/>
      <c r="L37" s="12">
        <f t="shared" si="9"/>
        <v>110.6</v>
      </c>
      <c r="M37" s="12">
        <f t="shared" si="10"/>
        <v>110.6</v>
      </c>
      <c r="N37" s="12">
        <f t="shared" si="11"/>
        <v>82.8</v>
      </c>
      <c r="O37" s="12">
        <f t="shared" si="12"/>
        <v>0</v>
      </c>
    </row>
    <row r="38" spans="1:17" ht="15" customHeight="1" x14ac:dyDescent="0.25">
      <c r="A38" s="5" t="s">
        <v>87</v>
      </c>
      <c r="B38" s="93" t="s">
        <v>47</v>
      </c>
      <c r="C38" s="30" t="s">
        <v>51</v>
      </c>
      <c r="D38" s="16">
        <f t="shared" si="7"/>
        <v>237.2</v>
      </c>
      <c r="E38" s="16">
        <v>237.2</v>
      </c>
      <c r="F38" s="16">
        <v>177.6</v>
      </c>
      <c r="G38" s="16"/>
      <c r="H38" s="10">
        <f t="shared" si="8"/>
        <v>0</v>
      </c>
      <c r="I38" s="10"/>
      <c r="J38" s="10"/>
      <c r="K38" s="10"/>
      <c r="L38" s="12">
        <f t="shared" si="9"/>
        <v>237.2</v>
      </c>
      <c r="M38" s="12">
        <f t="shared" si="10"/>
        <v>237.2</v>
      </c>
      <c r="N38" s="12">
        <f t="shared" si="11"/>
        <v>177.6</v>
      </c>
      <c r="O38" s="12">
        <f t="shared" si="12"/>
        <v>0</v>
      </c>
    </row>
    <row r="39" spans="1:17" ht="15" customHeight="1" x14ac:dyDescent="0.25">
      <c r="A39" s="5" t="s">
        <v>88</v>
      </c>
      <c r="B39" s="33" t="s">
        <v>392</v>
      </c>
      <c r="C39" s="30" t="s">
        <v>51</v>
      </c>
      <c r="D39" s="16">
        <f t="shared" si="7"/>
        <v>169.6</v>
      </c>
      <c r="E39" s="16">
        <v>169.6</v>
      </c>
      <c r="F39" s="16">
        <v>127.5</v>
      </c>
      <c r="G39" s="16"/>
      <c r="H39" s="10">
        <f t="shared" si="8"/>
        <v>0</v>
      </c>
      <c r="I39" s="10"/>
      <c r="J39" s="10"/>
      <c r="K39" s="10"/>
      <c r="L39" s="12">
        <f t="shared" si="9"/>
        <v>169.6</v>
      </c>
      <c r="M39" s="12">
        <f>E39+I39</f>
        <v>169.6</v>
      </c>
      <c r="N39" s="12">
        <f>F39+J39</f>
        <v>127.5</v>
      </c>
      <c r="O39" s="12">
        <f>G39+K39</f>
        <v>0</v>
      </c>
    </row>
    <row r="40" spans="1:17" ht="15" customHeight="1" x14ac:dyDescent="0.25">
      <c r="A40" s="5" t="s">
        <v>89</v>
      </c>
      <c r="B40" s="29" t="s">
        <v>42</v>
      </c>
      <c r="C40" s="30" t="s">
        <v>51</v>
      </c>
      <c r="D40" s="16">
        <f t="shared" si="7"/>
        <v>198.6</v>
      </c>
      <c r="E40" s="16">
        <v>198.6</v>
      </c>
      <c r="F40" s="16">
        <v>147.6</v>
      </c>
      <c r="G40" s="16"/>
      <c r="H40" s="10">
        <f t="shared" si="8"/>
        <v>0</v>
      </c>
      <c r="I40" s="10"/>
      <c r="J40" s="10"/>
      <c r="K40" s="10"/>
      <c r="L40" s="12">
        <f t="shared" si="9"/>
        <v>198.6</v>
      </c>
      <c r="M40" s="12">
        <f t="shared" si="10"/>
        <v>198.6</v>
      </c>
      <c r="N40" s="12">
        <f t="shared" si="11"/>
        <v>147.6</v>
      </c>
      <c r="O40" s="12">
        <f t="shared" si="12"/>
        <v>0</v>
      </c>
    </row>
    <row r="41" spans="1:17" ht="15" customHeight="1" x14ac:dyDescent="0.25">
      <c r="A41" s="5" t="s">
        <v>90</v>
      </c>
      <c r="B41" s="34" t="s">
        <v>393</v>
      </c>
      <c r="C41" s="30" t="s">
        <v>51</v>
      </c>
      <c r="D41" s="16">
        <f>E41+G41</f>
        <v>100.7</v>
      </c>
      <c r="E41" s="16">
        <v>100.7</v>
      </c>
      <c r="F41" s="16">
        <v>69.400000000000006</v>
      </c>
      <c r="G41" s="16"/>
      <c r="H41" s="10">
        <f>I41+K41</f>
        <v>0</v>
      </c>
      <c r="I41" s="10"/>
      <c r="J41" s="10">
        <v>-0.3</v>
      </c>
      <c r="K41" s="10"/>
      <c r="L41" s="12">
        <f>M41+O41</f>
        <v>100.7</v>
      </c>
      <c r="M41" s="12">
        <f>E41+I41</f>
        <v>100.7</v>
      </c>
      <c r="N41" s="12">
        <f>F41+J41</f>
        <v>69.100000000000009</v>
      </c>
      <c r="O41" s="12">
        <f>G41+K41</f>
        <v>0</v>
      </c>
    </row>
    <row r="42" spans="1:17" ht="15" customHeight="1" x14ac:dyDescent="0.25">
      <c r="A42" s="32" t="s">
        <v>91</v>
      </c>
      <c r="B42" s="93" t="s">
        <v>41</v>
      </c>
      <c r="C42" s="30" t="s">
        <v>51</v>
      </c>
      <c r="D42" s="16">
        <f t="shared" si="7"/>
        <v>99.9</v>
      </c>
      <c r="E42" s="16">
        <v>99.9</v>
      </c>
      <c r="F42" s="16">
        <v>74.599999999999994</v>
      </c>
      <c r="G42" s="16"/>
      <c r="H42" s="10">
        <f t="shared" si="8"/>
        <v>0</v>
      </c>
      <c r="I42" s="10"/>
      <c r="J42" s="10"/>
      <c r="K42" s="10"/>
      <c r="L42" s="12">
        <f t="shared" si="9"/>
        <v>99.9</v>
      </c>
      <c r="M42" s="12">
        <f t="shared" si="10"/>
        <v>99.9</v>
      </c>
      <c r="N42" s="12">
        <f t="shared" si="11"/>
        <v>74.599999999999994</v>
      </c>
      <c r="O42" s="12">
        <f t="shared" si="12"/>
        <v>0</v>
      </c>
    </row>
    <row r="43" spans="1:17" ht="15" customHeight="1" x14ac:dyDescent="0.25">
      <c r="A43" s="5" t="s">
        <v>92</v>
      </c>
      <c r="B43" s="29" t="s">
        <v>161</v>
      </c>
      <c r="C43" s="30" t="s">
        <v>51</v>
      </c>
      <c r="D43" s="16">
        <f t="shared" si="7"/>
        <v>84.4</v>
      </c>
      <c r="E43" s="16">
        <v>84.4</v>
      </c>
      <c r="F43" s="16">
        <v>63.4</v>
      </c>
      <c r="G43" s="16"/>
      <c r="H43" s="10">
        <f t="shared" si="8"/>
        <v>0</v>
      </c>
      <c r="I43" s="10"/>
      <c r="J43" s="10"/>
      <c r="K43" s="10"/>
      <c r="L43" s="12">
        <f t="shared" si="9"/>
        <v>84.4</v>
      </c>
      <c r="M43" s="12">
        <f t="shared" si="10"/>
        <v>84.4</v>
      </c>
      <c r="N43" s="12">
        <f t="shared" si="11"/>
        <v>63.4</v>
      </c>
      <c r="O43" s="12">
        <f t="shared" si="12"/>
        <v>0</v>
      </c>
    </row>
    <row r="44" spans="1:17" ht="15" customHeight="1" x14ac:dyDescent="0.25">
      <c r="A44" s="5" t="s">
        <v>93</v>
      </c>
      <c r="B44" s="29" t="s">
        <v>153</v>
      </c>
      <c r="C44" s="30" t="s">
        <v>51</v>
      </c>
      <c r="D44" s="16">
        <f t="shared" si="7"/>
        <v>187.4</v>
      </c>
      <c r="E44" s="16">
        <v>187.4</v>
      </c>
      <c r="F44" s="16">
        <v>137.69999999999999</v>
      </c>
      <c r="G44" s="16"/>
      <c r="H44" s="10">
        <f t="shared" si="8"/>
        <v>0</v>
      </c>
      <c r="I44" s="10"/>
      <c r="J44" s="10"/>
      <c r="K44" s="10"/>
      <c r="L44" s="12">
        <f t="shared" si="9"/>
        <v>187.4</v>
      </c>
      <c r="M44" s="12">
        <f t="shared" si="10"/>
        <v>187.4</v>
      </c>
      <c r="N44" s="12">
        <f t="shared" si="11"/>
        <v>137.69999999999999</v>
      </c>
      <c r="O44" s="12">
        <f t="shared" si="12"/>
        <v>0</v>
      </c>
    </row>
    <row r="45" spans="1:17" ht="15" customHeight="1" x14ac:dyDescent="0.25">
      <c r="A45" s="32" t="s">
        <v>94</v>
      </c>
      <c r="B45" s="29" t="s">
        <v>34</v>
      </c>
      <c r="C45" s="30" t="s">
        <v>51</v>
      </c>
      <c r="D45" s="16">
        <f t="shared" si="7"/>
        <v>110.4</v>
      </c>
      <c r="E45" s="16">
        <v>110.4</v>
      </c>
      <c r="F45" s="16">
        <v>81.400000000000006</v>
      </c>
      <c r="G45" s="16"/>
      <c r="H45" s="10">
        <f t="shared" si="8"/>
        <v>0</v>
      </c>
      <c r="I45" s="10"/>
      <c r="J45" s="10"/>
      <c r="K45" s="10"/>
      <c r="L45" s="12">
        <f t="shared" si="9"/>
        <v>110.4</v>
      </c>
      <c r="M45" s="12">
        <f t="shared" si="10"/>
        <v>110.4</v>
      </c>
      <c r="N45" s="12">
        <f t="shared" si="11"/>
        <v>81.400000000000006</v>
      </c>
      <c r="O45" s="12">
        <f t="shared" si="12"/>
        <v>0</v>
      </c>
    </row>
    <row r="46" spans="1:17" ht="15" customHeight="1" x14ac:dyDescent="0.25">
      <c r="A46" s="5" t="s">
        <v>95</v>
      </c>
      <c r="B46" s="29" t="s">
        <v>36</v>
      </c>
      <c r="C46" s="30" t="s">
        <v>51</v>
      </c>
      <c r="D46" s="16">
        <f t="shared" si="7"/>
        <v>118.5</v>
      </c>
      <c r="E46" s="16">
        <v>118.5</v>
      </c>
      <c r="F46" s="16">
        <v>87.8</v>
      </c>
      <c r="G46" s="16"/>
      <c r="H46" s="10">
        <f t="shared" si="8"/>
        <v>0</v>
      </c>
      <c r="I46" s="10"/>
      <c r="J46" s="10"/>
      <c r="K46" s="10"/>
      <c r="L46" s="12">
        <f t="shared" si="9"/>
        <v>118.5</v>
      </c>
      <c r="M46" s="12">
        <f t="shared" si="10"/>
        <v>118.5</v>
      </c>
      <c r="N46" s="12">
        <f t="shared" si="11"/>
        <v>87.8</v>
      </c>
      <c r="O46" s="12">
        <f t="shared" si="12"/>
        <v>0</v>
      </c>
    </row>
    <row r="47" spans="1:17" ht="15" customHeight="1" x14ac:dyDescent="0.25">
      <c r="A47" s="5" t="s">
        <v>96</v>
      </c>
      <c r="B47" s="29" t="s">
        <v>38</v>
      </c>
      <c r="C47" s="30" t="s">
        <v>51</v>
      </c>
      <c r="D47" s="16">
        <f t="shared" si="7"/>
        <v>205.7</v>
      </c>
      <c r="E47" s="16">
        <v>205.7</v>
      </c>
      <c r="F47" s="16">
        <v>152.5</v>
      </c>
      <c r="G47" s="16"/>
      <c r="H47" s="10">
        <f t="shared" si="8"/>
        <v>0</v>
      </c>
      <c r="I47" s="10"/>
      <c r="J47" s="10">
        <v>-1.4</v>
      </c>
      <c r="K47" s="10"/>
      <c r="L47" s="12">
        <f t="shared" si="9"/>
        <v>205.7</v>
      </c>
      <c r="M47" s="12">
        <f t="shared" si="10"/>
        <v>205.7</v>
      </c>
      <c r="N47" s="12">
        <f t="shared" si="11"/>
        <v>151.1</v>
      </c>
      <c r="O47" s="12">
        <f t="shared" si="12"/>
        <v>0</v>
      </c>
    </row>
    <row r="48" spans="1:17" ht="15" customHeight="1" x14ac:dyDescent="0.25">
      <c r="A48" s="5" t="s">
        <v>97</v>
      </c>
      <c r="B48" s="29" t="s">
        <v>37</v>
      </c>
      <c r="C48" s="30" t="s">
        <v>51</v>
      </c>
      <c r="D48" s="16">
        <f t="shared" si="7"/>
        <v>119.6</v>
      </c>
      <c r="E48" s="16">
        <v>119.6</v>
      </c>
      <c r="F48" s="16">
        <v>88.3</v>
      </c>
      <c r="G48" s="16"/>
      <c r="H48" s="10">
        <f t="shared" si="8"/>
        <v>0</v>
      </c>
      <c r="I48" s="10"/>
      <c r="J48" s="10"/>
      <c r="K48" s="10"/>
      <c r="L48" s="12">
        <f t="shared" si="9"/>
        <v>119.6</v>
      </c>
      <c r="M48" s="12">
        <f t="shared" si="10"/>
        <v>119.6</v>
      </c>
      <c r="N48" s="12">
        <f t="shared" si="11"/>
        <v>88.3</v>
      </c>
      <c r="O48" s="12">
        <f t="shared" si="12"/>
        <v>0</v>
      </c>
    </row>
    <row r="49" spans="1:15" ht="15" customHeight="1" x14ac:dyDescent="0.25">
      <c r="A49" s="5" t="s">
        <v>98</v>
      </c>
      <c r="B49" s="35" t="s">
        <v>35</v>
      </c>
      <c r="C49" s="15" t="s">
        <v>51</v>
      </c>
      <c r="D49" s="16">
        <f t="shared" si="7"/>
        <v>193.2</v>
      </c>
      <c r="E49" s="16">
        <v>193.2</v>
      </c>
      <c r="F49" s="16">
        <v>142.19999999999999</v>
      </c>
      <c r="G49" s="16"/>
      <c r="H49" s="10">
        <f t="shared" si="8"/>
        <v>0</v>
      </c>
      <c r="I49" s="10"/>
      <c r="J49" s="10"/>
      <c r="K49" s="10"/>
      <c r="L49" s="12">
        <f t="shared" si="9"/>
        <v>193.2</v>
      </c>
      <c r="M49" s="12">
        <f t="shared" si="10"/>
        <v>193.2</v>
      </c>
      <c r="N49" s="12">
        <f t="shared" si="11"/>
        <v>142.19999999999999</v>
      </c>
      <c r="O49" s="12">
        <f t="shared" si="12"/>
        <v>0</v>
      </c>
    </row>
    <row r="50" spans="1:15" ht="15" customHeight="1" x14ac:dyDescent="0.25">
      <c r="A50" s="5" t="s">
        <v>99</v>
      </c>
      <c r="B50" s="36" t="s">
        <v>39</v>
      </c>
      <c r="C50" s="15" t="s">
        <v>51</v>
      </c>
      <c r="D50" s="16">
        <f t="shared" si="7"/>
        <v>45</v>
      </c>
      <c r="E50" s="16">
        <v>45</v>
      </c>
      <c r="F50" s="16">
        <v>33.6</v>
      </c>
      <c r="G50" s="16"/>
      <c r="H50" s="10">
        <f t="shared" si="8"/>
        <v>0</v>
      </c>
      <c r="I50" s="10"/>
      <c r="J50" s="10"/>
      <c r="K50" s="10"/>
      <c r="L50" s="12">
        <f t="shared" si="9"/>
        <v>45</v>
      </c>
      <c r="M50" s="12">
        <f t="shared" si="10"/>
        <v>45</v>
      </c>
      <c r="N50" s="12">
        <f t="shared" si="11"/>
        <v>33.6</v>
      </c>
      <c r="O50" s="12">
        <f t="shared" si="12"/>
        <v>0</v>
      </c>
    </row>
    <row r="51" spans="1:15" ht="15" customHeight="1" x14ac:dyDescent="0.25">
      <c r="A51" s="5" t="s">
        <v>100</v>
      </c>
      <c r="B51" s="36" t="s">
        <v>40</v>
      </c>
      <c r="C51" s="15" t="s">
        <v>51</v>
      </c>
      <c r="D51" s="16">
        <f t="shared" si="7"/>
        <v>58.4</v>
      </c>
      <c r="E51" s="16">
        <v>58.4</v>
      </c>
      <c r="F51" s="16">
        <v>43.1</v>
      </c>
      <c r="G51" s="16"/>
      <c r="H51" s="10">
        <f t="shared" si="8"/>
        <v>0</v>
      </c>
      <c r="I51" s="10"/>
      <c r="J51" s="10"/>
      <c r="K51" s="10"/>
      <c r="L51" s="12">
        <f t="shared" si="9"/>
        <v>58.4</v>
      </c>
      <c r="M51" s="12">
        <f t="shared" si="10"/>
        <v>58.4</v>
      </c>
      <c r="N51" s="12">
        <f t="shared" si="11"/>
        <v>43.1</v>
      </c>
      <c r="O51" s="12">
        <f t="shared" si="12"/>
        <v>0</v>
      </c>
    </row>
    <row r="52" spans="1:15" ht="15" customHeight="1" x14ac:dyDescent="0.25">
      <c r="A52" s="5" t="s">
        <v>101</v>
      </c>
      <c r="B52" s="35" t="s">
        <v>49</v>
      </c>
      <c r="C52" s="15" t="s">
        <v>51</v>
      </c>
      <c r="D52" s="16">
        <f t="shared" si="7"/>
        <v>0.9</v>
      </c>
      <c r="E52" s="16">
        <v>0.9</v>
      </c>
      <c r="F52" s="16">
        <v>0.7</v>
      </c>
      <c r="G52" s="16"/>
      <c r="H52" s="10">
        <f t="shared" si="8"/>
        <v>0</v>
      </c>
      <c r="I52" s="10"/>
      <c r="J52" s="10"/>
      <c r="K52" s="10"/>
      <c r="L52" s="12">
        <f t="shared" si="9"/>
        <v>0.9</v>
      </c>
      <c r="M52" s="12">
        <f t="shared" si="10"/>
        <v>0.9</v>
      </c>
      <c r="N52" s="12">
        <f t="shared" si="11"/>
        <v>0.7</v>
      </c>
      <c r="O52" s="12">
        <f t="shared" si="12"/>
        <v>0</v>
      </c>
    </row>
    <row r="53" spans="1:15" ht="15" customHeight="1" x14ac:dyDescent="0.25">
      <c r="A53" s="5" t="s">
        <v>102</v>
      </c>
      <c r="B53" s="35" t="s">
        <v>48</v>
      </c>
      <c r="C53" s="15" t="s">
        <v>51</v>
      </c>
      <c r="D53" s="16">
        <f t="shared" si="7"/>
        <v>7.7</v>
      </c>
      <c r="E53" s="16">
        <v>7.7</v>
      </c>
      <c r="F53" s="16">
        <v>5.9</v>
      </c>
      <c r="G53" s="16"/>
      <c r="H53" s="10">
        <f t="shared" si="8"/>
        <v>0</v>
      </c>
      <c r="I53" s="10"/>
      <c r="J53" s="10"/>
      <c r="K53" s="10"/>
      <c r="L53" s="12">
        <f t="shared" si="9"/>
        <v>7.7</v>
      </c>
      <c r="M53" s="12">
        <f t="shared" si="10"/>
        <v>7.7</v>
      </c>
      <c r="N53" s="12">
        <f t="shared" si="11"/>
        <v>5.9</v>
      </c>
      <c r="O53" s="12">
        <f t="shared" si="12"/>
        <v>0</v>
      </c>
    </row>
    <row r="54" spans="1:15" ht="15" customHeight="1" x14ac:dyDescent="0.25">
      <c r="A54" s="5" t="s">
        <v>103</v>
      </c>
      <c r="B54" s="35" t="s">
        <v>65</v>
      </c>
      <c r="C54" s="15" t="s">
        <v>51</v>
      </c>
      <c r="D54" s="16">
        <f t="shared" si="7"/>
        <v>2.2999999999999998</v>
      </c>
      <c r="E54" s="16">
        <v>2.2999999999999998</v>
      </c>
      <c r="F54" s="16">
        <v>1.8</v>
      </c>
      <c r="G54" s="16"/>
      <c r="H54" s="10">
        <f t="shared" si="8"/>
        <v>0</v>
      </c>
      <c r="I54" s="10"/>
      <c r="J54" s="10"/>
      <c r="K54" s="10"/>
      <c r="L54" s="12">
        <f t="shared" si="9"/>
        <v>2.2999999999999998</v>
      </c>
      <c r="M54" s="12">
        <f t="shared" si="10"/>
        <v>2.2999999999999998</v>
      </c>
      <c r="N54" s="12">
        <f t="shared" si="11"/>
        <v>1.8</v>
      </c>
      <c r="O54" s="12">
        <f t="shared" si="12"/>
        <v>0</v>
      </c>
    </row>
    <row r="55" spans="1:15" ht="15" customHeight="1" x14ac:dyDescent="0.25">
      <c r="A55" s="5" t="s">
        <v>104</v>
      </c>
      <c r="B55" s="35" t="s">
        <v>50</v>
      </c>
      <c r="C55" s="15" t="s">
        <v>51</v>
      </c>
      <c r="D55" s="16">
        <f t="shared" si="7"/>
        <v>89.6</v>
      </c>
      <c r="E55" s="16">
        <v>89.6</v>
      </c>
      <c r="F55" s="16">
        <v>68.599999999999994</v>
      </c>
      <c r="G55" s="16"/>
      <c r="H55" s="10">
        <f t="shared" si="8"/>
        <v>0</v>
      </c>
      <c r="I55" s="10"/>
      <c r="J55" s="10"/>
      <c r="K55" s="10"/>
      <c r="L55" s="12">
        <f t="shared" si="9"/>
        <v>89.6</v>
      </c>
      <c r="M55" s="12">
        <f t="shared" si="10"/>
        <v>89.6</v>
      </c>
      <c r="N55" s="12">
        <f t="shared" si="11"/>
        <v>68.599999999999994</v>
      </c>
      <c r="O55" s="12">
        <f t="shared" si="12"/>
        <v>0</v>
      </c>
    </row>
    <row r="56" spans="1:15" ht="15" customHeight="1" x14ac:dyDescent="0.25">
      <c r="A56" s="5" t="s">
        <v>105</v>
      </c>
      <c r="B56" s="35" t="s">
        <v>167</v>
      </c>
      <c r="C56" s="15" t="s">
        <v>51</v>
      </c>
      <c r="D56" s="16">
        <f t="shared" si="7"/>
        <v>163.19999999999999</v>
      </c>
      <c r="E56" s="16">
        <v>163.19999999999999</v>
      </c>
      <c r="F56" s="16">
        <v>124.4</v>
      </c>
      <c r="G56" s="16"/>
      <c r="H56" s="10">
        <f t="shared" si="8"/>
        <v>0</v>
      </c>
      <c r="I56" s="10"/>
      <c r="J56" s="10"/>
      <c r="K56" s="10"/>
      <c r="L56" s="12">
        <f t="shared" si="9"/>
        <v>163.19999999999999</v>
      </c>
      <c r="M56" s="12">
        <f t="shared" si="10"/>
        <v>163.19999999999999</v>
      </c>
      <c r="N56" s="12">
        <f t="shared" si="11"/>
        <v>124.4</v>
      </c>
      <c r="O56" s="12">
        <f t="shared" si="12"/>
        <v>0</v>
      </c>
    </row>
    <row r="57" spans="1:15" s="37" customFormat="1" ht="15" customHeight="1" x14ac:dyDescent="0.25">
      <c r="A57" s="5" t="s">
        <v>106</v>
      </c>
      <c r="B57" s="35" t="s">
        <v>168</v>
      </c>
      <c r="C57" s="15" t="s">
        <v>51</v>
      </c>
      <c r="D57" s="16">
        <f t="shared" si="7"/>
        <v>298.3</v>
      </c>
      <c r="E57" s="16">
        <v>298.3</v>
      </c>
      <c r="F57" s="16">
        <v>224.7</v>
      </c>
      <c r="G57" s="16"/>
      <c r="H57" s="10">
        <f t="shared" si="8"/>
        <v>0</v>
      </c>
      <c r="I57" s="10"/>
      <c r="J57" s="10"/>
      <c r="K57" s="10"/>
      <c r="L57" s="12">
        <f t="shared" si="9"/>
        <v>298.3</v>
      </c>
      <c r="M57" s="12">
        <f t="shared" si="10"/>
        <v>298.3</v>
      </c>
      <c r="N57" s="12">
        <f t="shared" si="11"/>
        <v>224.7</v>
      </c>
      <c r="O57" s="12">
        <f t="shared" si="12"/>
        <v>0</v>
      </c>
    </row>
    <row r="58" spans="1:15" s="37" customFormat="1" ht="15" customHeight="1" x14ac:dyDescent="0.25">
      <c r="A58" s="5" t="s">
        <v>107</v>
      </c>
      <c r="B58" s="35" t="s">
        <v>64</v>
      </c>
      <c r="C58" s="15" t="s">
        <v>30</v>
      </c>
      <c r="D58" s="16">
        <f t="shared" si="7"/>
        <v>8.1</v>
      </c>
      <c r="E58" s="16">
        <v>8.1</v>
      </c>
      <c r="F58" s="16">
        <v>6.2</v>
      </c>
      <c r="G58" s="16"/>
      <c r="H58" s="10">
        <f t="shared" si="8"/>
        <v>0</v>
      </c>
      <c r="I58" s="10"/>
      <c r="J58" s="10"/>
      <c r="K58" s="10"/>
      <c r="L58" s="12">
        <f t="shared" si="9"/>
        <v>8.1</v>
      </c>
      <c r="M58" s="12">
        <f t="shared" si="10"/>
        <v>8.1</v>
      </c>
      <c r="N58" s="12">
        <f t="shared" si="11"/>
        <v>6.2</v>
      </c>
      <c r="O58" s="12">
        <f t="shared" si="12"/>
        <v>0</v>
      </c>
    </row>
    <row r="59" spans="1:15" ht="15.95" customHeight="1" x14ac:dyDescent="0.25">
      <c r="A59" s="20" t="s">
        <v>108</v>
      </c>
      <c r="B59" s="27" t="s">
        <v>172</v>
      </c>
      <c r="C59" s="25"/>
      <c r="D59" s="23">
        <f t="shared" ref="D59:O59" si="13">D20+SUM(D23:D58)</f>
        <v>8945.4</v>
      </c>
      <c r="E59" s="23">
        <f t="shared" si="13"/>
        <v>8945.4</v>
      </c>
      <c r="F59" s="23">
        <f t="shared" si="13"/>
        <v>6626</v>
      </c>
      <c r="G59" s="23">
        <f t="shared" si="13"/>
        <v>0</v>
      </c>
      <c r="H59" s="24">
        <f t="shared" si="13"/>
        <v>0</v>
      </c>
      <c r="I59" s="24">
        <f t="shared" si="13"/>
        <v>0</v>
      </c>
      <c r="J59" s="24">
        <f t="shared" si="13"/>
        <v>-1.5999999999999999</v>
      </c>
      <c r="K59" s="24">
        <f t="shared" si="13"/>
        <v>0</v>
      </c>
      <c r="L59" s="21">
        <f>M59+O59</f>
        <v>8945.4</v>
      </c>
      <c r="M59" s="21">
        <f t="shared" si="13"/>
        <v>8945.4</v>
      </c>
      <c r="N59" s="21">
        <f t="shared" si="13"/>
        <v>6624.4000000000015</v>
      </c>
      <c r="O59" s="21">
        <f t="shared" si="13"/>
        <v>0</v>
      </c>
    </row>
    <row r="60" spans="1:15" ht="15" customHeight="1" x14ac:dyDescent="0.25">
      <c r="A60" s="106"/>
      <c r="B60" s="50"/>
      <c r="C60" s="107"/>
      <c r="D60" s="50"/>
      <c r="E60" s="50"/>
      <c r="F60" s="108"/>
      <c r="G60" s="108"/>
      <c r="H60" s="108"/>
      <c r="I60" s="108"/>
      <c r="J60" s="108"/>
      <c r="K60" s="108"/>
      <c r="L60" s="108"/>
      <c r="M60" s="108"/>
      <c r="N60" s="108"/>
    </row>
    <row r="61" spans="1:15" x14ac:dyDescent="0.25">
      <c r="A61" s="106"/>
      <c r="B61" s="6"/>
      <c r="C61" s="109"/>
      <c r="D61" s="6">
        <v>8945.4</v>
      </c>
      <c r="E61" s="6">
        <v>8945.4</v>
      </c>
      <c r="F61" s="110">
        <v>6626</v>
      </c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6"/>
  <sheetViews>
    <sheetView showZeros="0" zoomScale="115" zoomScaleNormal="115" workbookViewId="0">
      <selection activeCell="B18" sqref="B18:N18"/>
    </sheetView>
  </sheetViews>
  <sheetFormatPr defaultRowHeight="15" x14ac:dyDescent="0.25"/>
  <cols>
    <col min="1" max="1" width="5" style="220" customWidth="1"/>
    <col min="2" max="2" width="40.42578125" style="2" customWidth="1"/>
    <col min="3" max="3" width="7.14062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20" hidden="1" customWidth="1"/>
    <col min="17" max="21" width="9.140625" style="2" hidden="1" customWidth="1"/>
    <col min="22" max="16384" width="9.140625" style="2"/>
  </cols>
  <sheetData>
    <row r="1" spans="2:16" x14ac:dyDescent="0.25">
      <c r="B1" s="673" t="s">
        <v>328</v>
      </c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382"/>
    </row>
    <row r="2" spans="2:16" x14ac:dyDescent="0.25">
      <c r="B2" s="673" t="s">
        <v>447</v>
      </c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382"/>
    </row>
    <row r="3" spans="2:16" x14ac:dyDescent="0.25">
      <c r="B3" s="673" t="s">
        <v>504</v>
      </c>
      <c r="C3" s="673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382"/>
    </row>
    <row r="4" spans="2:16" x14ac:dyDescent="0.25">
      <c r="B4" s="673" t="s">
        <v>343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382"/>
    </row>
    <row r="5" spans="2:16" x14ac:dyDescent="0.25">
      <c r="B5" s="673" t="s">
        <v>575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382"/>
    </row>
    <row r="6" spans="2:16" x14ac:dyDescent="0.25">
      <c r="B6" s="674" t="s">
        <v>510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4"/>
      <c r="O6" s="559"/>
      <c r="P6" s="382"/>
    </row>
    <row r="7" spans="2:16" x14ac:dyDescent="0.25">
      <c r="B7" s="673" t="s">
        <v>560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3"/>
      <c r="O7" s="673"/>
      <c r="P7" s="382"/>
    </row>
    <row r="8" spans="2:16" x14ac:dyDescent="0.25">
      <c r="B8" s="674" t="s">
        <v>522</v>
      </c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559"/>
      <c r="P8" s="382"/>
    </row>
    <row r="9" spans="2:16" x14ac:dyDescent="0.25">
      <c r="B9" s="673" t="s">
        <v>561</v>
      </c>
      <c r="C9" s="673"/>
      <c r="D9" s="673"/>
      <c r="E9" s="673"/>
      <c r="F9" s="673"/>
      <c r="G9" s="673"/>
      <c r="H9" s="673"/>
      <c r="I9" s="673"/>
      <c r="J9" s="673"/>
      <c r="K9" s="673"/>
      <c r="L9" s="673"/>
      <c r="M9" s="673"/>
      <c r="N9" s="673"/>
      <c r="O9" s="673"/>
      <c r="P9" s="382"/>
    </row>
    <row r="10" spans="2:16" x14ac:dyDescent="0.25">
      <c r="B10" s="674" t="s">
        <v>545</v>
      </c>
      <c r="C10" s="674"/>
      <c r="D10" s="674"/>
      <c r="E10" s="674"/>
      <c r="F10" s="674"/>
      <c r="G10" s="674"/>
      <c r="H10" s="674"/>
      <c r="I10" s="674"/>
      <c r="J10" s="674"/>
      <c r="K10" s="674"/>
      <c r="L10" s="674"/>
      <c r="M10" s="674"/>
      <c r="N10" s="674"/>
      <c r="O10" s="559"/>
      <c r="P10" s="382"/>
    </row>
    <row r="11" spans="2:16" x14ac:dyDescent="0.25">
      <c r="B11" s="673" t="s">
        <v>563</v>
      </c>
      <c r="C11" s="673"/>
      <c r="D11" s="673"/>
      <c r="E11" s="673"/>
      <c r="F11" s="673"/>
      <c r="G11" s="673"/>
      <c r="H11" s="673"/>
      <c r="I11" s="673"/>
      <c r="J11" s="673"/>
      <c r="K11" s="673"/>
      <c r="L11" s="673"/>
      <c r="M11" s="673"/>
      <c r="N11" s="673"/>
      <c r="O11" s="673"/>
      <c r="P11" s="382"/>
    </row>
    <row r="12" spans="2:16" x14ac:dyDescent="0.25">
      <c r="B12" s="674" t="s">
        <v>576</v>
      </c>
      <c r="C12" s="674"/>
      <c r="D12" s="674"/>
      <c r="E12" s="674"/>
      <c r="F12" s="674"/>
      <c r="G12" s="674"/>
      <c r="H12" s="674"/>
      <c r="I12" s="674"/>
      <c r="J12" s="674"/>
      <c r="K12" s="674"/>
      <c r="L12" s="674"/>
      <c r="M12" s="674"/>
      <c r="N12" s="674"/>
      <c r="O12" s="559"/>
      <c r="P12" s="382"/>
    </row>
    <row r="13" spans="2:16" x14ac:dyDescent="0.25">
      <c r="B13" s="673" t="s">
        <v>566</v>
      </c>
      <c r="C13" s="673"/>
      <c r="D13" s="673"/>
      <c r="E13" s="673"/>
      <c r="F13" s="673"/>
      <c r="G13" s="673"/>
      <c r="H13" s="673"/>
      <c r="I13" s="673"/>
      <c r="J13" s="673"/>
      <c r="K13" s="673"/>
      <c r="L13" s="673"/>
      <c r="M13" s="673"/>
      <c r="N13" s="673"/>
      <c r="O13" s="673"/>
      <c r="P13" s="382"/>
    </row>
    <row r="14" spans="2:16" x14ac:dyDescent="0.25">
      <c r="B14" s="674" t="s">
        <v>544</v>
      </c>
      <c r="C14" s="674"/>
      <c r="D14" s="674"/>
      <c r="E14" s="674"/>
      <c r="F14" s="674"/>
      <c r="G14" s="674"/>
      <c r="H14" s="674"/>
      <c r="I14" s="674"/>
      <c r="J14" s="674"/>
      <c r="K14" s="674"/>
      <c r="L14" s="674"/>
      <c r="M14" s="674"/>
      <c r="N14" s="674"/>
      <c r="O14" s="559"/>
      <c r="P14" s="382"/>
    </row>
    <row r="15" spans="2:16" x14ac:dyDescent="0.25">
      <c r="B15" s="673" t="s">
        <v>565</v>
      </c>
      <c r="C15" s="673"/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3"/>
      <c r="O15" s="673"/>
      <c r="P15" s="382"/>
    </row>
    <row r="16" spans="2:16" x14ac:dyDescent="0.25">
      <c r="B16" s="674" t="s">
        <v>571</v>
      </c>
      <c r="C16" s="674"/>
      <c r="D16" s="674"/>
      <c r="E16" s="674"/>
      <c r="F16" s="674"/>
      <c r="G16" s="674"/>
      <c r="H16" s="674"/>
      <c r="I16" s="674"/>
      <c r="J16" s="674"/>
      <c r="K16" s="674"/>
      <c r="L16" s="674"/>
      <c r="M16" s="674"/>
      <c r="N16" s="674"/>
      <c r="O16" s="559"/>
      <c r="P16" s="382"/>
    </row>
    <row r="17" spans="1:17" x14ac:dyDescent="0.25">
      <c r="B17" s="673" t="s">
        <v>567</v>
      </c>
      <c r="C17" s="673"/>
      <c r="D17" s="673"/>
      <c r="E17" s="673"/>
      <c r="F17" s="673"/>
      <c r="G17" s="673"/>
      <c r="H17" s="673"/>
      <c r="I17" s="673"/>
      <c r="J17" s="673"/>
      <c r="K17" s="673"/>
      <c r="L17" s="673"/>
      <c r="M17" s="673"/>
      <c r="N17" s="673"/>
      <c r="O17" s="673"/>
      <c r="P17" s="382"/>
    </row>
    <row r="18" spans="1:17" x14ac:dyDescent="0.25">
      <c r="B18" s="674" t="s">
        <v>582</v>
      </c>
      <c r="C18" s="674"/>
      <c r="D18" s="674"/>
      <c r="E18" s="674"/>
      <c r="F18" s="674"/>
      <c r="G18" s="674"/>
      <c r="H18" s="674"/>
      <c r="I18" s="674"/>
      <c r="J18" s="674"/>
      <c r="K18" s="674"/>
      <c r="L18" s="674"/>
      <c r="M18" s="674"/>
      <c r="N18" s="674"/>
      <c r="O18" s="559"/>
      <c r="P18" s="382"/>
    </row>
    <row r="19" spans="1:17" s="318" customFormat="1" x14ac:dyDescent="0.25">
      <c r="A19" s="400"/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83"/>
    </row>
    <row r="20" spans="1:17" ht="15" customHeight="1" x14ac:dyDescent="0.25">
      <c r="A20" s="569" t="s">
        <v>455</v>
      </c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  <c r="P20" s="384"/>
    </row>
    <row r="21" spans="1:17" ht="17.25" customHeight="1" x14ac:dyDescent="0.25">
      <c r="A21" s="396"/>
      <c r="B21" s="58"/>
      <c r="C21" s="204"/>
      <c r="D21" s="58"/>
      <c r="E21" s="58"/>
      <c r="F21" s="58"/>
      <c r="G21" s="58"/>
      <c r="H21" s="59"/>
      <c r="I21" s="59"/>
      <c r="J21" s="59"/>
      <c r="K21" s="59"/>
      <c r="L21" s="58"/>
      <c r="M21" s="58"/>
      <c r="N21" s="58"/>
      <c r="O21" s="4" t="s">
        <v>406</v>
      </c>
      <c r="P21" s="385"/>
    </row>
    <row r="22" spans="1:17" ht="15" customHeight="1" x14ac:dyDescent="0.25">
      <c r="A22" s="666" t="s">
        <v>5</v>
      </c>
      <c r="B22" s="577" t="s">
        <v>325</v>
      </c>
      <c r="C22" s="670" t="s">
        <v>54</v>
      </c>
      <c r="D22" s="590" t="s">
        <v>336</v>
      </c>
      <c r="E22" s="593" t="s">
        <v>194</v>
      </c>
      <c r="F22" s="594"/>
      <c r="G22" s="595"/>
      <c r="H22" s="580" t="s">
        <v>338</v>
      </c>
      <c r="I22" s="583" t="s">
        <v>194</v>
      </c>
      <c r="J22" s="584"/>
      <c r="K22" s="585"/>
      <c r="L22" s="643" t="s">
        <v>0</v>
      </c>
      <c r="M22" s="589" t="s">
        <v>194</v>
      </c>
      <c r="N22" s="589"/>
      <c r="O22" s="589"/>
      <c r="P22" s="386"/>
    </row>
    <row r="23" spans="1:17" ht="15" customHeight="1" x14ac:dyDescent="0.25">
      <c r="A23" s="667"/>
      <c r="B23" s="578"/>
      <c r="C23" s="671"/>
      <c r="D23" s="591"/>
      <c r="E23" s="593" t="s">
        <v>1</v>
      </c>
      <c r="F23" s="595"/>
      <c r="G23" s="590" t="s">
        <v>2</v>
      </c>
      <c r="H23" s="581"/>
      <c r="I23" s="583" t="s">
        <v>1</v>
      </c>
      <c r="J23" s="585"/>
      <c r="K23" s="580" t="s">
        <v>2</v>
      </c>
      <c r="L23" s="644"/>
      <c r="M23" s="589" t="s">
        <v>1</v>
      </c>
      <c r="N23" s="589"/>
      <c r="O23" s="572" t="s">
        <v>2</v>
      </c>
      <c r="P23" s="387"/>
    </row>
    <row r="24" spans="1:17" ht="32.25" customHeight="1" x14ac:dyDescent="0.25">
      <c r="A24" s="668"/>
      <c r="B24" s="579"/>
      <c r="C24" s="672"/>
      <c r="D24" s="592"/>
      <c r="E24" s="139" t="s">
        <v>3</v>
      </c>
      <c r="F24" s="138" t="s">
        <v>4</v>
      </c>
      <c r="G24" s="592"/>
      <c r="H24" s="582"/>
      <c r="I24" s="140" t="s">
        <v>3</v>
      </c>
      <c r="J24" s="135" t="s">
        <v>4</v>
      </c>
      <c r="K24" s="582"/>
      <c r="L24" s="645"/>
      <c r="M24" s="136" t="s">
        <v>3</v>
      </c>
      <c r="N24" s="134" t="s">
        <v>4</v>
      </c>
      <c r="O24" s="572"/>
      <c r="P24" s="387"/>
    </row>
    <row r="25" spans="1:17" ht="15.95" customHeight="1" x14ac:dyDescent="0.25">
      <c r="A25" s="397" t="s">
        <v>71</v>
      </c>
      <c r="B25" s="651" t="s">
        <v>6</v>
      </c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5"/>
      <c r="P25" s="374"/>
    </row>
    <row r="26" spans="1:17" ht="15" customHeight="1" x14ac:dyDescent="0.25">
      <c r="A26" s="397" t="s">
        <v>182</v>
      </c>
      <c r="B26" s="29" t="s">
        <v>20</v>
      </c>
      <c r="C26" s="491"/>
      <c r="D26" s="168">
        <f>E26+G26</f>
        <v>12.4</v>
      </c>
      <c r="E26" s="168">
        <f>E28+E29+E31+E30</f>
        <v>12.4</v>
      </c>
      <c r="F26" s="168">
        <f t="shared" ref="F26:G26" si="0">F28+F29+F31+F30</f>
        <v>9.5</v>
      </c>
      <c r="G26" s="168">
        <f t="shared" si="0"/>
        <v>0</v>
      </c>
      <c r="H26" s="169">
        <f t="shared" ref="H26" si="1">I26+K26</f>
        <v>15.9</v>
      </c>
      <c r="I26" s="169">
        <f t="shared" ref="I26:O26" si="2">I28+I29+I31+I30</f>
        <v>0</v>
      </c>
      <c r="J26" s="169">
        <f t="shared" si="2"/>
        <v>0</v>
      </c>
      <c r="K26" s="169">
        <f t="shared" si="2"/>
        <v>15.9</v>
      </c>
      <c r="L26" s="458">
        <f t="shared" ref="L26" si="3">M26+O26</f>
        <v>28.3</v>
      </c>
      <c r="M26" s="458">
        <f t="shared" ref="M26" si="4">M28+M29+M31+M30</f>
        <v>12.4</v>
      </c>
      <c r="N26" s="458">
        <f t="shared" si="2"/>
        <v>9.5</v>
      </c>
      <c r="O26" s="458">
        <f t="shared" si="2"/>
        <v>15.9</v>
      </c>
    </row>
    <row r="27" spans="1:17" ht="15" customHeight="1" x14ac:dyDescent="0.25">
      <c r="A27" s="239"/>
      <c r="B27" s="364" t="s">
        <v>194</v>
      </c>
      <c r="C27" s="492"/>
      <c r="D27" s="171"/>
      <c r="E27" s="171"/>
      <c r="F27" s="171"/>
      <c r="G27" s="171"/>
      <c r="H27" s="172"/>
      <c r="I27" s="172"/>
      <c r="J27" s="172"/>
      <c r="K27" s="172"/>
      <c r="L27" s="398"/>
      <c r="M27" s="398"/>
      <c r="N27" s="398"/>
      <c r="O27" s="398"/>
      <c r="P27" s="388"/>
      <c r="Q27" s="98"/>
    </row>
    <row r="28" spans="1:17" ht="26.25" hidden="1" customHeight="1" x14ac:dyDescent="0.25">
      <c r="A28" s="239"/>
      <c r="B28" s="554" t="s">
        <v>317</v>
      </c>
      <c r="C28" s="555"/>
      <c r="D28" s="450"/>
      <c r="E28" s="67"/>
      <c r="F28" s="67"/>
      <c r="G28" s="450"/>
      <c r="H28" s="68"/>
      <c r="I28" s="172"/>
      <c r="J28" s="172"/>
      <c r="K28" s="172"/>
      <c r="L28" s="326"/>
      <c r="M28" s="69"/>
      <c r="N28" s="69"/>
      <c r="O28" s="326"/>
      <c r="P28" s="339"/>
      <c r="Q28" s="98"/>
    </row>
    <row r="29" spans="1:17" ht="26.25" x14ac:dyDescent="0.25">
      <c r="A29" s="239"/>
      <c r="B29" s="554" t="s">
        <v>520</v>
      </c>
      <c r="C29" s="555" t="s">
        <v>9</v>
      </c>
      <c r="D29" s="67">
        <f>E29+G29</f>
        <v>6.2</v>
      </c>
      <c r="E29" s="67">
        <v>6.2</v>
      </c>
      <c r="F29" s="67">
        <v>4.7</v>
      </c>
      <c r="G29" s="67"/>
      <c r="H29" s="68">
        <f t="shared" ref="H29:H72" si="5">I29+K29</f>
        <v>0</v>
      </c>
      <c r="I29" s="68"/>
      <c r="J29" s="68"/>
      <c r="K29" s="68"/>
      <c r="L29" s="69">
        <f t="shared" ref="L29:L31" si="6">M29+O29</f>
        <v>6.2</v>
      </c>
      <c r="M29" s="69">
        <f t="shared" ref="M29" si="7">E29+I29</f>
        <v>6.2</v>
      </c>
      <c r="N29" s="69">
        <f t="shared" ref="N29" si="8">F29+J29</f>
        <v>4.7</v>
      </c>
      <c r="O29" s="69">
        <f t="shared" ref="O29" si="9">G29+K29</f>
        <v>0</v>
      </c>
      <c r="P29" s="388"/>
      <c r="Q29" s="98"/>
    </row>
    <row r="30" spans="1:17" ht="25.5" x14ac:dyDescent="0.25">
      <c r="A30" s="239"/>
      <c r="B30" s="527" t="s">
        <v>442</v>
      </c>
      <c r="C30" s="555" t="s">
        <v>9</v>
      </c>
      <c r="D30" s="450"/>
      <c r="E30" s="67"/>
      <c r="F30" s="67"/>
      <c r="G30" s="67"/>
      <c r="H30" s="68">
        <f t="shared" si="5"/>
        <v>15.9</v>
      </c>
      <c r="I30" s="68"/>
      <c r="J30" s="68"/>
      <c r="K30" s="68">
        <v>15.9</v>
      </c>
      <c r="L30" s="69">
        <f t="shared" ref="L30" si="10">M30+O30</f>
        <v>15.9</v>
      </c>
      <c r="M30" s="69">
        <f t="shared" ref="M30" si="11">E30+I30</f>
        <v>0</v>
      </c>
      <c r="N30" s="69">
        <f t="shared" ref="N30" si="12">F30+J30</f>
        <v>0</v>
      </c>
      <c r="O30" s="69">
        <f t="shared" ref="O30" si="13">G30+K30</f>
        <v>15.9</v>
      </c>
      <c r="P30" s="388"/>
      <c r="Q30" s="98"/>
    </row>
    <row r="31" spans="1:17" ht="51.75" x14ac:dyDescent="0.25">
      <c r="A31" s="311"/>
      <c r="B31" s="187" t="s">
        <v>521</v>
      </c>
      <c r="C31" s="556" t="s">
        <v>25</v>
      </c>
      <c r="D31" s="501">
        <f>E31+G31</f>
        <v>6.2</v>
      </c>
      <c r="E31" s="67">
        <v>6.2</v>
      </c>
      <c r="F31" s="67">
        <v>4.8</v>
      </c>
      <c r="G31" s="450"/>
      <c r="H31" s="68">
        <f t="shared" si="5"/>
        <v>0</v>
      </c>
      <c r="I31" s="68"/>
      <c r="J31" s="68"/>
      <c r="K31" s="68"/>
      <c r="L31" s="69">
        <f t="shared" si="6"/>
        <v>6.2</v>
      </c>
      <c r="M31" s="69">
        <f t="shared" ref="M31" si="14">E31+I31</f>
        <v>6.2</v>
      </c>
      <c r="N31" s="69">
        <f t="shared" ref="N31" si="15">F31+J31</f>
        <v>4.8</v>
      </c>
      <c r="O31" s="69">
        <f t="shared" ref="O31" si="16">G31+K31</f>
        <v>0</v>
      </c>
      <c r="P31" s="339"/>
      <c r="Q31" s="98"/>
    </row>
    <row r="32" spans="1:17" ht="15" customHeight="1" x14ac:dyDescent="0.25">
      <c r="A32" s="40" t="s">
        <v>72</v>
      </c>
      <c r="B32" s="6" t="s">
        <v>7</v>
      </c>
      <c r="C32" s="493"/>
      <c r="D32" s="328">
        <f>E32+G32</f>
        <v>1</v>
      </c>
      <c r="E32" s="16">
        <f>E33+E34+E35</f>
        <v>1</v>
      </c>
      <c r="F32" s="16">
        <f>F33+F34+F35</f>
        <v>0.79999999999999993</v>
      </c>
      <c r="G32" s="16">
        <f>G33+G34+G35</f>
        <v>0</v>
      </c>
      <c r="H32" s="169">
        <f>I32+K32</f>
        <v>0</v>
      </c>
      <c r="I32" s="10"/>
      <c r="J32" s="10"/>
      <c r="K32" s="10">
        <f>K33+K34+K35</f>
        <v>0</v>
      </c>
      <c r="L32" s="170">
        <f t="shared" ref="L32:L77" si="17">M32+O32</f>
        <v>1</v>
      </c>
      <c r="M32" s="12">
        <f>M33+M34+M35</f>
        <v>1</v>
      </c>
      <c r="N32" s="12">
        <f>N33+N34+N35</f>
        <v>0.79999999999999993</v>
      </c>
      <c r="O32" s="12">
        <f>O33+O34+O35</f>
        <v>0</v>
      </c>
      <c r="P32" s="238"/>
      <c r="Q32" s="98"/>
    </row>
    <row r="33" spans="1:17" ht="15" customHeight="1" x14ac:dyDescent="0.25">
      <c r="A33" s="40"/>
      <c r="B33" s="646" t="s">
        <v>520</v>
      </c>
      <c r="C33" s="493" t="s">
        <v>9</v>
      </c>
      <c r="D33" s="16">
        <f t="shared" ref="D33:D77" si="18">E33+G33</f>
        <v>0.1</v>
      </c>
      <c r="E33" s="16">
        <v>0.1</v>
      </c>
      <c r="F33" s="16">
        <v>0.1</v>
      </c>
      <c r="G33" s="16"/>
      <c r="H33" s="169">
        <f t="shared" si="5"/>
        <v>0</v>
      </c>
      <c r="I33" s="10"/>
      <c r="J33" s="10"/>
      <c r="K33" s="206"/>
      <c r="L33" s="170">
        <f t="shared" si="17"/>
        <v>0.1</v>
      </c>
      <c r="M33" s="170">
        <f t="shared" ref="M33:O35" si="19">E33+I33</f>
        <v>0.1</v>
      </c>
      <c r="N33" s="170">
        <f t="shared" si="19"/>
        <v>0.1</v>
      </c>
      <c r="O33" s="170">
        <f t="shared" si="19"/>
        <v>0</v>
      </c>
      <c r="P33" s="388"/>
      <c r="Q33" s="98"/>
    </row>
    <row r="34" spans="1:17" ht="15" customHeight="1" x14ac:dyDescent="0.25">
      <c r="A34" s="40"/>
      <c r="B34" s="646"/>
      <c r="C34" s="493" t="s">
        <v>22</v>
      </c>
      <c r="D34" s="16">
        <f t="shared" si="18"/>
        <v>0.8</v>
      </c>
      <c r="E34" s="16">
        <v>0.8</v>
      </c>
      <c r="F34" s="16">
        <v>0.6</v>
      </c>
      <c r="G34" s="16"/>
      <c r="H34" s="169">
        <f t="shared" si="5"/>
        <v>0</v>
      </c>
      <c r="I34" s="10"/>
      <c r="J34" s="10"/>
      <c r="K34" s="206"/>
      <c r="L34" s="170">
        <f t="shared" si="17"/>
        <v>0.8</v>
      </c>
      <c r="M34" s="170">
        <f t="shared" si="19"/>
        <v>0.8</v>
      </c>
      <c r="N34" s="170">
        <f t="shared" si="19"/>
        <v>0.6</v>
      </c>
      <c r="O34" s="170">
        <f t="shared" si="19"/>
        <v>0</v>
      </c>
      <c r="P34" s="388"/>
      <c r="Q34" s="98"/>
    </row>
    <row r="35" spans="1:17" ht="15" customHeight="1" x14ac:dyDescent="0.25">
      <c r="A35" s="40"/>
      <c r="B35" s="647"/>
      <c r="C35" s="465">
        <v>10</v>
      </c>
      <c r="D35" s="16">
        <f t="shared" si="18"/>
        <v>0.1</v>
      </c>
      <c r="E35" s="16">
        <v>0.1</v>
      </c>
      <c r="F35" s="16">
        <v>0.1</v>
      </c>
      <c r="G35" s="16"/>
      <c r="H35" s="169">
        <f t="shared" si="5"/>
        <v>0</v>
      </c>
      <c r="I35" s="10"/>
      <c r="J35" s="10"/>
      <c r="K35" s="206"/>
      <c r="L35" s="170">
        <f t="shared" si="17"/>
        <v>0.1</v>
      </c>
      <c r="M35" s="170">
        <f t="shared" si="19"/>
        <v>0.1</v>
      </c>
      <c r="N35" s="170">
        <f t="shared" si="19"/>
        <v>0.1</v>
      </c>
      <c r="O35" s="170">
        <f t="shared" si="19"/>
        <v>0</v>
      </c>
      <c r="P35" s="388"/>
      <c r="Q35" s="98"/>
    </row>
    <row r="36" spans="1:17" ht="15" customHeight="1" x14ac:dyDescent="0.25">
      <c r="A36" s="32" t="s">
        <v>73</v>
      </c>
      <c r="B36" s="17" t="s">
        <v>10</v>
      </c>
      <c r="C36" s="493"/>
      <c r="D36" s="328">
        <f>E36+G36</f>
        <v>1.6</v>
      </c>
      <c r="E36" s="16">
        <f>E37+E38+E39</f>
        <v>1.6</v>
      </c>
      <c r="F36" s="16">
        <f>F37+F38+F39</f>
        <v>1.2000000000000002</v>
      </c>
      <c r="G36" s="16">
        <f>G37+G38+G39</f>
        <v>0</v>
      </c>
      <c r="H36" s="169">
        <f t="shared" si="5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70">
        <f t="shared" si="17"/>
        <v>1.6</v>
      </c>
      <c r="M36" s="12">
        <f>M37+M38+M39</f>
        <v>1.6</v>
      </c>
      <c r="N36" s="12">
        <f>N37+N38+N39</f>
        <v>1.2000000000000002</v>
      </c>
      <c r="O36" s="12">
        <f>O37+O38+O39</f>
        <v>0</v>
      </c>
      <c r="P36" s="238"/>
      <c r="Q36" s="98"/>
    </row>
    <row r="37" spans="1:17" ht="15" customHeight="1" x14ac:dyDescent="0.25">
      <c r="A37" s="40"/>
      <c r="B37" s="646" t="s">
        <v>520</v>
      </c>
      <c r="C37" s="493" t="s">
        <v>9</v>
      </c>
      <c r="D37" s="16">
        <f t="shared" si="18"/>
        <v>0.7</v>
      </c>
      <c r="E37" s="16">
        <v>0.7</v>
      </c>
      <c r="F37" s="16">
        <v>0.5</v>
      </c>
      <c r="G37" s="16"/>
      <c r="H37" s="169">
        <f t="shared" si="5"/>
        <v>0</v>
      </c>
      <c r="I37" s="10"/>
      <c r="J37" s="10"/>
      <c r="K37" s="206"/>
      <c r="L37" s="170">
        <f t="shared" si="17"/>
        <v>0.7</v>
      </c>
      <c r="M37" s="170">
        <f t="shared" ref="M37:O39" si="20">E37+I37</f>
        <v>0.7</v>
      </c>
      <c r="N37" s="170">
        <f t="shared" si="20"/>
        <v>0.5</v>
      </c>
      <c r="O37" s="170">
        <f t="shared" si="20"/>
        <v>0</v>
      </c>
      <c r="P37" s="388"/>
      <c r="Q37" s="98"/>
    </row>
    <row r="38" spans="1:17" ht="15" customHeight="1" x14ac:dyDescent="0.25">
      <c r="A38" s="40"/>
      <c r="B38" s="646"/>
      <c r="C38" s="493" t="s">
        <v>22</v>
      </c>
      <c r="D38" s="16">
        <f t="shared" si="18"/>
        <v>0.8</v>
      </c>
      <c r="E38" s="16">
        <v>0.8</v>
      </c>
      <c r="F38" s="16">
        <v>0.6</v>
      </c>
      <c r="G38" s="16"/>
      <c r="H38" s="169">
        <f t="shared" si="5"/>
        <v>0</v>
      </c>
      <c r="I38" s="10"/>
      <c r="J38" s="10"/>
      <c r="K38" s="206"/>
      <c r="L38" s="170">
        <f t="shared" si="17"/>
        <v>0.8</v>
      </c>
      <c r="M38" s="170">
        <f t="shared" si="20"/>
        <v>0.8</v>
      </c>
      <c r="N38" s="170">
        <f t="shared" si="20"/>
        <v>0.6</v>
      </c>
      <c r="O38" s="170">
        <f t="shared" si="20"/>
        <v>0</v>
      </c>
      <c r="P38" s="388"/>
      <c r="Q38" s="98"/>
    </row>
    <row r="39" spans="1:17" ht="15" customHeight="1" x14ac:dyDescent="0.25">
      <c r="A39" s="40"/>
      <c r="B39" s="647"/>
      <c r="C39" s="465">
        <v>10</v>
      </c>
      <c r="D39" s="16">
        <f t="shared" si="18"/>
        <v>0.1</v>
      </c>
      <c r="E39" s="16">
        <v>0.1</v>
      </c>
      <c r="F39" s="16">
        <v>0.1</v>
      </c>
      <c r="G39" s="16"/>
      <c r="H39" s="169">
        <f t="shared" si="5"/>
        <v>0</v>
      </c>
      <c r="I39" s="10"/>
      <c r="J39" s="10"/>
      <c r="K39" s="206"/>
      <c r="L39" s="170">
        <f t="shared" si="17"/>
        <v>0.1</v>
      </c>
      <c r="M39" s="170">
        <f t="shared" si="20"/>
        <v>0.1</v>
      </c>
      <c r="N39" s="170">
        <f t="shared" si="20"/>
        <v>0.1</v>
      </c>
      <c r="O39" s="170">
        <f t="shared" si="20"/>
        <v>0</v>
      </c>
      <c r="P39" s="388"/>
      <c r="Q39" s="98"/>
    </row>
    <row r="40" spans="1:17" ht="15" customHeight="1" x14ac:dyDescent="0.25">
      <c r="A40" s="32" t="s">
        <v>74</v>
      </c>
      <c r="B40" s="17" t="s">
        <v>11</v>
      </c>
      <c r="C40" s="493"/>
      <c r="D40" s="328">
        <f>E40+G40</f>
        <v>2.7</v>
      </c>
      <c r="E40" s="16">
        <f>E41+E43+E44+E42</f>
        <v>2.7</v>
      </c>
      <c r="F40" s="16">
        <f>F41+F43+F44+F42</f>
        <v>2.1</v>
      </c>
      <c r="G40" s="16">
        <f>G41+G43+G44</f>
        <v>0</v>
      </c>
      <c r="H40" s="169">
        <f t="shared" si="5"/>
        <v>0</v>
      </c>
      <c r="I40" s="10">
        <f>I41+I42+I43+I44</f>
        <v>0</v>
      </c>
      <c r="J40" s="10">
        <f>J41+J42+J43+J44</f>
        <v>0</v>
      </c>
      <c r="K40" s="10">
        <f>K41+K43+K44</f>
        <v>0</v>
      </c>
      <c r="L40" s="170">
        <f t="shared" si="17"/>
        <v>2.7</v>
      </c>
      <c r="M40" s="12">
        <f>M41+M42+M43+M44</f>
        <v>2.7</v>
      </c>
      <c r="N40" s="12">
        <f t="shared" ref="N40:O40" si="21">N41+N42+N43+N44</f>
        <v>2.1</v>
      </c>
      <c r="O40" s="12">
        <f t="shared" si="21"/>
        <v>0</v>
      </c>
      <c r="P40" s="238"/>
      <c r="Q40" s="98"/>
    </row>
    <row r="41" spans="1:17" ht="15" customHeight="1" x14ac:dyDescent="0.25">
      <c r="A41" s="40"/>
      <c r="B41" s="646" t="s">
        <v>520</v>
      </c>
      <c r="C41" s="493" t="s">
        <v>9</v>
      </c>
      <c r="D41" s="16">
        <f t="shared" si="18"/>
        <v>0.5</v>
      </c>
      <c r="E41" s="16">
        <v>0.5</v>
      </c>
      <c r="F41" s="16">
        <v>0.4</v>
      </c>
      <c r="G41" s="16"/>
      <c r="H41" s="169">
        <f t="shared" si="5"/>
        <v>0</v>
      </c>
      <c r="I41" s="10"/>
      <c r="J41" s="10"/>
      <c r="K41" s="206"/>
      <c r="L41" s="170">
        <f t="shared" si="17"/>
        <v>0.5</v>
      </c>
      <c r="M41" s="170">
        <f t="shared" ref="M41:O44" si="22">E41+I41</f>
        <v>0.5</v>
      </c>
      <c r="N41" s="170">
        <f t="shared" si="22"/>
        <v>0.4</v>
      </c>
      <c r="O41" s="170">
        <f t="shared" si="22"/>
        <v>0</v>
      </c>
      <c r="P41" s="388"/>
      <c r="Q41" s="98"/>
    </row>
    <row r="42" spans="1:17" ht="15" customHeight="1" x14ac:dyDescent="0.25">
      <c r="A42" s="40"/>
      <c r="B42" s="646"/>
      <c r="C42" s="493" t="s">
        <v>22</v>
      </c>
      <c r="D42" s="16">
        <f t="shared" si="18"/>
        <v>2</v>
      </c>
      <c r="E42" s="16">
        <v>2</v>
      </c>
      <c r="F42" s="16">
        <v>1.5</v>
      </c>
      <c r="G42" s="16"/>
      <c r="H42" s="169">
        <f t="shared" si="5"/>
        <v>0</v>
      </c>
      <c r="I42" s="10"/>
      <c r="J42" s="10"/>
      <c r="K42" s="206"/>
      <c r="L42" s="170">
        <f t="shared" si="17"/>
        <v>2</v>
      </c>
      <c r="M42" s="170">
        <f t="shared" si="22"/>
        <v>2</v>
      </c>
      <c r="N42" s="170">
        <f t="shared" si="22"/>
        <v>1.5</v>
      </c>
      <c r="O42" s="170"/>
      <c r="P42" s="388"/>
      <c r="Q42" s="98"/>
    </row>
    <row r="43" spans="1:17" ht="15" customHeight="1" x14ac:dyDescent="0.25">
      <c r="A43" s="40"/>
      <c r="B43" s="646"/>
      <c r="C43" s="488" t="s">
        <v>30</v>
      </c>
      <c r="D43" s="16">
        <f t="shared" si="18"/>
        <v>0.1</v>
      </c>
      <c r="E43" s="16">
        <v>0.1</v>
      </c>
      <c r="F43" s="16">
        <v>0.1</v>
      </c>
      <c r="G43" s="16"/>
      <c r="H43" s="169">
        <f t="shared" si="5"/>
        <v>0</v>
      </c>
      <c r="I43" s="10"/>
      <c r="J43" s="10"/>
      <c r="K43" s="206"/>
      <c r="L43" s="170">
        <f t="shared" si="17"/>
        <v>0.1</v>
      </c>
      <c r="M43" s="170">
        <f t="shared" si="22"/>
        <v>0.1</v>
      </c>
      <c r="N43" s="170">
        <f t="shared" si="22"/>
        <v>0.1</v>
      </c>
      <c r="O43" s="170">
        <f t="shared" si="22"/>
        <v>0</v>
      </c>
      <c r="P43" s="388"/>
      <c r="Q43" s="98"/>
    </row>
    <row r="44" spans="1:17" ht="15" customHeight="1" x14ac:dyDescent="0.25">
      <c r="A44" s="40"/>
      <c r="B44" s="647"/>
      <c r="C44" s="465">
        <v>10</v>
      </c>
      <c r="D44" s="16">
        <f t="shared" si="18"/>
        <v>0.1</v>
      </c>
      <c r="E44" s="16">
        <v>0.1</v>
      </c>
      <c r="F44" s="16">
        <v>0.1</v>
      </c>
      <c r="G44" s="16"/>
      <c r="H44" s="169">
        <f t="shared" si="5"/>
        <v>0</v>
      </c>
      <c r="I44" s="10"/>
      <c r="J44" s="10"/>
      <c r="K44" s="206"/>
      <c r="L44" s="170">
        <f t="shared" si="17"/>
        <v>0.1</v>
      </c>
      <c r="M44" s="170">
        <f t="shared" si="22"/>
        <v>0.1</v>
      </c>
      <c r="N44" s="170">
        <f t="shared" si="22"/>
        <v>0.1</v>
      </c>
      <c r="O44" s="170">
        <f t="shared" si="22"/>
        <v>0</v>
      </c>
      <c r="P44" s="388"/>
      <c r="Q44" s="98"/>
    </row>
    <row r="45" spans="1:17" ht="15" customHeight="1" x14ac:dyDescent="0.25">
      <c r="A45" s="32" t="s">
        <v>75</v>
      </c>
      <c r="B45" s="17" t="s">
        <v>12</v>
      </c>
      <c r="C45" s="493"/>
      <c r="D45" s="328">
        <f>E45+G45</f>
        <v>3.0000000000000004</v>
      </c>
      <c r="E45" s="16">
        <f>E46+E47+E48</f>
        <v>3.0000000000000004</v>
      </c>
      <c r="F45" s="16">
        <f>F46+F47+F48</f>
        <v>2.3000000000000003</v>
      </c>
      <c r="G45" s="16">
        <f>G46+G47+G48</f>
        <v>0</v>
      </c>
      <c r="H45" s="169">
        <f t="shared" si="5"/>
        <v>0</v>
      </c>
      <c r="I45" s="10">
        <f>I46+I47+I48</f>
        <v>0</v>
      </c>
      <c r="J45" s="10">
        <f>J46+J47+J48</f>
        <v>0</v>
      </c>
      <c r="K45" s="10">
        <f>K46+K47+K48</f>
        <v>0</v>
      </c>
      <c r="L45" s="170">
        <f t="shared" si="17"/>
        <v>3.0000000000000004</v>
      </c>
      <c r="M45" s="12">
        <f>M46+M47+M48</f>
        <v>3.0000000000000004</v>
      </c>
      <c r="N45" s="12">
        <f>N46+N47+N48</f>
        <v>2.3000000000000003</v>
      </c>
      <c r="O45" s="12">
        <f>O46+O47+O48</f>
        <v>0</v>
      </c>
      <c r="P45" s="238"/>
      <c r="Q45" s="98"/>
    </row>
    <row r="46" spans="1:17" ht="15" customHeight="1" x14ac:dyDescent="0.25">
      <c r="A46" s="40"/>
      <c r="B46" s="646" t="s">
        <v>520</v>
      </c>
      <c r="C46" s="493" t="s">
        <v>9</v>
      </c>
      <c r="D46" s="16">
        <f t="shared" si="18"/>
        <v>0.7</v>
      </c>
      <c r="E46" s="16">
        <v>0.7</v>
      </c>
      <c r="F46" s="16">
        <v>0.5</v>
      </c>
      <c r="G46" s="16"/>
      <c r="H46" s="169">
        <f t="shared" si="5"/>
        <v>0</v>
      </c>
      <c r="I46" s="10"/>
      <c r="J46" s="10"/>
      <c r="K46" s="206"/>
      <c r="L46" s="170">
        <f t="shared" si="17"/>
        <v>0.7</v>
      </c>
      <c r="M46" s="170">
        <f t="shared" ref="M46:O48" si="23">E46+I46</f>
        <v>0.7</v>
      </c>
      <c r="N46" s="170">
        <f t="shared" si="23"/>
        <v>0.5</v>
      </c>
      <c r="O46" s="170">
        <f t="shared" si="23"/>
        <v>0</v>
      </c>
      <c r="P46" s="388"/>
      <c r="Q46" s="98"/>
    </row>
    <row r="47" spans="1:17" ht="15" customHeight="1" x14ac:dyDescent="0.25">
      <c r="A47" s="40"/>
      <c r="B47" s="646"/>
      <c r="C47" s="493" t="s">
        <v>22</v>
      </c>
      <c r="D47" s="16">
        <f t="shared" si="18"/>
        <v>2.2000000000000002</v>
      </c>
      <c r="E47" s="16">
        <v>2.2000000000000002</v>
      </c>
      <c r="F47" s="16">
        <v>1.7</v>
      </c>
      <c r="G47" s="16"/>
      <c r="H47" s="169">
        <f t="shared" si="5"/>
        <v>0</v>
      </c>
      <c r="I47" s="10"/>
      <c r="J47" s="10"/>
      <c r="K47" s="206"/>
      <c r="L47" s="170">
        <f t="shared" si="17"/>
        <v>2.2000000000000002</v>
      </c>
      <c r="M47" s="170">
        <f t="shared" si="23"/>
        <v>2.2000000000000002</v>
      </c>
      <c r="N47" s="170">
        <f t="shared" si="23"/>
        <v>1.7</v>
      </c>
      <c r="O47" s="170">
        <f t="shared" si="23"/>
        <v>0</v>
      </c>
      <c r="P47" s="388"/>
      <c r="Q47" s="98"/>
    </row>
    <row r="48" spans="1:17" ht="15" customHeight="1" x14ac:dyDescent="0.25">
      <c r="A48" s="40"/>
      <c r="B48" s="647"/>
      <c r="C48" s="465">
        <v>10</v>
      </c>
      <c r="D48" s="16">
        <f t="shared" si="18"/>
        <v>0.1</v>
      </c>
      <c r="E48" s="16">
        <v>0.1</v>
      </c>
      <c r="F48" s="16">
        <v>0.1</v>
      </c>
      <c r="G48" s="16"/>
      <c r="H48" s="169">
        <f t="shared" si="5"/>
        <v>0</v>
      </c>
      <c r="I48" s="10"/>
      <c r="J48" s="10"/>
      <c r="K48" s="206"/>
      <c r="L48" s="170">
        <f t="shared" si="17"/>
        <v>0.1</v>
      </c>
      <c r="M48" s="170">
        <f t="shared" si="23"/>
        <v>0.1</v>
      </c>
      <c r="N48" s="170">
        <f t="shared" si="23"/>
        <v>0.1</v>
      </c>
      <c r="O48" s="170">
        <f t="shared" si="23"/>
        <v>0</v>
      </c>
      <c r="P48" s="388"/>
      <c r="Q48" s="98"/>
    </row>
    <row r="49" spans="1:17" ht="15" customHeight="1" x14ac:dyDescent="0.25">
      <c r="A49" s="32" t="s">
        <v>76</v>
      </c>
      <c r="B49" s="17" t="s">
        <v>13</v>
      </c>
      <c r="C49" s="493"/>
      <c r="D49" s="328">
        <f>E49+G49</f>
        <v>0.79999999999999993</v>
      </c>
      <c r="E49" s="16">
        <f>E50+E51+E52</f>
        <v>0.79999999999999993</v>
      </c>
      <c r="F49" s="16">
        <f>F50+F51+F52</f>
        <v>0.6</v>
      </c>
      <c r="G49" s="16">
        <f>G50+G51+G52</f>
        <v>0</v>
      </c>
      <c r="H49" s="169">
        <f t="shared" si="5"/>
        <v>0</v>
      </c>
      <c r="I49" s="10">
        <f>I50+I51+I52</f>
        <v>0</v>
      </c>
      <c r="J49" s="10">
        <f>J50+J51+J52</f>
        <v>0</v>
      </c>
      <c r="K49" s="10">
        <f>K50+K51+K52</f>
        <v>0</v>
      </c>
      <c r="L49" s="170">
        <f t="shared" si="17"/>
        <v>0.79999999999999993</v>
      </c>
      <c r="M49" s="12">
        <f>M50+M51+M52</f>
        <v>0.79999999999999993</v>
      </c>
      <c r="N49" s="12">
        <f>N50+N51+N52</f>
        <v>0.6</v>
      </c>
      <c r="O49" s="12">
        <f>O50+O51+O52</f>
        <v>0</v>
      </c>
      <c r="P49" s="238"/>
      <c r="Q49" s="98"/>
    </row>
    <row r="50" spans="1:17" ht="15" customHeight="1" x14ac:dyDescent="0.25">
      <c r="A50" s="40"/>
      <c r="B50" s="646" t="s">
        <v>520</v>
      </c>
      <c r="C50" s="493" t="s">
        <v>9</v>
      </c>
      <c r="D50" s="16">
        <f t="shared" si="18"/>
        <v>0.3</v>
      </c>
      <c r="E50" s="16">
        <v>0.3</v>
      </c>
      <c r="F50" s="16">
        <v>0.2</v>
      </c>
      <c r="G50" s="16"/>
      <c r="H50" s="169">
        <f t="shared" si="5"/>
        <v>0</v>
      </c>
      <c r="I50" s="10"/>
      <c r="J50" s="10"/>
      <c r="K50" s="206"/>
      <c r="L50" s="170">
        <f t="shared" si="17"/>
        <v>0.3</v>
      </c>
      <c r="M50" s="170">
        <f t="shared" ref="M50:O52" si="24">E50+I50</f>
        <v>0.3</v>
      </c>
      <c r="N50" s="170">
        <f t="shared" si="24"/>
        <v>0.2</v>
      </c>
      <c r="O50" s="170">
        <f t="shared" si="24"/>
        <v>0</v>
      </c>
      <c r="P50" s="388"/>
      <c r="Q50" s="98"/>
    </row>
    <row r="51" spans="1:17" ht="15" customHeight="1" x14ac:dyDescent="0.25">
      <c r="A51" s="40"/>
      <c r="B51" s="646"/>
      <c r="C51" s="493" t="s">
        <v>22</v>
      </c>
      <c r="D51" s="16">
        <f t="shared" si="18"/>
        <v>0.4</v>
      </c>
      <c r="E51" s="16">
        <v>0.4</v>
      </c>
      <c r="F51" s="16">
        <v>0.3</v>
      </c>
      <c r="G51" s="16"/>
      <c r="H51" s="169">
        <f t="shared" si="5"/>
        <v>0</v>
      </c>
      <c r="I51" s="10"/>
      <c r="J51" s="10"/>
      <c r="K51" s="206"/>
      <c r="L51" s="170">
        <f t="shared" si="17"/>
        <v>0.4</v>
      </c>
      <c r="M51" s="170">
        <f t="shared" si="24"/>
        <v>0.4</v>
      </c>
      <c r="N51" s="170">
        <f t="shared" si="24"/>
        <v>0.3</v>
      </c>
      <c r="O51" s="170">
        <f t="shared" si="24"/>
        <v>0</v>
      </c>
      <c r="P51" s="388"/>
      <c r="Q51" s="98"/>
    </row>
    <row r="52" spans="1:17" ht="15" customHeight="1" x14ac:dyDescent="0.25">
      <c r="A52" s="40"/>
      <c r="B52" s="647"/>
      <c r="C52" s="465">
        <v>10</v>
      </c>
      <c r="D52" s="16">
        <f t="shared" si="18"/>
        <v>0.1</v>
      </c>
      <c r="E52" s="16">
        <v>0.1</v>
      </c>
      <c r="F52" s="16">
        <v>0.1</v>
      </c>
      <c r="G52" s="16"/>
      <c r="H52" s="169">
        <f t="shared" si="5"/>
        <v>0</v>
      </c>
      <c r="I52" s="10"/>
      <c r="J52" s="10"/>
      <c r="K52" s="206"/>
      <c r="L52" s="170">
        <f t="shared" si="17"/>
        <v>0.1</v>
      </c>
      <c r="M52" s="170">
        <f t="shared" si="24"/>
        <v>0.1</v>
      </c>
      <c r="N52" s="170">
        <f t="shared" si="24"/>
        <v>0.1</v>
      </c>
      <c r="O52" s="170">
        <f t="shared" si="24"/>
        <v>0</v>
      </c>
      <c r="P52" s="388"/>
      <c r="Q52" s="98"/>
    </row>
    <row r="53" spans="1:17" ht="15" customHeight="1" x14ac:dyDescent="0.25">
      <c r="A53" s="32" t="s">
        <v>77</v>
      </c>
      <c r="B53" s="17" t="s">
        <v>14</v>
      </c>
      <c r="C53" s="493"/>
      <c r="D53" s="328">
        <f>E53+G53</f>
        <v>0.79999999999999993</v>
      </c>
      <c r="E53" s="16">
        <f>E54+E55+E56</f>
        <v>0.79999999999999993</v>
      </c>
      <c r="F53" s="16">
        <f>F54+F55+F56</f>
        <v>0.6</v>
      </c>
      <c r="G53" s="16">
        <f>G54+G55+G56</f>
        <v>0</v>
      </c>
      <c r="H53" s="169">
        <f>I53+K53</f>
        <v>0</v>
      </c>
      <c r="I53" s="10">
        <f>I54+I55+I56</f>
        <v>0</v>
      </c>
      <c r="J53" s="10">
        <f>J54+J55+J56</f>
        <v>0</v>
      </c>
      <c r="K53" s="10">
        <f>K54+K55+K56</f>
        <v>0</v>
      </c>
      <c r="L53" s="170">
        <f t="shared" si="17"/>
        <v>0.79999999999999993</v>
      </c>
      <c r="M53" s="12">
        <f>M54+M55+M56</f>
        <v>0.79999999999999993</v>
      </c>
      <c r="N53" s="12">
        <f>N54+N55+N56</f>
        <v>0.6</v>
      </c>
      <c r="O53" s="12">
        <f>O54+O55+O56</f>
        <v>0</v>
      </c>
      <c r="P53" s="238"/>
      <c r="Q53" s="98"/>
    </row>
    <row r="54" spans="1:17" ht="15" customHeight="1" x14ac:dyDescent="0.25">
      <c r="A54" s="40"/>
      <c r="B54" s="646" t="s">
        <v>520</v>
      </c>
      <c r="C54" s="493" t="s">
        <v>9</v>
      </c>
      <c r="D54" s="16">
        <f t="shared" si="18"/>
        <v>0.3</v>
      </c>
      <c r="E54" s="16">
        <v>0.3</v>
      </c>
      <c r="F54" s="16">
        <v>0.2</v>
      </c>
      <c r="G54" s="16"/>
      <c r="H54" s="169">
        <f t="shared" si="5"/>
        <v>0</v>
      </c>
      <c r="I54" s="10"/>
      <c r="J54" s="10"/>
      <c r="K54" s="206"/>
      <c r="L54" s="170">
        <f t="shared" si="17"/>
        <v>0.3</v>
      </c>
      <c r="M54" s="170">
        <f t="shared" ref="M54:O56" si="25">E54+I54</f>
        <v>0.3</v>
      </c>
      <c r="N54" s="170">
        <f t="shared" si="25"/>
        <v>0.2</v>
      </c>
      <c r="O54" s="170">
        <f t="shared" si="25"/>
        <v>0</v>
      </c>
      <c r="P54" s="388"/>
      <c r="Q54" s="98"/>
    </row>
    <row r="55" spans="1:17" ht="15" customHeight="1" x14ac:dyDescent="0.25">
      <c r="A55" s="40"/>
      <c r="B55" s="646"/>
      <c r="C55" s="493" t="s">
        <v>22</v>
      </c>
      <c r="D55" s="16">
        <f t="shared" si="18"/>
        <v>0.4</v>
      </c>
      <c r="E55" s="16">
        <v>0.4</v>
      </c>
      <c r="F55" s="16">
        <v>0.3</v>
      </c>
      <c r="G55" s="16"/>
      <c r="H55" s="169">
        <f t="shared" si="5"/>
        <v>0</v>
      </c>
      <c r="I55" s="10"/>
      <c r="J55" s="10"/>
      <c r="K55" s="206"/>
      <c r="L55" s="170">
        <f t="shared" si="17"/>
        <v>0.4</v>
      </c>
      <c r="M55" s="170">
        <f t="shared" si="25"/>
        <v>0.4</v>
      </c>
      <c r="N55" s="170">
        <f t="shared" si="25"/>
        <v>0.3</v>
      </c>
      <c r="O55" s="170">
        <f t="shared" si="25"/>
        <v>0</v>
      </c>
      <c r="P55" s="388"/>
      <c r="Q55" s="98"/>
    </row>
    <row r="56" spans="1:17" ht="15" customHeight="1" x14ac:dyDescent="0.25">
      <c r="A56" s="40"/>
      <c r="B56" s="647"/>
      <c r="C56" s="465">
        <v>10</v>
      </c>
      <c r="D56" s="16">
        <f t="shared" si="18"/>
        <v>0.1</v>
      </c>
      <c r="E56" s="16">
        <v>0.1</v>
      </c>
      <c r="F56" s="16">
        <v>0.1</v>
      </c>
      <c r="G56" s="16"/>
      <c r="H56" s="169">
        <f t="shared" si="5"/>
        <v>0</v>
      </c>
      <c r="I56" s="10"/>
      <c r="J56" s="10"/>
      <c r="K56" s="206"/>
      <c r="L56" s="170">
        <f t="shared" si="17"/>
        <v>0.1</v>
      </c>
      <c r="M56" s="170">
        <f t="shared" si="25"/>
        <v>0.1</v>
      </c>
      <c r="N56" s="170">
        <f t="shared" si="25"/>
        <v>0.1</v>
      </c>
      <c r="O56" s="170">
        <f t="shared" si="25"/>
        <v>0</v>
      </c>
      <c r="P56" s="388"/>
      <c r="Q56" s="98"/>
    </row>
    <row r="57" spans="1:17" ht="15" customHeight="1" x14ac:dyDescent="0.25">
      <c r="A57" s="32" t="s">
        <v>78</v>
      </c>
      <c r="B57" s="17" t="s">
        <v>15</v>
      </c>
      <c r="C57" s="493"/>
      <c r="D57" s="168">
        <f t="shared" si="18"/>
        <v>1.6</v>
      </c>
      <c r="E57" s="16">
        <f>E58+E59+E60</f>
        <v>1.6</v>
      </c>
      <c r="F57" s="16">
        <f>F58+F59+F60</f>
        <v>1.3000000000000003</v>
      </c>
      <c r="G57" s="16">
        <f>G58+G59+G60</f>
        <v>0</v>
      </c>
      <c r="H57" s="169">
        <f>I57+K57</f>
        <v>0</v>
      </c>
      <c r="I57" s="10">
        <f>I58+I59+I60</f>
        <v>0</v>
      </c>
      <c r="J57" s="10">
        <f>J58+J59+J60</f>
        <v>0</v>
      </c>
      <c r="K57" s="10">
        <f>K58+K59+K60</f>
        <v>0</v>
      </c>
      <c r="L57" s="170">
        <f t="shared" si="17"/>
        <v>1.6</v>
      </c>
      <c r="M57" s="12">
        <f>M58+M59+M60</f>
        <v>1.6</v>
      </c>
      <c r="N57" s="12">
        <f>N58+N59+N60</f>
        <v>1.3000000000000003</v>
      </c>
      <c r="O57" s="12">
        <f>O58+O59+O60</f>
        <v>0</v>
      </c>
      <c r="P57" s="238"/>
      <c r="Q57" s="98"/>
    </row>
    <row r="58" spans="1:17" ht="15" customHeight="1" x14ac:dyDescent="0.25">
      <c r="A58" s="40"/>
      <c r="B58" s="646" t="s">
        <v>520</v>
      </c>
      <c r="C58" s="493" t="s">
        <v>9</v>
      </c>
      <c r="D58" s="16">
        <f t="shared" si="18"/>
        <v>0.1</v>
      </c>
      <c r="E58" s="16">
        <v>0.1</v>
      </c>
      <c r="F58" s="16">
        <v>0.1</v>
      </c>
      <c r="G58" s="16"/>
      <c r="H58" s="169">
        <f t="shared" si="5"/>
        <v>0</v>
      </c>
      <c r="I58" s="10"/>
      <c r="J58" s="10"/>
      <c r="K58" s="206"/>
      <c r="L58" s="170">
        <f t="shared" si="17"/>
        <v>0.1</v>
      </c>
      <c r="M58" s="170">
        <f t="shared" ref="M58:O60" si="26">E58+I58</f>
        <v>0.1</v>
      </c>
      <c r="N58" s="170">
        <f t="shared" si="26"/>
        <v>0.1</v>
      </c>
      <c r="O58" s="170">
        <f t="shared" si="26"/>
        <v>0</v>
      </c>
      <c r="P58" s="388"/>
      <c r="Q58" s="98"/>
    </row>
    <row r="59" spans="1:17" ht="15" customHeight="1" x14ac:dyDescent="0.25">
      <c r="A59" s="40"/>
      <c r="B59" s="646"/>
      <c r="C59" s="493" t="s">
        <v>22</v>
      </c>
      <c r="D59" s="16">
        <f t="shared" si="18"/>
        <v>1.4</v>
      </c>
      <c r="E59" s="16">
        <v>1.4</v>
      </c>
      <c r="F59" s="16">
        <v>1.1000000000000001</v>
      </c>
      <c r="G59" s="16"/>
      <c r="H59" s="169">
        <f t="shared" si="5"/>
        <v>0</v>
      </c>
      <c r="I59" s="10"/>
      <c r="J59" s="10"/>
      <c r="K59" s="206"/>
      <c r="L59" s="170">
        <f t="shared" si="17"/>
        <v>1.4</v>
      </c>
      <c r="M59" s="170">
        <f t="shared" si="26"/>
        <v>1.4</v>
      </c>
      <c r="N59" s="170">
        <f t="shared" si="26"/>
        <v>1.1000000000000001</v>
      </c>
      <c r="O59" s="170">
        <f t="shared" si="26"/>
        <v>0</v>
      </c>
      <c r="P59" s="388"/>
      <c r="Q59" s="98"/>
    </row>
    <row r="60" spans="1:17" ht="15" customHeight="1" x14ac:dyDescent="0.25">
      <c r="A60" s="40"/>
      <c r="B60" s="647"/>
      <c r="C60" s="465">
        <v>10</v>
      </c>
      <c r="D60" s="16">
        <f t="shared" si="18"/>
        <v>0.1</v>
      </c>
      <c r="E60" s="16">
        <v>0.1</v>
      </c>
      <c r="F60" s="16">
        <v>0.1</v>
      </c>
      <c r="G60" s="16"/>
      <c r="H60" s="169">
        <f t="shared" si="5"/>
        <v>0</v>
      </c>
      <c r="I60" s="10"/>
      <c r="J60" s="10"/>
      <c r="K60" s="206"/>
      <c r="L60" s="170">
        <f t="shared" si="17"/>
        <v>0.1</v>
      </c>
      <c r="M60" s="170">
        <f t="shared" si="26"/>
        <v>0.1</v>
      </c>
      <c r="N60" s="170">
        <f t="shared" si="26"/>
        <v>0.1</v>
      </c>
      <c r="O60" s="170">
        <f t="shared" si="26"/>
        <v>0</v>
      </c>
      <c r="P60" s="388"/>
      <c r="Q60" s="98"/>
    </row>
    <row r="61" spans="1:17" ht="15" customHeight="1" x14ac:dyDescent="0.25">
      <c r="A61" s="32" t="s">
        <v>79</v>
      </c>
      <c r="B61" s="17" t="s">
        <v>16</v>
      </c>
      <c r="C61" s="493"/>
      <c r="D61" s="328">
        <f>E61+G61</f>
        <v>3.3</v>
      </c>
      <c r="E61" s="16">
        <f>E62+E63+E64</f>
        <v>3.3</v>
      </c>
      <c r="F61" s="16">
        <f>F62+F63+F64</f>
        <v>2.5</v>
      </c>
      <c r="G61" s="16">
        <f>G62+G63+G64</f>
        <v>0</v>
      </c>
      <c r="H61" s="169">
        <f>I61+K61</f>
        <v>0</v>
      </c>
      <c r="I61" s="10">
        <f>I62+I63+I64</f>
        <v>0</v>
      </c>
      <c r="J61" s="10">
        <f>J62+J63+J64</f>
        <v>0</v>
      </c>
      <c r="K61" s="10">
        <f>K62+K63+K64</f>
        <v>0</v>
      </c>
      <c r="L61" s="170">
        <f t="shared" si="17"/>
        <v>3.3</v>
      </c>
      <c r="M61" s="12">
        <f>M62+M63+M64</f>
        <v>3.3</v>
      </c>
      <c r="N61" s="12">
        <f>N62+N63+N64</f>
        <v>2.5</v>
      </c>
      <c r="O61" s="12">
        <f>O62+O63+O64</f>
        <v>0</v>
      </c>
      <c r="P61" s="238"/>
      <c r="Q61" s="98"/>
    </row>
    <row r="62" spans="1:17" ht="15" customHeight="1" x14ac:dyDescent="0.25">
      <c r="A62" s="40"/>
      <c r="B62" s="646" t="s">
        <v>520</v>
      </c>
      <c r="C62" s="493" t="s">
        <v>9</v>
      </c>
      <c r="D62" s="16">
        <f t="shared" si="18"/>
        <v>0.8</v>
      </c>
      <c r="E62" s="16">
        <v>0.8</v>
      </c>
      <c r="F62" s="16">
        <v>0.6</v>
      </c>
      <c r="G62" s="16"/>
      <c r="H62" s="169">
        <f t="shared" si="5"/>
        <v>0</v>
      </c>
      <c r="I62" s="10"/>
      <c r="J62" s="10"/>
      <c r="K62" s="206"/>
      <c r="L62" s="170">
        <f t="shared" si="17"/>
        <v>0.8</v>
      </c>
      <c r="M62" s="170">
        <f t="shared" ref="M62:O64" si="27">E62+I62</f>
        <v>0.8</v>
      </c>
      <c r="N62" s="170">
        <f t="shared" si="27"/>
        <v>0.6</v>
      </c>
      <c r="O62" s="170">
        <f t="shared" si="27"/>
        <v>0</v>
      </c>
      <c r="P62" s="388"/>
      <c r="Q62" s="98"/>
    </row>
    <row r="63" spans="1:17" ht="15" customHeight="1" x14ac:dyDescent="0.25">
      <c r="A63" s="40"/>
      <c r="B63" s="646"/>
      <c r="C63" s="493" t="s">
        <v>22</v>
      </c>
      <c r="D63" s="16">
        <f t="shared" si="18"/>
        <v>2.2000000000000002</v>
      </c>
      <c r="E63" s="16">
        <v>2.2000000000000002</v>
      </c>
      <c r="F63" s="16">
        <v>1.7</v>
      </c>
      <c r="G63" s="16"/>
      <c r="H63" s="169">
        <f t="shared" si="5"/>
        <v>0</v>
      </c>
      <c r="I63" s="10"/>
      <c r="J63" s="10"/>
      <c r="K63" s="206"/>
      <c r="L63" s="170">
        <f t="shared" si="17"/>
        <v>2.2000000000000002</v>
      </c>
      <c r="M63" s="170">
        <f t="shared" si="27"/>
        <v>2.2000000000000002</v>
      </c>
      <c r="N63" s="170">
        <f t="shared" si="27"/>
        <v>1.7</v>
      </c>
      <c r="O63" s="170">
        <f t="shared" si="27"/>
        <v>0</v>
      </c>
      <c r="P63" s="388"/>
      <c r="Q63" s="98"/>
    </row>
    <row r="64" spans="1:17" ht="15" customHeight="1" x14ac:dyDescent="0.25">
      <c r="A64" s="40"/>
      <c r="B64" s="647"/>
      <c r="C64" s="465">
        <v>10</v>
      </c>
      <c r="D64" s="16">
        <f t="shared" si="18"/>
        <v>0.3</v>
      </c>
      <c r="E64" s="16">
        <v>0.3</v>
      </c>
      <c r="F64" s="16">
        <v>0.2</v>
      </c>
      <c r="G64" s="16"/>
      <c r="H64" s="169">
        <f t="shared" si="5"/>
        <v>0</v>
      </c>
      <c r="I64" s="10"/>
      <c r="J64" s="10"/>
      <c r="K64" s="206"/>
      <c r="L64" s="170">
        <f t="shared" si="17"/>
        <v>0.3</v>
      </c>
      <c r="M64" s="170">
        <f t="shared" si="27"/>
        <v>0.3</v>
      </c>
      <c r="N64" s="170">
        <f t="shared" si="27"/>
        <v>0.2</v>
      </c>
      <c r="O64" s="170">
        <f t="shared" si="27"/>
        <v>0</v>
      </c>
      <c r="P64" s="388"/>
      <c r="Q64" s="98"/>
    </row>
    <row r="65" spans="1:18" ht="15" customHeight="1" x14ac:dyDescent="0.25">
      <c r="A65" s="32" t="s">
        <v>80</v>
      </c>
      <c r="B65" s="17" t="s">
        <v>17</v>
      </c>
      <c r="C65" s="493"/>
      <c r="D65" s="328">
        <f>E65+G65</f>
        <v>1</v>
      </c>
      <c r="E65" s="16">
        <f>E66+E67+E68</f>
        <v>1</v>
      </c>
      <c r="F65" s="16">
        <f>F66+F67+F68</f>
        <v>0.79999999999999993</v>
      </c>
      <c r="G65" s="16">
        <f>G66+G67+G68</f>
        <v>0</v>
      </c>
      <c r="H65" s="169">
        <f>I65+K65</f>
        <v>0</v>
      </c>
      <c r="I65" s="10">
        <f>I66+I67+I68</f>
        <v>0</v>
      </c>
      <c r="J65" s="10">
        <f>J66+J67+J68</f>
        <v>0</v>
      </c>
      <c r="K65" s="10">
        <f>K66+K67+K68</f>
        <v>0</v>
      </c>
      <c r="L65" s="170">
        <f t="shared" si="17"/>
        <v>1</v>
      </c>
      <c r="M65" s="12">
        <f>M66+M67+M68</f>
        <v>1</v>
      </c>
      <c r="N65" s="12">
        <f>N66+N67+N68</f>
        <v>0.79999999999999993</v>
      </c>
      <c r="O65" s="12">
        <f>O66+O67+O68</f>
        <v>0</v>
      </c>
      <c r="P65" s="238"/>
      <c r="Q65" s="98"/>
    </row>
    <row r="66" spans="1:18" ht="15" customHeight="1" x14ac:dyDescent="0.25">
      <c r="A66" s="40"/>
      <c r="B66" s="646" t="s">
        <v>520</v>
      </c>
      <c r="C66" s="493" t="s">
        <v>9</v>
      </c>
      <c r="D66" s="16">
        <f t="shared" si="18"/>
        <v>0.5</v>
      </c>
      <c r="E66" s="16">
        <v>0.5</v>
      </c>
      <c r="F66" s="16">
        <v>0.4</v>
      </c>
      <c r="G66" s="16"/>
      <c r="H66" s="169">
        <f t="shared" si="5"/>
        <v>0</v>
      </c>
      <c r="I66" s="10"/>
      <c r="J66" s="10"/>
      <c r="K66" s="206"/>
      <c r="L66" s="170">
        <f t="shared" si="17"/>
        <v>0.5</v>
      </c>
      <c r="M66" s="170">
        <f t="shared" ref="M66:O68" si="28">E66+I66</f>
        <v>0.5</v>
      </c>
      <c r="N66" s="170">
        <f t="shared" si="28"/>
        <v>0.4</v>
      </c>
      <c r="O66" s="170">
        <f t="shared" si="28"/>
        <v>0</v>
      </c>
      <c r="P66" s="388"/>
      <c r="Q66" s="98"/>
    </row>
    <row r="67" spans="1:18" ht="15" customHeight="1" x14ac:dyDescent="0.25">
      <c r="A67" s="40"/>
      <c r="B67" s="646"/>
      <c r="C67" s="493" t="s">
        <v>22</v>
      </c>
      <c r="D67" s="16">
        <f t="shared" si="18"/>
        <v>0.4</v>
      </c>
      <c r="E67" s="16">
        <v>0.4</v>
      </c>
      <c r="F67" s="16">
        <v>0.3</v>
      </c>
      <c r="G67" s="16"/>
      <c r="H67" s="169">
        <f t="shared" si="5"/>
        <v>0</v>
      </c>
      <c r="I67" s="10"/>
      <c r="J67" s="10"/>
      <c r="K67" s="206"/>
      <c r="L67" s="170">
        <f t="shared" si="17"/>
        <v>0.4</v>
      </c>
      <c r="M67" s="170">
        <f t="shared" si="28"/>
        <v>0.4</v>
      </c>
      <c r="N67" s="170">
        <f t="shared" si="28"/>
        <v>0.3</v>
      </c>
      <c r="O67" s="170">
        <f t="shared" si="28"/>
        <v>0</v>
      </c>
      <c r="P67" s="388"/>
      <c r="Q67" s="98"/>
    </row>
    <row r="68" spans="1:18" ht="15" customHeight="1" x14ac:dyDescent="0.25">
      <c r="A68" s="40"/>
      <c r="B68" s="647"/>
      <c r="C68" s="465">
        <v>10</v>
      </c>
      <c r="D68" s="16">
        <f t="shared" si="18"/>
        <v>0.1</v>
      </c>
      <c r="E68" s="16">
        <v>0.1</v>
      </c>
      <c r="F68" s="16">
        <v>0.1</v>
      </c>
      <c r="G68" s="16"/>
      <c r="H68" s="169">
        <f t="shared" si="5"/>
        <v>0</v>
      </c>
      <c r="I68" s="10"/>
      <c r="J68" s="10"/>
      <c r="K68" s="206"/>
      <c r="L68" s="170">
        <f t="shared" si="17"/>
        <v>0.1</v>
      </c>
      <c r="M68" s="170">
        <f t="shared" si="28"/>
        <v>0.1</v>
      </c>
      <c r="N68" s="170">
        <f t="shared" si="28"/>
        <v>0.1</v>
      </c>
      <c r="O68" s="170">
        <f t="shared" si="28"/>
        <v>0</v>
      </c>
      <c r="P68" s="388"/>
      <c r="Q68" s="98"/>
    </row>
    <row r="69" spans="1:18" ht="15" customHeight="1" x14ac:dyDescent="0.25">
      <c r="A69" s="32" t="s">
        <v>81</v>
      </c>
      <c r="B69" s="17" t="s">
        <v>18</v>
      </c>
      <c r="C69" s="493"/>
      <c r="D69" s="328">
        <f>E69+G69</f>
        <v>0.89999999999999991</v>
      </c>
      <c r="E69" s="16">
        <f>E70+E71+E72</f>
        <v>0.89999999999999991</v>
      </c>
      <c r="F69" s="16">
        <f>F70+F71+F72</f>
        <v>0.7</v>
      </c>
      <c r="G69" s="16">
        <f>G70+G71+G72</f>
        <v>0</v>
      </c>
      <c r="H69" s="169">
        <f>I69+K69</f>
        <v>0</v>
      </c>
      <c r="I69" s="10">
        <f>I70+I71+I72</f>
        <v>0</v>
      </c>
      <c r="J69" s="10">
        <f>J70+J71+J72</f>
        <v>0</v>
      </c>
      <c r="K69" s="10">
        <f>K70+K71+K72</f>
        <v>0</v>
      </c>
      <c r="L69" s="170">
        <f t="shared" si="17"/>
        <v>0.89999999999999991</v>
      </c>
      <c r="M69" s="12">
        <f>M70+M71+M72</f>
        <v>0.89999999999999991</v>
      </c>
      <c r="N69" s="12">
        <f>N70+N71+N72</f>
        <v>0.7</v>
      </c>
      <c r="O69" s="12">
        <f>O70+O71+O72</f>
        <v>0</v>
      </c>
      <c r="P69" s="238"/>
      <c r="Q69" s="98"/>
    </row>
    <row r="70" spans="1:18" ht="15" customHeight="1" x14ac:dyDescent="0.25">
      <c r="A70" s="40"/>
      <c r="B70" s="646" t="s">
        <v>520</v>
      </c>
      <c r="C70" s="493" t="s">
        <v>9</v>
      </c>
      <c r="D70" s="16">
        <f t="shared" si="18"/>
        <v>0.1</v>
      </c>
      <c r="E70" s="16">
        <v>0.1</v>
      </c>
      <c r="F70" s="16">
        <v>0.1</v>
      </c>
      <c r="G70" s="16"/>
      <c r="H70" s="169">
        <f t="shared" si="5"/>
        <v>0</v>
      </c>
      <c r="I70" s="10"/>
      <c r="J70" s="10"/>
      <c r="K70" s="206"/>
      <c r="L70" s="170">
        <f t="shared" si="17"/>
        <v>0.1</v>
      </c>
      <c r="M70" s="170">
        <f t="shared" ref="M70:O72" si="29">E70+I70</f>
        <v>0.1</v>
      </c>
      <c r="N70" s="170">
        <f t="shared" si="29"/>
        <v>0.1</v>
      </c>
      <c r="O70" s="170">
        <f t="shared" si="29"/>
        <v>0</v>
      </c>
      <c r="P70" s="388"/>
      <c r="Q70" s="98"/>
    </row>
    <row r="71" spans="1:18" ht="15" customHeight="1" x14ac:dyDescent="0.25">
      <c r="A71" s="40"/>
      <c r="B71" s="646"/>
      <c r="C71" s="493" t="s">
        <v>22</v>
      </c>
      <c r="D71" s="16">
        <f t="shared" si="18"/>
        <v>0.7</v>
      </c>
      <c r="E71" s="16">
        <v>0.7</v>
      </c>
      <c r="F71" s="16">
        <v>0.5</v>
      </c>
      <c r="G71" s="16"/>
      <c r="H71" s="169">
        <f t="shared" si="5"/>
        <v>0</v>
      </c>
      <c r="I71" s="10"/>
      <c r="J71" s="10"/>
      <c r="K71" s="206"/>
      <c r="L71" s="170">
        <f t="shared" si="17"/>
        <v>0.7</v>
      </c>
      <c r="M71" s="170">
        <f t="shared" si="29"/>
        <v>0.7</v>
      </c>
      <c r="N71" s="170">
        <f t="shared" si="29"/>
        <v>0.5</v>
      </c>
      <c r="O71" s="170">
        <f t="shared" si="29"/>
        <v>0</v>
      </c>
      <c r="P71" s="388"/>
      <c r="Q71" s="98"/>
    </row>
    <row r="72" spans="1:18" ht="15" customHeight="1" x14ac:dyDescent="0.25">
      <c r="A72" s="40"/>
      <c r="B72" s="647"/>
      <c r="C72" s="465">
        <v>10</v>
      </c>
      <c r="D72" s="16">
        <f t="shared" si="18"/>
        <v>0.1</v>
      </c>
      <c r="E72" s="16">
        <v>0.1</v>
      </c>
      <c r="F72" s="16">
        <v>0.1</v>
      </c>
      <c r="G72" s="16"/>
      <c r="H72" s="169">
        <f t="shared" si="5"/>
        <v>0</v>
      </c>
      <c r="I72" s="10"/>
      <c r="J72" s="10"/>
      <c r="K72" s="206"/>
      <c r="L72" s="170">
        <f t="shared" si="17"/>
        <v>0.1</v>
      </c>
      <c r="M72" s="170">
        <f t="shared" si="29"/>
        <v>0.1</v>
      </c>
      <c r="N72" s="170">
        <f t="shared" si="29"/>
        <v>0.1</v>
      </c>
      <c r="O72" s="170">
        <f t="shared" si="29"/>
        <v>0</v>
      </c>
      <c r="P72" s="388"/>
      <c r="Q72" s="98"/>
    </row>
    <row r="73" spans="1:18" ht="15" customHeight="1" x14ac:dyDescent="0.25">
      <c r="A73" s="32" t="s">
        <v>82</v>
      </c>
      <c r="B73" s="17" t="s">
        <v>19</v>
      </c>
      <c r="C73" s="493"/>
      <c r="D73" s="328">
        <f>E73+G73</f>
        <v>1.1000000000000001</v>
      </c>
      <c r="E73" s="16">
        <f>E74+E75+E76</f>
        <v>1.1000000000000001</v>
      </c>
      <c r="F73" s="16">
        <f>F74+F75+F76</f>
        <v>0.8</v>
      </c>
      <c r="G73" s="16">
        <f>G74+G75+G76</f>
        <v>0</v>
      </c>
      <c r="H73" s="169">
        <f>I73+K73</f>
        <v>0</v>
      </c>
      <c r="I73" s="10">
        <f>I74+I75+I76</f>
        <v>0</v>
      </c>
      <c r="J73" s="10">
        <f>J74+J75+J76</f>
        <v>0</v>
      </c>
      <c r="K73" s="10">
        <f>K74+K75+K76</f>
        <v>0</v>
      </c>
      <c r="L73" s="170">
        <f t="shared" si="17"/>
        <v>1.1000000000000001</v>
      </c>
      <c r="M73" s="12">
        <f>M74+M75+M76</f>
        <v>1.1000000000000001</v>
      </c>
      <c r="N73" s="12">
        <f>N74+N75+N76</f>
        <v>0.8</v>
      </c>
      <c r="O73" s="12">
        <f>O74+O75+O76</f>
        <v>0</v>
      </c>
      <c r="P73" s="238"/>
      <c r="Q73" s="98"/>
    </row>
    <row r="74" spans="1:18" ht="15" customHeight="1" x14ac:dyDescent="0.25">
      <c r="A74" s="40"/>
      <c r="B74" s="646" t="s">
        <v>520</v>
      </c>
      <c r="C74" s="493" t="s">
        <v>9</v>
      </c>
      <c r="D74" s="16">
        <f t="shared" si="18"/>
        <v>0.4</v>
      </c>
      <c r="E74" s="16">
        <v>0.4</v>
      </c>
      <c r="F74" s="16">
        <v>0.3</v>
      </c>
      <c r="G74" s="16"/>
      <c r="H74" s="169">
        <f>I74+K74</f>
        <v>0</v>
      </c>
      <c r="I74" s="10"/>
      <c r="J74" s="10"/>
      <c r="K74" s="206"/>
      <c r="L74" s="170">
        <f t="shared" si="17"/>
        <v>0.4</v>
      </c>
      <c r="M74" s="170">
        <f t="shared" ref="M74:O76" si="30">E74+I74</f>
        <v>0.4</v>
      </c>
      <c r="N74" s="170">
        <f t="shared" si="30"/>
        <v>0.3</v>
      </c>
      <c r="O74" s="170">
        <f t="shared" si="30"/>
        <v>0</v>
      </c>
      <c r="P74" s="388"/>
      <c r="Q74" s="98"/>
    </row>
    <row r="75" spans="1:18" ht="15" hidden="1" customHeight="1" x14ac:dyDescent="0.25">
      <c r="A75" s="40"/>
      <c r="B75" s="646"/>
      <c r="C75" s="493" t="s">
        <v>31</v>
      </c>
      <c r="D75" s="16">
        <f t="shared" si="18"/>
        <v>0</v>
      </c>
      <c r="E75" s="16"/>
      <c r="F75" s="16"/>
      <c r="G75" s="16"/>
      <c r="H75" s="169">
        <f>I75+K75</f>
        <v>0</v>
      </c>
      <c r="I75" s="10"/>
      <c r="J75" s="10"/>
      <c r="K75" s="206"/>
      <c r="L75" s="170">
        <f t="shared" si="17"/>
        <v>0</v>
      </c>
      <c r="M75" s="170">
        <f t="shared" si="30"/>
        <v>0</v>
      </c>
      <c r="N75" s="170">
        <f t="shared" si="30"/>
        <v>0</v>
      </c>
      <c r="O75" s="170">
        <f t="shared" si="30"/>
        <v>0</v>
      </c>
      <c r="P75" s="388"/>
      <c r="Q75" s="98"/>
    </row>
    <row r="76" spans="1:18" ht="15" customHeight="1" x14ac:dyDescent="0.25">
      <c r="A76" s="40"/>
      <c r="B76" s="647"/>
      <c r="C76" s="493" t="s">
        <v>22</v>
      </c>
      <c r="D76" s="16">
        <f t="shared" si="18"/>
        <v>0.7</v>
      </c>
      <c r="E76" s="16">
        <v>0.7</v>
      </c>
      <c r="F76" s="16">
        <v>0.5</v>
      </c>
      <c r="G76" s="16"/>
      <c r="H76" s="169">
        <f>I76+K76</f>
        <v>0</v>
      </c>
      <c r="I76" s="10"/>
      <c r="J76" s="10"/>
      <c r="K76" s="206"/>
      <c r="L76" s="170">
        <f t="shared" si="17"/>
        <v>0.7</v>
      </c>
      <c r="M76" s="170">
        <f t="shared" si="30"/>
        <v>0.7</v>
      </c>
      <c r="N76" s="170">
        <f t="shared" si="30"/>
        <v>0.5</v>
      </c>
      <c r="O76" s="170">
        <f t="shared" si="30"/>
        <v>0</v>
      </c>
      <c r="P76" s="388"/>
      <c r="Q76" s="98"/>
    </row>
    <row r="77" spans="1:18" x14ac:dyDescent="0.25">
      <c r="A77" s="20" t="s">
        <v>83</v>
      </c>
      <c r="B77" s="87" t="s">
        <v>174</v>
      </c>
      <c r="C77" s="494"/>
      <c r="D77" s="21">
        <f t="shared" si="18"/>
        <v>30.200000000000003</v>
      </c>
      <c r="E77" s="21">
        <f>E26+E32+E36+E40+E45+E49+E53+E57+E61+E65+E69+E73</f>
        <v>30.200000000000003</v>
      </c>
      <c r="F77" s="21">
        <f>F26+F32+F36+F40+F45+F49+F53+F57+F61+F65+F69+F73</f>
        <v>23.200000000000003</v>
      </c>
      <c r="G77" s="21">
        <f>G26+G32+G36+G40+G45+G49+G53+G57+G61+G65+G69+G73</f>
        <v>0</v>
      </c>
      <c r="H77" s="21">
        <f>I77+K77</f>
        <v>15.9</v>
      </c>
      <c r="I77" s="21">
        <f>I26+I32+I36+I40+I45+I49+I53+I57+I61+I65+I69+I73</f>
        <v>0</v>
      </c>
      <c r="J77" s="21">
        <f>J26+J32+J36+J40+J45+J49+J53+J57+J61+J65+J69+J73</f>
        <v>0</v>
      </c>
      <c r="K77" s="21">
        <f>K26+K32+K36+K40+K45+K49+K53+K57+K61+K65+K69+K73</f>
        <v>15.9</v>
      </c>
      <c r="L77" s="21">
        <f t="shared" si="17"/>
        <v>46.1</v>
      </c>
      <c r="M77" s="21">
        <f>M26+M32+M36+M40+M45+M49+M53+M57+M61+M65+M69+M73</f>
        <v>30.200000000000003</v>
      </c>
      <c r="N77" s="21">
        <f>N26+N32+N36+N40+N45+N49+N53+N57+N61+N65+N69+N73</f>
        <v>23.200000000000003</v>
      </c>
      <c r="O77" s="21">
        <f>O26+O32+O36+O40+O45+O49+O53+O57+O61+O65+O69+O73</f>
        <v>15.9</v>
      </c>
      <c r="P77" s="389"/>
      <c r="Q77" s="205"/>
      <c r="R77" s="98"/>
    </row>
    <row r="78" spans="1:18" ht="15" customHeight="1" x14ac:dyDescent="0.25">
      <c r="A78" s="32" t="s">
        <v>84</v>
      </c>
      <c r="B78" s="648" t="s">
        <v>59</v>
      </c>
      <c r="C78" s="587"/>
      <c r="D78" s="649"/>
      <c r="E78" s="649"/>
      <c r="F78" s="649"/>
      <c r="G78" s="649"/>
      <c r="H78" s="649"/>
      <c r="I78" s="649"/>
      <c r="J78" s="649"/>
      <c r="K78" s="649"/>
      <c r="L78" s="649"/>
      <c r="M78" s="649"/>
      <c r="N78" s="649"/>
      <c r="O78" s="650"/>
      <c r="P78" s="374"/>
    </row>
    <row r="79" spans="1:18" x14ac:dyDescent="0.25">
      <c r="A79" s="397" t="s">
        <v>85</v>
      </c>
      <c r="B79" s="29" t="s">
        <v>20</v>
      </c>
      <c r="C79" s="538"/>
      <c r="D79" s="168">
        <f>E79+G79</f>
        <v>2035.7000000000003</v>
      </c>
      <c r="E79" s="168">
        <f>E81+E82+E83+E84+E85+E86+E87+E88</f>
        <v>769.00000000000011</v>
      </c>
      <c r="F79" s="168">
        <f t="shared" ref="F79:G79" si="31">F81+F82+F83+F84+F85+F86+F87+F88</f>
        <v>0.6</v>
      </c>
      <c r="G79" s="168">
        <f t="shared" si="31"/>
        <v>1266.7</v>
      </c>
      <c r="H79" s="169">
        <f t="shared" ref="H79" si="32">I79+K79</f>
        <v>215.29999999999998</v>
      </c>
      <c r="I79" s="169">
        <f t="shared" ref="I79:O79" si="33">I81+I82+I83+I84+I85+I86+I87+I88</f>
        <v>79.099999999999994</v>
      </c>
      <c r="J79" s="169">
        <f t="shared" si="33"/>
        <v>3.5</v>
      </c>
      <c r="K79" s="169">
        <f t="shared" si="33"/>
        <v>136.19999999999999</v>
      </c>
      <c r="L79" s="458">
        <f t="shared" ref="L79" si="34">M79+O79</f>
        <v>2251</v>
      </c>
      <c r="M79" s="458">
        <f t="shared" ref="M79" si="35">M81+M82+M83+M84+M85+M86+M87+M88</f>
        <v>848.1</v>
      </c>
      <c r="N79" s="458">
        <f t="shared" si="33"/>
        <v>4.0999999999999996</v>
      </c>
      <c r="O79" s="458">
        <f t="shared" si="33"/>
        <v>1402.9</v>
      </c>
      <c r="P79" s="388"/>
    </row>
    <row r="80" spans="1:18" x14ac:dyDescent="0.25">
      <c r="A80" s="239"/>
      <c r="B80" s="364" t="s">
        <v>194</v>
      </c>
      <c r="C80" s="539"/>
      <c r="D80" s="171"/>
      <c r="E80" s="171"/>
      <c r="F80" s="171"/>
      <c r="G80" s="171"/>
      <c r="H80" s="172"/>
      <c r="I80" s="172"/>
      <c r="J80" s="172"/>
      <c r="K80" s="172"/>
      <c r="L80" s="398"/>
      <c r="M80" s="398"/>
      <c r="N80" s="398"/>
      <c r="O80" s="398"/>
      <c r="P80" s="388"/>
    </row>
    <row r="81" spans="1:16" ht="15" customHeight="1" x14ac:dyDescent="0.25">
      <c r="A81" s="239" t="s">
        <v>173</v>
      </c>
      <c r="B81" s="669" t="s">
        <v>316</v>
      </c>
      <c r="C81" s="208" t="s">
        <v>25</v>
      </c>
      <c r="D81" s="176">
        <f>E81+G81</f>
        <v>1786.6</v>
      </c>
      <c r="E81" s="171">
        <v>547.1</v>
      </c>
      <c r="F81" s="171"/>
      <c r="G81" s="171">
        <v>1239.5</v>
      </c>
      <c r="H81" s="172">
        <f t="shared" ref="H81:H88" si="36">I81+K81</f>
        <v>0</v>
      </c>
      <c r="I81" s="172"/>
      <c r="J81" s="172"/>
      <c r="K81" s="172"/>
      <c r="L81" s="173">
        <f t="shared" ref="L81:L88" si="37">M81+O81</f>
        <v>1786.6</v>
      </c>
      <c r="M81" s="173">
        <f t="shared" ref="M81:O83" si="38">E81+I81</f>
        <v>547.1</v>
      </c>
      <c r="N81" s="173">
        <f t="shared" si="38"/>
        <v>0</v>
      </c>
      <c r="O81" s="173">
        <f t="shared" si="38"/>
        <v>1239.5</v>
      </c>
      <c r="P81" s="388"/>
    </row>
    <row r="82" spans="1:16" s="37" customFormat="1" ht="23.25" customHeight="1" x14ac:dyDescent="0.25">
      <c r="A82" s="239"/>
      <c r="B82" s="669"/>
      <c r="C82" s="477" t="s">
        <v>31</v>
      </c>
      <c r="D82" s="168">
        <f>E82+G82</f>
        <v>220.8</v>
      </c>
      <c r="E82" s="67">
        <v>220.8</v>
      </c>
      <c r="F82" s="67"/>
      <c r="G82" s="67"/>
      <c r="H82" s="68">
        <f t="shared" si="36"/>
        <v>0</v>
      </c>
      <c r="I82" s="68"/>
      <c r="J82" s="68"/>
      <c r="K82" s="68"/>
      <c r="L82" s="69">
        <f t="shared" si="37"/>
        <v>220.8</v>
      </c>
      <c r="M82" s="69">
        <f t="shared" si="38"/>
        <v>220.8</v>
      </c>
      <c r="N82" s="69">
        <f t="shared" si="38"/>
        <v>0</v>
      </c>
      <c r="O82" s="69">
        <f t="shared" si="38"/>
        <v>0</v>
      </c>
      <c r="P82" s="388"/>
    </row>
    <row r="83" spans="1:16" s="37" customFormat="1" ht="22.5" customHeight="1" x14ac:dyDescent="0.25">
      <c r="A83" s="239"/>
      <c r="B83" s="665" t="s">
        <v>533</v>
      </c>
      <c r="C83" s="208" t="s">
        <v>31</v>
      </c>
      <c r="D83" s="168">
        <f>E83+G83</f>
        <v>25.3</v>
      </c>
      <c r="E83" s="67">
        <v>0.6</v>
      </c>
      <c r="F83" s="67">
        <v>0.5</v>
      </c>
      <c r="G83" s="67">
        <v>24.7</v>
      </c>
      <c r="H83" s="68">
        <f t="shared" si="36"/>
        <v>0</v>
      </c>
      <c r="I83" s="68">
        <v>18.5</v>
      </c>
      <c r="J83" s="68"/>
      <c r="K83" s="68">
        <v>-18.5</v>
      </c>
      <c r="L83" s="69">
        <f t="shared" si="37"/>
        <v>25.3</v>
      </c>
      <c r="M83" s="69">
        <f t="shared" si="38"/>
        <v>19.100000000000001</v>
      </c>
      <c r="N83" s="69">
        <f t="shared" si="38"/>
        <v>0.5</v>
      </c>
      <c r="O83" s="69">
        <f t="shared" si="38"/>
        <v>6.1999999999999993</v>
      </c>
      <c r="P83" s="388"/>
    </row>
    <row r="84" spans="1:16" s="37" customFormat="1" ht="30.75" customHeight="1" x14ac:dyDescent="0.25">
      <c r="A84" s="239"/>
      <c r="B84" s="665"/>
      <c r="C84" s="524" t="s">
        <v>22</v>
      </c>
      <c r="D84" s="168">
        <f>E84+G84</f>
        <v>3</v>
      </c>
      <c r="E84" s="67">
        <v>0.5</v>
      </c>
      <c r="F84" s="67">
        <v>0.1</v>
      </c>
      <c r="G84" s="67">
        <v>2.5</v>
      </c>
      <c r="H84" s="68">
        <f t="shared" si="36"/>
        <v>0</v>
      </c>
      <c r="I84" s="68"/>
      <c r="J84" s="68"/>
      <c r="K84" s="68"/>
      <c r="L84" s="69">
        <f t="shared" si="37"/>
        <v>3</v>
      </c>
      <c r="M84" s="69">
        <f t="shared" ref="M84:M88" si="39">E84+I84</f>
        <v>0.5</v>
      </c>
      <c r="N84" s="69">
        <f t="shared" ref="N84:N88" si="40">F84+J84</f>
        <v>0.1</v>
      </c>
      <c r="O84" s="69">
        <f t="shared" ref="O84:O88" si="41">G84+K84</f>
        <v>2.5</v>
      </c>
      <c r="P84" s="388"/>
    </row>
    <row r="85" spans="1:16" ht="25.5" x14ac:dyDescent="0.25">
      <c r="A85" s="239" t="s">
        <v>173</v>
      </c>
      <c r="B85" s="537" t="s">
        <v>557</v>
      </c>
      <c r="C85" s="208" t="s">
        <v>31</v>
      </c>
      <c r="D85" s="67">
        <f>E85+G85</f>
        <v>0</v>
      </c>
      <c r="E85" s="67"/>
      <c r="F85" s="67"/>
      <c r="G85" s="67"/>
      <c r="H85" s="68">
        <f t="shared" si="36"/>
        <v>0.9</v>
      </c>
      <c r="I85" s="68">
        <v>0.9</v>
      </c>
      <c r="J85" s="68"/>
      <c r="K85" s="68"/>
      <c r="L85" s="69">
        <f t="shared" si="37"/>
        <v>0.9</v>
      </c>
      <c r="M85" s="69">
        <f t="shared" si="39"/>
        <v>0.9</v>
      </c>
      <c r="N85" s="69">
        <f t="shared" si="40"/>
        <v>0</v>
      </c>
      <c r="O85" s="69">
        <f t="shared" si="41"/>
        <v>0</v>
      </c>
      <c r="P85" s="388"/>
    </row>
    <row r="86" spans="1:16" ht="15" customHeight="1" x14ac:dyDescent="0.25">
      <c r="A86" s="239"/>
      <c r="B86" s="669" t="s">
        <v>442</v>
      </c>
      <c r="C86" s="208" t="s">
        <v>31</v>
      </c>
      <c r="D86" s="327"/>
      <c r="E86" s="327"/>
      <c r="F86" s="327"/>
      <c r="G86" s="327"/>
      <c r="H86" s="172">
        <f t="shared" si="36"/>
        <v>178.1</v>
      </c>
      <c r="I86" s="172">
        <v>53.8</v>
      </c>
      <c r="J86" s="172">
        <v>3.1</v>
      </c>
      <c r="K86" s="172">
        <v>124.3</v>
      </c>
      <c r="L86" s="173">
        <f t="shared" si="37"/>
        <v>178.1</v>
      </c>
      <c r="M86" s="173">
        <f t="shared" si="39"/>
        <v>53.8</v>
      </c>
      <c r="N86" s="173">
        <f t="shared" si="40"/>
        <v>3.1</v>
      </c>
      <c r="O86" s="173">
        <f t="shared" si="41"/>
        <v>124.3</v>
      </c>
      <c r="P86" s="388"/>
    </row>
    <row r="87" spans="1:16" x14ac:dyDescent="0.25">
      <c r="A87" s="239"/>
      <c r="B87" s="669"/>
      <c r="C87" s="524" t="s">
        <v>22</v>
      </c>
      <c r="D87" s="327"/>
      <c r="E87" s="327"/>
      <c r="F87" s="327"/>
      <c r="G87" s="327"/>
      <c r="H87" s="172">
        <f t="shared" si="36"/>
        <v>33.299999999999997</v>
      </c>
      <c r="I87" s="172">
        <v>5.4</v>
      </c>
      <c r="J87" s="172">
        <v>0.3</v>
      </c>
      <c r="K87" s="172">
        <v>27.9</v>
      </c>
      <c r="L87" s="173">
        <f t="shared" si="37"/>
        <v>33.299999999999997</v>
      </c>
      <c r="M87" s="173">
        <f t="shared" ref="M87" si="42">E87+I87</f>
        <v>5.4</v>
      </c>
      <c r="N87" s="173">
        <f t="shared" ref="N87" si="43">F87+J87</f>
        <v>0.3</v>
      </c>
      <c r="O87" s="173">
        <f t="shared" ref="O87" si="44">G87+K87</f>
        <v>27.9</v>
      </c>
      <c r="P87" s="388"/>
    </row>
    <row r="88" spans="1:16" ht="39" x14ac:dyDescent="0.25">
      <c r="A88" s="311"/>
      <c r="B88" s="187" t="s">
        <v>443</v>
      </c>
      <c r="C88" s="524" t="s">
        <v>22</v>
      </c>
      <c r="D88" s="176"/>
      <c r="E88" s="176"/>
      <c r="F88" s="176"/>
      <c r="G88" s="176"/>
      <c r="H88" s="169">
        <f t="shared" si="36"/>
        <v>3</v>
      </c>
      <c r="I88" s="172">
        <v>0.5</v>
      </c>
      <c r="J88" s="172">
        <v>0.1</v>
      </c>
      <c r="K88" s="172">
        <v>2.5</v>
      </c>
      <c r="L88" s="170">
        <f t="shared" si="37"/>
        <v>3</v>
      </c>
      <c r="M88" s="170">
        <f t="shared" si="39"/>
        <v>0.5</v>
      </c>
      <c r="N88" s="170">
        <f t="shared" si="40"/>
        <v>0.1</v>
      </c>
      <c r="O88" s="170">
        <f t="shared" si="41"/>
        <v>2.5</v>
      </c>
      <c r="P88" s="388"/>
    </row>
    <row r="89" spans="1:16" x14ac:dyDescent="0.25">
      <c r="A89" s="209" t="s">
        <v>86</v>
      </c>
      <c r="B89" s="87" t="s">
        <v>175</v>
      </c>
      <c r="C89" s="207"/>
      <c r="D89" s="21">
        <f>D79</f>
        <v>2035.7000000000003</v>
      </c>
      <c r="E89" s="21">
        <f t="shared" ref="E89:O89" si="45">E79</f>
        <v>769.00000000000011</v>
      </c>
      <c r="F89" s="21">
        <f t="shared" si="45"/>
        <v>0.6</v>
      </c>
      <c r="G89" s="21">
        <f t="shared" si="45"/>
        <v>1266.7</v>
      </c>
      <c r="H89" s="21">
        <f t="shared" si="45"/>
        <v>215.29999999999998</v>
      </c>
      <c r="I89" s="21">
        <f t="shared" si="45"/>
        <v>79.099999999999994</v>
      </c>
      <c r="J89" s="21">
        <f t="shared" si="45"/>
        <v>3.5</v>
      </c>
      <c r="K89" s="21">
        <f t="shared" si="45"/>
        <v>136.19999999999999</v>
      </c>
      <c r="L89" s="21">
        <f t="shared" ref="L89" si="46">M89+O89</f>
        <v>2251</v>
      </c>
      <c r="M89" s="21">
        <f t="shared" si="45"/>
        <v>848.1</v>
      </c>
      <c r="N89" s="21">
        <f t="shared" si="45"/>
        <v>4.0999999999999996</v>
      </c>
      <c r="O89" s="21">
        <f t="shared" si="45"/>
        <v>1402.9</v>
      </c>
      <c r="P89" s="389"/>
    </row>
    <row r="90" spans="1:16" x14ac:dyDescent="0.25">
      <c r="A90" s="32" t="s">
        <v>87</v>
      </c>
      <c r="B90" s="586" t="s">
        <v>63</v>
      </c>
      <c r="C90" s="649"/>
      <c r="D90" s="587"/>
      <c r="E90" s="587"/>
      <c r="F90" s="587"/>
      <c r="G90" s="587"/>
      <c r="H90" s="587"/>
      <c r="I90" s="587"/>
      <c r="J90" s="587"/>
      <c r="K90" s="587"/>
      <c r="L90" s="587"/>
      <c r="M90" s="587"/>
      <c r="N90" s="587"/>
      <c r="O90" s="588"/>
      <c r="P90" s="374"/>
    </row>
    <row r="91" spans="1:16" x14ac:dyDescent="0.25">
      <c r="A91" s="32" t="s">
        <v>88</v>
      </c>
      <c r="B91" s="17" t="s">
        <v>20</v>
      </c>
      <c r="C91" s="536" t="s">
        <v>32</v>
      </c>
      <c r="D91" s="359">
        <f t="shared" ref="D91" si="47">E91+G91</f>
        <v>169</v>
      </c>
      <c r="E91" s="176">
        <f>E93+E94+E95</f>
        <v>0</v>
      </c>
      <c r="F91" s="176">
        <f t="shared" ref="F91:G91" si="48">F93+F94+F95</f>
        <v>0</v>
      </c>
      <c r="G91" s="176">
        <f t="shared" si="48"/>
        <v>169</v>
      </c>
      <c r="H91" s="169">
        <f t="shared" ref="H91" si="49">I91+K91</f>
        <v>55.5</v>
      </c>
      <c r="I91" s="211">
        <f t="shared" ref="I91:O91" si="50">I93+I94+I95</f>
        <v>18.2</v>
      </c>
      <c r="J91" s="211">
        <f t="shared" si="50"/>
        <v>1.3</v>
      </c>
      <c r="K91" s="211">
        <f t="shared" si="50"/>
        <v>37.299999999999997</v>
      </c>
      <c r="L91" s="170">
        <f t="shared" ref="L91" si="51">M91+O91</f>
        <v>224.49999999999997</v>
      </c>
      <c r="M91" s="170">
        <f t="shared" ref="M91" si="52">M93+M94+M95</f>
        <v>18.2</v>
      </c>
      <c r="N91" s="170">
        <f t="shared" si="50"/>
        <v>1.3</v>
      </c>
      <c r="O91" s="170">
        <f t="shared" si="50"/>
        <v>206.29999999999998</v>
      </c>
      <c r="P91" s="388"/>
    </row>
    <row r="92" spans="1:16" x14ac:dyDescent="0.25">
      <c r="A92" s="40"/>
      <c r="B92" s="159" t="s">
        <v>194</v>
      </c>
      <c r="C92" s="530"/>
      <c r="D92" s="359"/>
      <c r="E92" s="176"/>
      <c r="F92" s="176"/>
      <c r="G92" s="275"/>
      <c r="H92" s="177"/>
      <c r="I92" s="276"/>
      <c r="J92" s="177"/>
      <c r="K92" s="177"/>
      <c r="L92" s="178"/>
      <c r="M92" s="178"/>
      <c r="N92" s="178"/>
      <c r="O92" s="178"/>
      <c r="P92" s="388"/>
    </row>
    <row r="93" spans="1:16" ht="26.25" x14ac:dyDescent="0.25">
      <c r="A93" s="40"/>
      <c r="B93" s="376" t="s">
        <v>317</v>
      </c>
      <c r="C93" s="530"/>
      <c r="D93" s="363"/>
      <c r="E93" s="67"/>
      <c r="F93" s="67"/>
      <c r="G93" s="381">
        <v>169</v>
      </c>
      <c r="H93" s="68"/>
      <c r="I93" s="68"/>
      <c r="J93" s="68"/>
      <c r="K93" s="466"/>
      <c r="L93" s="69">
        <f t="shared" ref="L93" si="53">M93+O93</f>
        <v>169</v>
      </c>
      <c r="M93" s="69"/>
      <c r="N93" s="69"/>
      <c r="O93" s="69">
        <f t="shared" ref="O93" si="54">G93+K93</f>
        <v>169</v>
      </c>
      <c r="P93" s="388"/>
    </row>
    <row r="94" spans="1:16" ht="26.25" x14ac:dyDescent="0.25">
      <c r="A94" s="40"/>
      <c r="B94" s="376" t="s">
        <v>442</v>
      </c>
      <c r="C94" s="530"/>
      <c r="D94" s="546"/>
      <c r="E94" s="327"/>
      <c r="F94" s="327"/>
      <c r="G94" s="327"/>
      <c r="H94" s="172">
        <f>I94+K94</f>
        <v>47.1</v>
      </c>
      <c r="I94" s="172">
        <v>15.4</v>
      </c>
      <c r="J94" s="172">
        <v>1.1000000000000001</v>
      </c>
      <c r="K94" s="172">
        <v>31.7</v>
      </c>
      <c r="L94" s="173">
        <f>M94+O94</f>
        <v>47.1</v>
      </c>
      <c r="M94" s="173">
        <f t="shared" ref="M94:O96" si="55">E94+I94</f>
        <v>15.4</v>
      </c>
      <c r="N94" s="173">
        <f t="shared" si="55"/>
        <v>1.1000000000000001</v>
      </c>
      <c r="O94" s="173">
        <f t="shared" si="55"/>
        <v>31.7</v>
      </c>
      <c r="P94" s="388"/>
    </row>
    <row r="95" spans="1:16" ht="39" x14ac:dyDescent="0.25">
      <c r="A95" s="40"/>
      <c r="B95" s="471" t="s">
        <v>443</v>
      </c>
      <c r="C95" s="531"/>
      <c r="D95" s="359"/>
      <c r="E95" s="176"/>
      <c r="F95" s="176"/>
      <c r="G95" s="176"/>
      <c r="H95" s="169">
        <f>I95+K95</f>
        <v>8.3999999999999986</v>
      </c>
      <c r="I95" s="172">
        <v>2.8</v>
      </c>
      <c r="J95" s="172">
        <v>0.2</v>
      </c>
      <c r="K95" s="172">
        <v>5.6</v>
      </c>
      <c r="L95" s="170">
        <f>M95+O95</f>
        <v>8.3999999999999986</v>
      </c>
      <c r="M95" s="170">
        <f t="shared" si="55"/>
        <v>2.8</v>
      </c>
      <c r="N95" s="170">
        <f t="shared" si="55"/>
        <v>0.2</v>
      </c>
      <c r="O95" s="170">
        <f t="shared" si="55"/>
        <v>5.6</v>
      </c>
      <c r="P95" s="388"/>
    </row>
    <row r="96" spans="1:16" x14ac:dyDescent="0.25">
      <c r="A96" s="32" t="s">
        <v>89</v>
      </c>
      <c r="B96" s="17" t="s">
        <v>70</v>
      </c>
      <c r="C96" s="530" t="s">
        <v>32</v>
      </c>
      <c r="D96" s="222">
        <f>E96+G96</f>
        <v>1.6</v>
      </c>
      <c r="E96" s="168">
        <v>1.6</v>
      </c>
      <c r="F96" s="168">
        <v>1.2</v>
      </c>
      <c r="G96" s="210">
        <f>G98+G99</f>
        <v>0</v>
      </c>
      <c r="H96" s="169">
        <f>I96+K96</f>
        <v>0</v>
      </c>
      <c r="I96" s="211"/>
      <c r="J96" s="169"/>
      <c r="K96" s="332">
        <f>K98+K99</f>
        <v>0</v>
      </c>
      <c r="L96" s="467">
        <f>M96+O96</f>
        <v>1.6</v>
      </c>
      <c r="M96" s="170">
        <f t="shared" si="55"/>
        <v>1.6</v>
      </c>
      <c r="N96" s="170">
        <f t="shared" si="55"/>
        <v>1.2</v>
      </c>
      <c r="O96" s="170">
        <f t="shared" si="55"/>
        <v>0</v>
      </c>
    </row>
    <row r="97" spans="1:16" hidden="1" x14ac:dyDescent="0.25">
      <c r="A97" s="40"/>
      <c r="B97" s="470" t="s">
        <v>194</v>
      </c>
      <c r="C97" s="496"/>
      <c r="D97" s="359"/>
      <c r="E97" s="176"/>
      <c r="F97" s="176"/>
      <c r="G97" s="275"/>
      <c r="H97" s="177"/>
      <c r="I97" s="276"/>
      <c r="J97" s="177"/>
      <c r="K97" s="380"/>
      <c r="L97" s="468"/>
      <c r="M97" s="178"/>
      <c r="N97" s="279"/>
      <c r="O97" s="178"/>
      <c r="P97" s="388"/>
    </row>
    <row r="98" spans="1:16" ht="26.25" hidden="1" x14ac:dyDescent="0.25">
      <c r="A98" s="40"/>
      <c r="B98" s="376" t="s">
        <v>442</v>
      </c>
      <c r="C98" s="484" t="s">
        <v>32</v>
      </c>
      <c r="D98" s="359">
        <f>E98+G98</f>
        <v>0</v>
      </c>
      <c r="E98" s="176"/>
      <c r="F98" s="176"/>
      <c r="G98" s="275"/>
      <c r="H98" s="177">
        <f>I98+K98</f>
        <v>0</v>
      </c>
      <c r="I98" s="378"/>
      <c r="J98" s="68"/>
      <c r="K98" s="466"/>
      <c r="L98" s="468">
        <f>M98+O98</f>
        <v>0</v>
      </c>
      <c r="M98" s="178">
        <f t="shared" ref="M98:O99" si="56">E98+I98</f>
        <v>0</v>
      </c>
      <c r="N98" s="279">
        <f t="shared" si="56"/>
        <v>0</v>
      </c>
      <c r="O98" s="178">
        <f t="shared" si="56"/>
        <v>0</v>
      </c>
      <c r="P98" s="388"/>
    </row>
    <row r="99" spans="1:16" ht="26.25" x14ac:dyDescent="0.25">
      <c r="A99" s="242"/>
      <c r="B99" s="471" t="s">
        <v>520</v>
      </c>
      <c r="C99" s="495"/>
      <c r="D99" s="223"/>
      <c r="E99" s="171"/>
      <c r="F99" s="171"/>
      <c r="G99" s="212"/>
      <c r="H99" s="172">
        <f>I99+K99</f>
        <v>0</v>
      </c>
      <c r="I99" s="213"/>
      <c r="J99" s="172"/>
      <c r="K99" s="333"/>
      <c r="L99" s="469">
        <f>M99+O99</f>
        <v>0</v>
      </c>
      <c r="M99" s="173">
        <f t="shared" si="56"/>
        <v>0</v>
      </c>
      <c r="N99" s="307">
        <f t="shared" si="56"/>
        <v>0</v>
      </c>
      <c r="O99" s="173">
        <f t="shared" si="56"/>
        <v>0</v>
      </c>
      <c r="P99" s="388"/>
    </row>
    <row r="100" spans="1:16" x14ac:dyDescent="0.25">
      <c r="A100" s="451" t="s">
        <v>90</v>
      </c>
      <c r="B100" s="21" t="s">
        <v>176</v>
      </c>
      <c r="C100" s="373"/>
      <c r="D100" s="21">
        <f t="shared" ref="D100:O100" si="57">D91+D96</f>
        <v>170.6</v>
      </c>
      <c r="E100" s="21">
        <f t="shared" si="57"/>
        <v>1.6</v>
      </c>
      <c r="F100" s="21">
        <f t="shared" si="57"/>
        <v>1.2</v>
      </c>
      <c r="G100" s="21">
        <f t="shared" si="57"/>
        <v>169</v>
      </c>
      <c r="H100" s="21">
        <f t="shared" si="57"/>
        <v>55.5</v>
      </c>
      <c r="I100" s="21">
        <f t="shared" si="57"/>
        <v>18.2</v>
      </c>
      <c r="J100" s="21">
        <f t="shared" si="57"/>
        <v>1.3</v>
      </c>
      <c r="K100" s="21">
        <f t="shared" si="57"/>
        <v>37.299999999999997</v>
      </c>
      <c r="L100" s="21">
        <f t="shared" ref="L100" si="58">M100+O100</f>
        <v>226.1</v>
      </c>
      <c r="M100" s="87">
        <f t="shared" si="57"/>
        <v>19.8</v>
      </c>
      <c r="N100" s="87">
        <f t="shared" si="57"/>
        <v>2.5</v>
      </c>
      <c r="O100" s="87">
        <f t="shared" si="57"/>
        <v>206.29999999999998</v>
      </c>
      <c r="P100" s="389"/>
    </row>
    <row r="101" spans="1:16" x14ac:dyDescent="0.25">
      <c r="A101" s="32" t="s">
        <v>91</v>
      </c>
      <c r="B101" s="648" t="s">
        <v>171</v>
      </c>
      <c r="C101" s="587"/>
      <c r="D101" s="587"/>
      <c r="E101" s="587"/>
      <c r="F101" s="587"/>
      <c r="G101" s="587"/>
      <c r="H101" s="587"/>
      <c r="I101" s="587"/>
      <c r="J101" s="587"/>
      <c r="K101" s="587"/>
      <c r="L101" s="587"/>
      <c r="M101" s="587"/>
      <c r="N101" s="587"/>
      <c r="O101" s="588"/>
      <c r="P101" s="374"/>
    </row>
    <row r="102" spans="1:16" x14ac:dyDescent="0.25">
      <c r="A102" s="397" t="s">
        <v>92</v>
      </c>
      <c r="B102" s="29" t="s">
        <v>20</v>
      </c>
      <c r="C102" s="491" t="s">
        <v>51</v>
      </c>
      <c r="D102" s="359">
        <f>E102+G102</f>
        <v>980.7</v>
      </c>
      <c r="E102" s="176">
        <f>E105+E106+E107+E109+E104+E108</f>
        <v>174.1</v>
      </c>
      <c r="F102" s="176">
        <f t="shared" ref="F102:G102" si="59">F105+F106+F107+F109+F104+F108</f>
        <v>17.100000000000001</v>
      </c>
      <c r="G102" s="176">
        <f t="shared" si="59"/>
        <v>806.6</v>
      </c>
      <c r="H102" s="169">
        <f t="shared" ref="H102" si="60">I102+K102</f>
        <v>170</v>
      </c>
      <c r="I102" s="211">
        <f>I105+I106+I107+I109+I104+I108</f>
        <v>0</v>
      </c>
      <c r="J102" s="211">
        <f t="shared" ref="J102:K102" si="61">J105+J106+J107+J109+J104</f>
        <v>0</v>
      </c>
      <c r="K102" s="211">
        <f t="shared" si="61"/>
        <v>170</v>
      </c>
      <c r="L102" s="170">
        <f t="shared" ref="L102" si="62">M102+O102</f>
        <v>1150.7</v>
      </c>
      <c r="M102" s="170">
        <f>M105+M106+M107+M109+M104+M108</f>
        <v>174.1</v>
      </c>
      <c r="N102" s="170">
        <f t="shared" ref="N102:O102" si="63">N105+N106+N107+N109+N104</f>
        <v>17.100000000000001</v>
      </c>
      <c r="O102" s="170">
        <f t="shared" si="63"/>
        <v>976.6</v>
      </c>
      <c r="P102" s="388"/>
    </row>
    <row r="103" spans="1:16" x14ac:dyDescent="0.25">
      <c r="A103" s="239"/>
      <c r="B103" s="364" t="s">
        <v>194</v>
      </c>
      <c r="C103" s="492"/>
      <c r="D103" s="359"/>
      <c r="E103" s="176"/>
      <c r="F103" s="176"/>
      <c r="G103" s="275"/>
      <c r="H103" s="177"/>
      <c r="I103" s="276"/>
      <c r="J103" s="177"/>
      <c r="K103" s="177"/>
      <c r="L103" s="178"/>
      <c r="M103" s="178"/>
      <c r="N103" s="178"/>
      <c r="O103" s="178"/>
      <c r="P103" s="388"/>
    </row>
    <row r="104" spans="1:16" ht="26.25" x14ac:dyDescent="0.25">
      <c r="A104" s="239"/>
      <c r="B104" s="523" t="s">
        <v>351</v>
      </c>
      <c r="C104" s="492"/>
      <c r="D104" s="450">
        <f t="shared" ref="D104:D109" si="64">E104+G104</f>
        <v>3.9</v>
      </c>
      <c r="E104" s="67">
        <v>3.9</v>
      </c>
      <c r="F104" s="67">
        <v>3</v>
      </c>
      <c r="G104" s="67"/>
      <c r="H104" s="425">
        <f t="shared" ref="H104" si="65">I104+K104</f>
        <v>0</v>
      </c>
      <c r="I104" s="68"/>
      <c r="J104" s="68"/>
      <c r="K104" s="68"/>
      <c r="L104" s="426">
        <f t="shared" ref="L104:L107" si="66">M104+O104</f>
        <v>3.9</v>
      </c>
      <c r="M104" s="426">
        <f t="shared" ref="M104:N104" si="67">E104+I104</f>
        <v>3.9</v>
      </c>
      <c r="N104" s="427">
        <f t="shared" si="67"/>
        <v>3</v>
      </c>
      <c r="O104" s="69"/>
      <c r="P104" s="388"/>
    </row>
    <row r="105" spans="1:16" ht="26.25" x14ac:dyDescent="0.25">
      <c r="A105" s="239"/>
      <c r="B105" s="163" t="s">
        <v>500</v>
      </c>
      <c r="C105" s="492"/>
      <c r="D105" s="450">
        <f t="shared" si="64"/>
        <v>15.8</v>
      </c>
      <c r="E105" s="450">
        <v>15.8</v>
      </c>
      <c r="F105" s="450">
        <v>12.1</v>
      </c>
      <c r="G105" s="450"/>
      <c r="H105" s="172"/>
      <c r="I105" s="172"/>
      <c r="J105" s="172"/>
      <c r="K105" s="333"/>
      <c r="L105" s="426">
        <f t="shared" si="66"/>
        <v>15.8</v>
      </c>
      <c r="M105" s="426">
        <f t="shared" ref="M105:M106" si="68">E105+I105</f>
        <v>15.8</v>
      </c>
      <c r="N105" s="427">
        <f t="shared" ref="N105:O105" si="69">F105+J105</f>
        <v>12.1</v>
      </c>
      <c r="O105" s="427">
        <f t="shared" si="69"/>
        <v>0</v>
      </c>
      <c r="P105" s="388"/>
    </row>
    <row r="106" spans="1:16" s="37" customFormat="1" ht="27" customHeight="1" x14ac:dyDescent="0.25">
      <c r="A106" s="239"/>
      <c r="B106" s="523" t="s">
        <v>317</v>
      </c>
      <c r="C106" s="492"/>
      <c r="D106" s="450">
        <f t="shared" si="64"/>
        <v>806.6</v>
      </c>
      <c r="E106" s="327"/>
      <c r="F106" s="327"/>
      <c r="G106" s="375">
        <v>806.6</v>
      </c>
      <c r="H106" s="425">
        <f t="shared" ref="H106:H108" si="70">I106+K106</f>
        <v>170</v>
      </c>
      <c r="I106" s="172"/>
      <c r="J106" s="172"/>
      <c r="K106" s="333">
        <v>170</v>
      </c>
      <c r="L106" s="426">
        <f>M106+O106</f>
        <v>976.6</v>
      </c>
      <c r="M106" s="426">
        <f t="shared" si="68"/>
        <v>0</v>
      </c>
      <c r="N106" s="427">
        <f t="shared" ref="N106" si="71">F106+J106</f>
        <v>0</v>
      </c>
      <c r="O106" s="427">
        <f t="shared" ref="O106" si="72">G106+K106</f>
        <v>976.6</v>
      </c>
      <c r="P106" s="339"/>
    </row>
    <row r="107" spans="1:16" s="37" customFormat="1" ht="27" customHeight="1" x14ac:dyDescent="0.25">
      <c r="A107" s="239"/>
      <c r="B107" s="523" t="s">
        <v>442</v>
      </c>
      <c r="C107" s="525"/>
      <c r="D107" s="222">
        <f t="shared" si="64"/>
        <v>28.9</v>
      </c>
      <c r="E107" s="423">
        <v>28.9</v>
      </c>
      <c r="F107" s="423">
        <v>0.4</v>
      </c>
      <c r="G107" s="424"/>
      <c r="H107" s="425">
        <f t="shared" si="70"/>
        <v>0</v>
      </c>
      <c r="I107" s="425"/>
      <c r="J107" s="425"/>
      <c r="K107" s="425"/>
      <c r="L107" s="426">
        <f t="shared" si="66"/>
        <v>28.9</v>
      </c>
      <c r="M107" s="426">
        <f t="shared" ref="M107" si="73">E107+I107</f>
        <v>28.9</v>
      </c>
      <c r="N107" s="427">
        <f t="shared" ref="N107" si="74">F107+J107</f>
        <v>0.4</v>
      </c>
      <c r="O107" s="427">
        <f t="shared" ref="O107" si="75">G107+K107</f>
        <v>0</v>
      </c>
      <c r="P107" s="339"/>
    </row>
    <row r="108" spans="1:16" s="37" customFormat="1" ht="27" customHeight="1" x14ac:dyDescent="0.25">
      <c r="A108" s="239"/>
      <c r="B108" s="527" t="s">
        <v>548</v>
      </c>
      <c r="C108" s="525"/>
      <c r="D108" s="222">
        <f t="shared" si="64"/>
        <v>1.2</v>
      </c>
      <c r="E108" s="423">
        <v>1.2</v>
      </c>
      <c r="F108" s="423"/>
      <c r="G108" s="424"/>
      <c r="H108" s="425">
        <f t="shared" si="70"/>
        <v>0</v>
      </c>
      <c r="I108" s="521"/>
      <c r="J108" s="520"/>
      <c r="K108" s="521"/>
      <c r="L108" s="426">
        <f t="shared" ref="L108" si="76">M108+O108</f>
        <v>1.2</v>
      </c>
      <c r="M108" s="426">
        <f t="shared" ref="M108" si="77">E108+I108</f>
        <v>1.2</v>
      </c>
      <c r="N108" s="427">
        <f t="shared" ref="N108" si="78">F108+J108</f>
        <v>0</v>
      </c>
      <c r="O108" s="427">
        <f t="shared" ref="O108" si="79">G108+K108</f>
        <v>0</v>
      </c>
      <c r="P108" s="339"/>
    </row>
    <row r="109" spans="1:16" s="37" customFormat="1" x14ac:dyDescent="0.25">
      <c r="A109" s="311"/>
      <c r="B109" s="187" t="s">
        <v>479</v>
      </c>
      <c r="C109" s="526"/>
      <c r="D109" s="222">
        <f t="shared" si="64"/>
        <v>124.3</v>
      </c>
      <c r="E109" s="328">
        <v>124.3</v>
      </c>
      <c r="F109" s="328">
        <v>1.6</v>
      </c>
      <c r="G109" s="366"/>
      <c r="H109" s="379">
        <f t="shared" ref="H109:H154" si="80">I109+K109</f>
        <v>0</v>
      </c>
      <c r="I109" s="522"/>
      <c r="J109" s="522"/>
      <c r="K109" s="522"/>
      <c r="L109" s="186">
        <f t="shared" ref="L109:L110" si="81">M109+O109</f>
        <v>124.3</v>
      </c>
      <c r="M109" s="186">
        <f t="shared" ref="M109:M113" si="82">E109+I109</f>
        <v>124.3</v>
      </c>
      <c r="N109" s="174">
        <f t="shared" ref="N109:N113" si="83">F109+J109</f>
        <v>1.6</v>
      </c>
      <c r="O109" s="174">
        <f t="shared" ref="O109" si="84">G109+K109</f>
        <v>0</v>
      </c>
      <c r="P109" s="339"/>
    </row>
    <row r="110" spans="1:16" x14ac:dyDescent="0.25">
      <c r="A110" s="40" t="s">
        <v>93</v>
      </c>
      <c r="B110" s="26" t="s">
        <v>55</v>
      </c>
      <c r="C110" s="483" t="s">
        <v>51</v>
      </c>
      <c r="D110" s="210">
        <f t="shared" ref="D110:D113" si="85">E110+G110</f>
        <v>12.6</v>
      </c>
      <c r="E110" s="168">
        <f>E112+E113</f>
        <v>12.6</v>
      </c>
      <c r="F110" s="168">
        <f t="shared" ref="F110:G110" si="86">F112+F113</f>
        <v>9.6000000000000014</v>
      </c>
      <c r="G110" s="168">
        <f t="shared" si="86"/>
        <v>0</v>
      </c>
      <c r="H110" s="226">
        <f t="shared" ref="H110" si="87">I110+K110</f>
        <v>0</v>
      </c>
      <c r="I110" s="169">
        <f>I112+I113</f>
        <v>0</v>
      </c>
      <c r="J110" s="169">
        <f t="shared" ref="J110:K110" si="88">J112+J113</f>
        <v>0</v>
      </c>
      <c r="K110" s="169">
        <f t="shared" si="88"/>
        <v>0</v>
      </c>
      <c r="L110" s="227">
        <f t="shared" si="81"/>
        <v>12.6</v>
      </c>
      <c r="M110" s="458">
        <f>M112+M113</f>
        <v>12.6</v>
      </c>
      <c r="N110" s="458">
        <f t="shared" ref="N110:O110" si="89">N112+N113</f>
        <v>9.6000000000000014</v>
      </c>
      <c r="O110" s="458">
        <f t="shared" si="89"/>
        <v>0</v>
      </c>
      <c r="P110" s="388"/>
    </row>
    <row r="111" spans="1:16" x14ac:dyDescent="0.25">
      <c r="A111" s="40"/>
      <c r="B111" s="364" t="s">
        <v>194</v>
      </c>
      <c r="C111" s="484"/>
      <c r="D111" s="212"/>
      <c r="E111" s="171"/>
      <c r="F111" s="329"/>
      <c r="G111" s="171"/>
      <c r="H111" s="306"/>
      <c r="I111" s="172"/>
      <c r="J111" s="306"/>
      <c r="K111" s="172"/>
      <c r="L111" s="307"/>
      <c r="M111" s="398"/>
      <c r="N111" s="459"/>
      <c r="O111" s="398"/>
      <c r="P111" s="388"/>
    </row>
    <row r="112" spans="1:16" ht="26.25" x14ac:dyDescent="0.25">
      <c r="A112" s="40"/>
      <c r="B112" s="162" t="s">
        <v>520</v>
      </c>
      <c r="C112" s="484"/>
      <c r="D112" s="171">
        <f t="shared" si="85"/>
        <v>2.9</v>
      </c>
      <c r="E112" s="171">
        <v>2.9</v>
      </c>
      <c r="F112" s="171">
        <v>2.2000000000000002</v>
      </c>
      <c r="G112" s="171"/>
      <c r="H112" s="425">
        <f t="shared" ref="H112" si="90">I112+K112</f>
        <v>0</v>
      </c>
      <c r="I112" s="172"/>
      <c r="J112" s="172"/>
      <c r="K112" s="172"/>
      <c r="L112" s="173">
        <f t="shared" ref="L112" si="91">M112+O112</f>
        <v>2.9</v>
      </c>
      <c r="M112" s="398">
        <f t="shared" ref="M112" si="92">E112+I112</f>
        <v>2.9</v>
      </c>
      <c r="N112" s="398">
        <f t="shared" ref="N112" si="93">F112+J112</f>
        <v>2.2000000000000002</v>
      </c>
      <c r="O112" s="398"/>
      <c r="P112" s="388"/>
    </row>
    <row r="113" spans="1:18" ht="26.25" x14ac:dyDescent="0.25">
      <c r="A113" s="40"/>
      <c r="B113" s="162" t="s">
        <v>500</v>
      </c>
      <c r="C113" s="495"/>
      <c r="D113" s="168">
        <f t="shared" si="85"/>
        <v>9.6999999999999993</v>
      </c>
      <c r="E113" s="168">
        <v>9.6999999999999993</v>
      </c>
      <c r="F113" s="168">
        <v>7.4</v>
      </c>
      <c r="G113" s="168"/>
      <c r="H113" s="68"/>
      <c r="I113" s="68"/>
      <c r="J113" s="68"/>
      <c r="K113" s="68"/>
      <c r="L113" s="69">
        <f t="shared" ref="L113" si="94">M113+O113</f>
        <v>9.6999999999999993</v>
      </c>
      <c r="M113" s="460">
        <f t="shared" si="82"/>
        <v>9.6999999999999993</v>
      </c>
      <c r="N113" s="460">
        <f t="shared" si="83"/>
        <v>7.4</v>
      </c>
      <c r="O113" s="460"/>
      <c r="P113" s="388"/>
    </row>
    <row r="114" spans="1:18" x14ac:dyDescent="0.25">
      <c r="A114" s="32" t="s">
        <v>94</v>
      </c>
      <c r="B114" s="29" t="s">
        <v>33</v>
      </c>
      <c r="C114" s="480" t="s">
        <v>51</v>
      </c>
      <c r="D114" s="328">
        <f>E114+G114</f>
        <v>15.7</v>
      </c>
      <c r="E114" s="210">
        <f>E117+E118+E116</f>
        <v>15.7</v>
      </c>
      <c r="F114" s="210">
        <f>F117+F118+F116</f>
        <v>12.100000000000001</v>
      </c>
      <c r="G114" s="210">
        <f t="shared" ref="G114" si="95">G117+G118</f>
        <v>0</v>
      </c>
      <c r="H114" s="169">
        <f t="shared" si="80"/>
        <v>0</v>
      </c>
      <c r="I114" s="332">
        <f>I117+I118+I116</f>
        <v>0</v>
      </c>
      <c r="J114" s="332">
        <f t="shared" ref="J114:K114" si="96">J117+J118+J116</f>
        <v>0</v>
      </c>
      <c r="K114" s="332">
        <f t="shared" si="96"/>
        <v>0</v>
      </c>
      <c r="L114" s="170">
        <f t="shared" ref="L114" si="97">M114+O114</f>
        <v>15.7</v>
      </c>
      <c r="M114" s="461">
        <f>M117+M118+M116</f>
        <v>15.7</v>
      </c>
      <c r="N114" s="461">
        <f>N117+N118+N116</f>
        <v>12.100000000000001</v>
      </c>
      <c r="O114" s="458">
        <f t="shared" ref="O114" si="98">O117+O118</f>
        <v>0</v>
      </c>
      <c r="P114" s="388"/>
    </row>
    <row r="115" spans="1:18" x14ac:dyDescent="0.25">
      <c r="A115" s="40"/>
      <c r="B115" s="364" t="s">
        <v>194</v>
      </c>
      <c r="C115" s="480"/>
      <c r="D115" s="327"/>
      <c r="E115" s="212"/>
      <c r="F115" s="171"/>
      <c r="G115" s="329"/>
      <c r="H115" s="177"/>
      <c r="I115" s="276"/>
      <c r="J115" s="177"/>
      <c r="K115" s="177"/>
      <c r="L115" s="178"/>
      <c r="M115" s="462"/>
      <c r="N115" s="462"/>
      <c r="O115" s="398"/>
      <c r="P115" s="388"/>
    </row>
    <row r="116" spans="1:18" ht="26.25" x14ac:dyDescent="0.25">
      <c r="A116" s="40"/>
      <c r="B116" s="503" t="s">
        <v>351</v>
      </c>
      <c r="C116" s="502"/>
      <c r="D116" s="171">
        <f t="shared" ref="D116:D117" si="99">E116+G116</f>
        <v>3.6</v>
      </c>
      <c r="E116" s="212">
        <v>3.6</v>
      </c>
      <c r="F116" s="67">
        <v>2.8</v>
      </c>
      <c r="G116" s="329"/>
      <c r="H116" s="425">
        <f t="shared" ref="H116:H117" si="100">I116+K116</f>
        <v>0</v>
      </c>
      <c r="I116" s="68"/>
      <c r="J116" s="68"/>
      <c r="K116" s="68"/>
      <c r="L116" s="69">
        <f t="shared" ref="L116:L117" si="101">M116+O116</f>
        <v>3.6</v>
      </c>
      <c r="M116" s="460">
        <f t="shared" ref="M116:M118" si="102">E116+I116</f>
        <v>3.6</v>
      </c>
      <c r="N116" s="460">
        <f t="shared" ref="N116:N117" si="103">F116+J116</f>
        <v>2.8</v>
      </c>
      <c r="O116" s="398"/>
      <c r="P116" s="388"/>
    </row>
    <row r="117" spans="1:18" ht="26.25" x14ac:dyDescent="0.25">
      <c r="A117" s="40"/>
      <c r="B117" s="162" t="s">
        <v>520</v>
      </c>
      <c r="C117" s="484"/>
      <c r="D117" s="171">
        <f t="shared" si="99"/>
        <v>1</v>
      </c>
      <c r="E117" s="171">
        <v>1</v>
      </c>
      <c r="F117" s="171">
        <v>0.8</v>
      </c>
      <c r="G117" s="171"/>
      <c r="H117" s="425">
        <f t="shared" si="100"/>
        <v>0</v>
      </c>
      <c r="I117" s="68"/>
      <c r="J117" s="68"/>
      <c r="K117" s="68"/>
      <c r="L117" s="69">
        <f t="shared" si="101"/>
        <v>1</v>
      </c>
      <c r="M117" s="460">
        <f t="shared" ref="M117" si="104">E117+I117</f>
        <v>1</v>
      </c>
      <c r="N117" s="460">
        <f t="shared" si="103"/>
        <v>0.8</v>
      </c>
      <c r="O117" s="460"/>
      <c r="P117" s="388"/>
    </row>
    <row r="118" spans="1:18" s="37" customFormat="1" ht="26.25" x14ac:dyDescent="0.25">
      <c r="A118" s="242"/>
      <c r="B118" s="162" t="s">
        <v>500</v>
      </c>
      <c r="C118" s="497"/>
      <c r="D118" s="168">
        <f>E118+G118</f>
        <v>11.1</v>
      </c>
      <c r="E118" s="168">
        <v>11.1</v>
      </c>
      <c r="F118" s="168">
        <v>8.5</v>
      </c>
      <c r="G118" s="168"/>
      <c r="H118" s="68">
        <f t="shared" si="80"/>
        <v>0</v>
      </c>
      <c r="I118" s="68"/>
      <c r="J118" s="68"/>
      <c r="K118" s="68"/>
      <c r="L118" s="69">
        <f t="shared" ref="L118" si="105">M118+O118</f>
        <v>11.1</v>
      </c>
      <c r="M118" s="460">
        <f t="shared" si="102"/>
        <v>11.1</v>
      </c>
      <c r="N118" s="460">
        <f t="shared" ref="N118" si="106">F118+J118</f>
        <v>8.5</v>
      </c>
      <c r="O118" s="460">
        <f t="shared" ref="O118" si="107">G118+K118</f>
        <v>0</v>
      </c>
      <c r="P118" s="388"/>
      <c r="Q118" s="214"/>
      <c r="R118" s="215"/>
    </row>
    <row r="119" spans="1:18" x14ac:dyDescent="0.25">
      <c r="A119" s="32" t="s">
        <v>95</v>
      </c>
      <c r="B119" s="35" t="s">
        <v>160</v>
      </c>
      <c r="C119" s="480" t="s">
        <v>51</v>
      </c>
      <c r="D119" s="455">
        <f>E119+G119</f>
        <v>21.4</v>
      </c>
      <c r="E119" s="328">
        <f>SUM(E121:E123)</f>
        <v>21.4</v>
      </c>
      <c r="F119" s="328">
        <f>SUM(F121:F123)</f>
        <v>16.400000000000002</v>
      </c>
      <c r="G119" s="328">
        <f t="shared" ref="G119" si="108">SUM(G122:G123)</f>
        <v>0</v>
      </c>
      <c r="H119" s="211">
        <f t="shared" ref="H119" si="109">I119+K119</f>
        <v>0</v>
      </c>
      <c r="I119" s="457">
        <f>SUM(I121:I123)</f>
        <v>0</v>
      </c>
      <c r="J119" s="457">
        <f t="shared" ref="J119:K119" si="110">SUM(J121:J123)</f>
        <v>0</v>
      </c>
      <c r="K119" s="457">
        <f t="shared" si="110"/>
        <v>0</v>
      </c>
      <c r="L119" s="170">
        <f t="shared" ref="L119" si="111">M119+O119</f>
        <v>21.4</v>
      </c>
      <c r="M119" s="463">
        <f>SUM(M121:M123)</f>
        <v>21.4</v>
      </c>
      <c r="N119" s="463">
        <f t="shared" ref="N119:O119" si="112">SUM(N121:N123)</f>
        <v>16.400000000000002</v>
      </c>
      <c r="O119" s="463">
        <f t="shared" si="112"/>
        <v>0</v>
      </c>
      <c r="P119" s="388"/>
      <c r="Q119" s="205"/>
      <c r="R119" s="98"/>
    </row>
    <row r="120" spans="1:18" x14ac:dyDescent="0.25">
      <c r="A120" s="40"/>
      <c r="B120" s="364" t="s">
        <v>194</v>
      </c>
      <c r="C120" s="480"/>
      <c r="D120" s="375"/>
      <c r="E120" s="327"/>
      <c r="F120" s="456"/>
      <c r="G120" s="327"/>
      <c r="H120" s="276"/>
      <c r="I120" s="177"/>
      <c r="J120" s="177"/>
      <c r="K120" s="177"/>
      <c r="L120" s="178"/>
      <c r="M120" s="462"/>
      <c r="N120" s="462"/>
      <c r="O120" s="462"/>
      <c r="P120" s="388"/>
      <c r="Q120" s="205"/>
      <c r="R120" s="98"/>
    </row>
    <row r="121" spans="1:18" ht="26.25" x14ac:dyDescent="0.25">
      <c r="A121" s="40"/>
      <c r="B121" s="506" t="s">
        <v>351</v>
      </c>
      <c r="C121" s="504"/>
      <c r="D121" s="171">
        <f t="shared" ref="D121:D122" si="113">E121+G121</f>
        <v>3.3</v>
      </c>
      <c r="E121" s="171">
        <v>3.3</v>
      </c>
      <c r="F121" s="456">
        <v>2.5</v>
      </c>
      <c r="G121" s="327"/>
      <c r="H121" s="425">
        <f t="shared" ref="H121:H122" si="114">I121+K121</f>
        <v>0</v>
      </c>
      <c r="I121" s="68"/>
      <c r="J121" s="68"/>
      <c r="K121" s="68"/>
      <c r="L121" s="69">
        <f t="shared" ref="L121:L122" si="115">M121+O121</f>
        <v>3.3</v>
      </c>
      <c r="M121" s="460">
        <f t="shared" ref="M121:O123" si="116">E121+I121</f>
        <v>3.3</v>
      </c>
      <c r="N121" s="460">
        <f t="shared" si="116"/>
        <v>2.5</v>
      </c>
      <c r="O121" s="460"/>
      <c r="P121" s="388"/>
      <c r="Q121" s="205"/>
      <c r="R121" s="98"/>
    </row>
    <row r="122" spans="1:18" ht="26.25" x14ac:dyDescent="0.25">
      <c r="A122" s="40"/>
      <c r="B122" s="162" t="s">
        <v>520</v>
      </c>
      <c r="C122" s="484"/>
      <c r="D122" s="171">
        <f t="shared" si="113"/>
        <v>1.4</v>
      </c>
      <c r="E122" s="171">
        <v>1.4</v>
      </c>
      <c r="F122" s="171">
        <v>1.1000000000000001</v>
      </c>
      <c r="G122" s="171"/>
      <c r="H122" s="425">
        <f t="shared" si="114"/>
        <v>0</v>
      </c>
      <c r="I122" s="68"/>
      <c r="J122" s="68"/>
      <c r="K122" s="68"/>
      <c r="L122" s="69">
        <f t="shared" si="115"/>
        <v>1.4</v>
      </c>
      <c r="M122" s="460">
        <f t="shared" ref="M122" si="117">E122+I122</f>
        <v>1.4</v>
      </c>
      <c r="N122" s="460">
        <f t="shared" ref="N122" si="118">F122+J122</f>
        <v>1.1000000000000001</v>
      </c>
      <c r="O122" s="460"/>
      <c r="P122" s="388"/>
    </row>
    <row r="123" spans="1:18" ht="26.25" x14ac:dyDescent="0.25">
      <c r="A123" s="40"/>
      <c r="B123" s="162" t="s">
        <v>500</v>
      </c>
      <c r="C123" s="498"/>
      <c r="D123" s="328">
        <f>E123+G123</f>
        <v>16.7</v>
      </c>
      <c r="E123" s="328">
        <v>16.7</v>
      </c>
      <c r="F123" s="328">
        <v>12.8</v>
      </c>
      <c r="G123" s="367"/>
      <c r="H123" s="172">
        <f t="shared" si="80"/>
        <v>0</v>
      </c>
      <c r="I123" s="172"/>
      <c r="J123" s="172"/>
      <c r="K123" s="172"/>
      <c r="L123" s="173">
        <f t="shared" ref="L123:L128" si="119">M123+O123</f>
        <v>16.7</v>
      </c>
      <c r="M123" s="398">
        <f t="shared" si="116"/>
        <v>16.7</v>
      </c>
      <c r="N123" s="398">
        <f t="shared" si="116"/>
        <v>12.8</v>
      </c>
      <c r="O123" s="398">
        <f t="shared" si="116"/>
        <v>0</v>
      </c>
      <c r="P123" s="388"/>
      <c r="Q123" s="205"/>
      <c r="R123" s="98"/>
    </row>
    <row r="124" spans="1:18" x14ac:dyDescent="0.25">
      <c r="A124" s="32" t="s">
        <v>96</v>
      </c>
      <c r="B124" s="35" t="s">
        <v>416</v>
      </c>
      <c r="C124" s="479" t="s">
        <v>51</v>
      </c>
      <c r="D124" s="455">
        <f>E124+G124</f>
        <v>11.9</v>
      </c>
      <c r="E124" s="168">
        <f>SUM(E126:E127)</f>
        <v>11.9</v>
      </c>
      <c r="F124" s="168">
        <f t="shared" ref="F124:G124" si="120">SUM(F126:F127)</f>
        <v>9.1</v>
      </c>
      <c r="G124" s="168">
        <f t="shared" si="120"/>
        <v>0</v>
      </c>
      <c r="H124" s="211">
        <f t="shared" si="80"/>
        <v>0</v>
      </c>
      <c r="I124" s="169">
        <f>SUM(I126:I127)</f>
        <v>0</v>
      </c>
      <c r="J124" s="169">
        <f t="shared" ref="J124:K124" si="121">SUM(J126:J127)</f>
        <v>0</v>
      </c>
      <c r="K124" s="169">
        <f t="shared" si="121"/>
        <v>0</v>
      </c>
      <c r="L124" s="170">
        <f t="shared" si="119"/>
        <v>11.9</v>
      </c>
      <c r="M124" s="458">
        <f>SUM(M126:M127)</f>
        <v>11.9</v>
      </c>
      <c r="N124" s="458">
        <f t="shared" ref="N124:O124" si="122">SUM(N126:N127)</f>
        <v>9.1</v>
      </c>
      <c r="O124" s="458">
        <f t="shared" si="122"/>
        <v>0</v>
      </c>
      <c r="P124" s="388"/>
      <c r="Q124" s="205"/>
      <c r="R124" s="98"/>
    </row>
    <row r="125" spans="1:18" x14ac:dyDescent="0.25">
      <c r="A125" s="40"/>
      <c r="B125" s="364" t="s">
        <v>194</v>
      </c>
      <c r="C125" s="480"/>
      <c r="D125" s="375"/>
      <c r="E125" s="171"/>
      <c r="F125" s="329"/>
      <c r="G125" s="171"/>
      <c r="H125" s="276"/>
      <c r="I125" s="278"/>
      <c r="J125" s="177"/>
      <c r="K125" s="278"/>
      <c r="L125" s="178"/>
      <c r="M125" s="388"/>
      <c r="N125" s="462"/>
      <c r="O125" s="464"/>
      <c r="P125" s="388"/>
      <c r="Q125" s="205"/>
      <c r="R125" s="98"/>
    </row>
    <row r="126" spans="1:18" ht="26.25" x14ac:dyDescent="0.25">
      <c r="A126" s="40"/>
      <c r="B126" s="162" t="s">
        <v>520</v>
      </c>
      <c r="C126" s="484"/>
      <c r="D126" s="171">
        <f t="shared" ref="D126" si="123">E126+G126</f>
        <v>3</v>
      </c>
      <c r="E126" s="171">
        <v>3</v>
      </c>
      <c r="F126" s="171">
        <v>2.2999999999999998</v>
      </c>
      <c r="G126" s="171"/>
      <c r="H126" s="425">
        <f t="shared" ref="H126" si="124">I126+K126</f>
        <v>0</v>
      </c>
      <c r="I126" s="68"/>
      <c r="J126" s="68"/>
      <c r="K126" s="68"/>
      <c r="L126" s="69">
        <f t="shared" ref="L126" si="125">M126+O126</f>
        <v>3</v>
      </c>
      <c r="M126" s="69">
        <f t="shared" ref="M126" si="126">E126+I126</f>
        <v>3</v>
      </c>
      <c r="N126" s="69">
        <f t="shared" ref="N126" si="127">F126+J126</f>
        <v>2.2999999999999998</v>
      </c>
      <c r="O126" s="69"/>
      <c r="P126" s="388"/>
    </row>
    <row r="127" spans="1:18" ht="26.25" x14ac:dyDescent="0.25">
      <c r="A127" s="40"/>
      <c r="B127" s="162" t="s">
        <v>500</v>
      </c>
      <c r="C127" s="498"/>
      <c r="D127" s="168">
        <f>E127+G127</f>
        <v>8.9</v>
      </c>
      <c r="E127" s="225">
        <v>8.9</v>
      </c>
      <c r="F127" s="168">
        <v>6.8</v>
      </c>
      <c r="G127" s="277"/>
      <c r="H127" s="172">
        <f t="shared" si="80"/>
        <v>0</v>
      </c>
      <c r="I127" s="306"/>
      <c r="J127" s="172"/>
      <c r="K127" s="306"/>
      <c r="L127" s="170">
        <f t="shared" ref="L127" si="128">M127+O127</f>
        <v>8.9</v>
      </c>
      <c r="M127" s="170">
        <f t="shared" ref="M127" si="129">E127+I127</f>
        <v>8.9</v>
      </c>
      <c r="N127" s="170">
        <f t="shared" ref="N127" si="130">F127+J127</f>
        <v>6.8</v>
      </c>
      <c r="O127" s="170">
        <f t="shared" ref="O127" si="131">G127+K127</f>
        <v>0</v>
      </c>
      <c r="P127" s="388"/>
      <c r="Q127" s="205"/>
      <c r="R127" s="98"/>
    </row>
    <row r="128" spans="1:18" x14ac:dyDescent="0.25">
      <c r="A128" s="32" t="s">
        <v>97</v>
      </c>
      <c r="B128" s="216" t="s">
        <v>152</v>
      </c>
      <c r="C128" s="483" t="s">
        <v>51</v>
      </c>
      <c r="D128" s="455">
        <f>E128+G128</f>
        <v>7.4</v>
      </c>
      <c r="E128" s="168">
        <f>SUM(E130:E131)</f>
        <v>7.4</v>
      </c>
      <c r="F128" s="168">
        <f>SUM(F130:F131)</f>
        <v>5.7</v>
      </c>
      <c r="G128" s="168">
        <f>SUM(G130:G131)</f>
        <v>0</v>
      </c>
      <c r="H128" s="211">
        <f t="shared" ref="H128" si="132">I128+K128</f>
        <v>0</v>
      </c>
      <c r="I128" s="169">
        <f>SUM(I130:I131)</f>
        <v>0</v>
      </c>
      <c r="J128" s="169">
        <f>SUM(J130:J131)</f>
        <v>0</v>
      </c>
      <c r="K128" s="169">
        <f>SUM(K130:K131)</f>
        <v>0</v>
      </c>
      <c r="L128" s="217">
        <f t="shared" si="119"/>
        <v>7.4</v>
      </c>
      <c r="M128" s="458">
        <f>SUM(M130:M131)</f>
        <v>7.4</v>
      </c>
      <c r="N128" s="458">
        <f>SUM(N130:N131)</f>
        <v>5.7</v>
      </c>
      <c r="O128" s="458">
        <f>SUM(O130:O131)</f>
        <v>0</v>
      </c>
      <c r="P128" s="388"/>
      <c r="Q128" s="205"/>
      <c r="R128" s="98"/>
    </row>
    <row r="129" spans="1:18" x14ac:dyDescent="0.25">
      <c r="A129" s="40"/>
      <c r="B129" s="364" t="s">
        <v>194</v>
      </c>
      <c r="C129" s="484"/>
      <c r="D129" s="375"/>
      <c r="E129" s="171"/>
      <c r="F129" s="329"/>
      <c r="G129" s="171"/>
      <c r="H129" s="276"/>
      <c r="I129" s="177"/>
      <c r="J129" s="177"/>
      <c r="K129" s="276"/>
      <c r="L129" s="281"/>
      <c r="M129" s="462"/>
      <c r="N129" s="462"/>
      <c r="O129" s="462"/>
      <c r="P129" s="388"/>
      <c r="Q129" s="205"/>
      <c r="R129" s="98"/>
    </row>
    <row r="130" spans="1:18" ht="26.25" x14ac:dyDescent="0.25">
      <c r="A130" s="40"/>
      <c r="B130" s="162" t="s">
        <v>520</v>
      </c>
      <c r="C130" s="484"/>
      <c r="D130" s="171">
        <f t="shared" ref="D130" si="133">E130+G130</f>
        <v>1</v>
      </c>
      <c r="E130" s="171">
        <v>1</v>
      </c>
      <c r="F130" s="171">
        <v>0.8</v>
      </c>
      <c r="G130" s="171"/>
      <c r="H130" s="425">
        <f t="shared" ref="H130" si="134">I130+K130</f>
        <v>0</v>
      </c>
      <c r="I130" s="68"/>
      <c r="J130" s="68"/>
      <c r="K130" s="68"/>
      <c r="L130" s="69">
        <f t="shared" ref="L130" si="135">M130+O130</f>
        <v>1</v>
      </c>
      <c r="M130" s="460">
        <f t="shared" ref="M130" si="136">E130+I130</f>
        <v>1</v>
      </c>
      <c r="N130" s="460">
        <f t="shared" ref="N130" si="137">F130+J130</f>
        <v>0.8</v>
      </c>
      <c r="O130" s="460"/>
      <c r="P130" s="388"/>
    </row>
    <row r="131" spans="1:18" s="37" customFormat="1" ht="26.25" x14ac:dyDescent="0.25">
      <c r="A131" s="242"/>
      <c r="B131" s="162" t="s">
        <v>500</v>
      </c>
      <c r="C131" s="497"/>
      <c r="D131" s="168">
        <f>E131+G131</f>
        <v>6.4</v>
      </c>
      <c r="E131" s="168">
        <v>6.4</v>
      </c>
      <c r="F131" s="168">
        <v>4.9000000000000004</v>
      </c>
      <c r="G131" s="275"/>
      <c r="H131" s="177">
        <f t="shared" si="80"/>
        <v>0</v>
      </c>
      <c r="I131" s="177"/>
      <c r="J131" s="177"/>
      <c r="K131" s="276"/>
      <c r="L131" s="170">
        <f t="shared" ref="L131" si="138">M131+O131</f>
        <v>6.4</v>
      </c>
      <c r="M131" s="458">
        <f t="shared" ref="M131" si="139">E131+I131</f>
        <v>6.4</v>
      </c>
      <c r="N131" s="458">
        <f t="shared" ref="N131" si="140">F131+J131</f>
        <v>4.9000000000000004</v>
      </c>
      <c r="O131" s="458">
        <f t="shared" ref="O131" si="141">G131+K131</f>
        <v>0</v>
      </c>
      <c r="P131" s="388"/>
      <c r="Q131" s="214"/>
      <c r="R131" s="215"/>
    </row>
    <row r="132" spans="1:18" x14ac:dyDescent="0.25">
      <c r="A132" s="397" t="s">
        <v>98</v>
      </c>
      <c r="B132" s="330" t="s">
        <v>342</v>
      </c>
      <c r="C132" s="483" t="s">
        <v>51</v>
      </c>
      <c r="D132" s="455">
        <f>E132+G132</f>
        <v>16</v>
      </c>
      <c r="E132" s="168">
        <f>SUM(E134:E136)</f>
        <v>16</v>
      </c>
      <c r="F132" s="168">
        <f t="shared" ref="F132:G132" si="142">SUM(F134:F136)</f>
        <v>12.2</v>
      </c>
      <c r="G132" s="168">
        <f t="shared" si="142"/>
        <v>0</v>
      </c>
      <c r="H132" s="211">
        <f t="shared" si="80"/>
        <v>0</v>
      </c>
      <c r="I132" s="169">
        <f>SUM(I134:I136)</f>
        <v>0</v>
      </c>
      <c r="J132" s="169">
        <f t="shared" ref="J132:K132" si="143">SUM(J134:J136)</f>
        <v>0</v>
      </c>
      <c r="K132" s="169">
        <f t="shared" si="143"/>
        <v>0</v>
      </c>
      <c r="L132" s="217">
        <f t="shared" ref="L132" si="144">M132+O132</f>
        <v>16</v>
      </c>
      <c r="M132" s="458">
        <f>SUM(M134:M136)</f>
        <v>16</v>
      </c>
      <c r="N132" s="458">
        <f t="shared" ref="N132:O132" si="145">SUM(N134:N136)</f>
        <v>12.2</v>
      </c>
      <c r="O132" s="458">
        <f t="shared" si="145"/>
        <v>0</v>
      </c>
      <c r="P132" s="388"/>
      <c r="Q132" s="205"/>
      <c r="R132" s="98"/>
    </row>
    <row r="133" spans="1:18" x14ac:dyDescent="0.25">
      <c r="A133" s="239"/>
      <c r="B133" s="364" t="s">
        <v>194</v>
      </c>
      <c r="C133" s="484"/>
      <c r="D133" s="375"/>
      <c r="E133" s="171"/>
      <c r="F133" s="329"/>
      <c r="G133" s="176"/>
      <c r="H133" s="276"/>
      <c r="I133" s="177"/>
      <c r="J133" s="177"/>
      <c r="K133" s="276"/>
      <c r="L133" s="281"/>
      <c r="M133" s="462"/>
      <c r="N133" s="462"/>
      <c r="O133" s="462"/>
      <c r="P133" s="388"/>
      <c r="Q133" s="205"/>
      <c r="R133" s="98"/>
    </row>
    <row r="134" spans="1:18" ht="26.25" x14ac:dyDescent="0.25">
      <c r="A134" s="239"/>
      <c r="B134" s="506" t="s">
        <v>351</v>
      </c>
      <c r="C134" s="505"/>
      <c r="D134" s="171">
        <f t="shared" ref="D134:D135" si="146">E134+G134</f>
        <v>2.2999999999999998</v>
      </c>
      <c r="E134" s="171">
        <v>2.2999999999999998</v>
      </c>
      <c r="F134" s="329">
        <v>1.7</v>
      </c>
      <c r="G134" s="67"/>
      <c r="H134" s="425">
        <f t="shared" ref="H134:H135" si="147">I134+K134</f>
        <v>0</v>
      </c>
      <c r="I134" s="68"/>
      <c r="J134" s="68"/>
      <c r="K134" s="68"/>
      <c r="L134" s="69">
        <f t="shared" ref="L134" si="148">M134+O134</f>
        <v>2.2999999999999998</v>
      </c>
      <c r="M134" s="69">
        <f t="shared" ref="M134" si="149">E134+I134</f>
        <v>2.2999999999999998</v>
      </c>
      <c r="N134" s="69">
        <f t="shared" ref="N134" si="150">F134+J134</f>
        <v>1.7</v>
      </c>
      <c r="O134" s="460"/>
      <c r="P134" s="388"/>
      <c r="Q134" s="205"/>
      <c r="R134" s="98"/>
    </row>
    <row r="135" spans="1:18" ht="26.25" x14ac:dyDescent="0.25">
      <c r="A135" s="40"/>
      <c r="B135" s="162" t="s">
        <v>520</v>
      </c>
      <c r="C135" s="484"/>
      <c r="D135" s="171">
        <f t="shared" si="146"/>
        <v>4.2</v>
      </c>
      <c r="E135" s="171">
        <v>4.2</v>
      </c>
      <c r="F135" s="171">
        <v>3.2</v>
      </c>
      <c r="G135" s="171"/>
      <c r="H135" s="425">
        <f t="shared" si="147"/>
        <v>0</v>
      </c>
      <c r="I135" s="68"/>
      <c r="J135" s="68"/>
      <c r="K135" s="68"/>
      <c r="L135" s="69">
        <f t="shared" ref="L135" si="151">M135+O135</f>
        <v>4.2</v>
      </c>
      <c r="M135" s="69">
        <f t="shared" ref="M135" si="152">E135+I135</f>
        <v>4.2</v>
      </c>
      <c r="N135" s="69">
        <f t="shared" ref="N135" si="153">F135+J135</f>
        <v>3.2</v>
      </c>
      <c r="O135" s="69"/>
      <c r="P135" s="388"/>
    </row>
    <row r="136" spans="1:18" ht="26.25" x14ac:dyDescent="0.25">
      <c r="A136" s="239"/>
      <c r="B136" s="162" t="s">
        <v>500</v>
      </c>
      <c r="C136" s="499"/>
      <c r="D136" s="168">
        <f>E136+G136</f>
        <v>9.5</v>
      </c>
      <c r="E136" s="168">
        <v>9.5</v>
      </c>
      <c r="F136" s="168">
        <v>7.3</v>
      </c>
      <c r="G136" s="275"/>
      <c r="H136" s="177">
        <f t="shared" si="80"/>
        <v>0</v>
      </c>
      <c r="I136" s="177"/>
      <c r="J136" s="177"/>
      <c r="K136" s="276"/>
      <c r="L136" s="281">
        <f>M136+O136</f>
        <v>9.5</v>
      </c>
      <c r="M136" s="178">
        <f t="shared" ref="M136:O137" si="154">E136+I136</f>
        <v>9.5</v>
      </c>
      <c r="N136" s="178">
        <f t="shared" si="154"/>
        <v>7.3</v>
      </c>
      <c r="O136" s="178">
        <f t="shared" si="154"/>
        <v>0</v>
      </c>
      <c r="P136" s="388"/>
      <c r="Q136" s="205"/>
      <c r="R136" s="98"/>
    </row>
    <row r="137" spans="1:18" x14ac:dyDescent="0.25">
      <c r="A137" s="32" t="s">
        <v>99</v>
      </c>
      <c r="B137" s="29" t="s">
        <v>417</v>
      </c>
      <c r="C137" s="479" t="s">
        <v>51</v>
      </c>
      <c r="D137" s="455">
        <f>E137+G137</f>
        <v>13.5</v>
      </c>
      <c r="E137" s="168">
        <f>SUM(E139:E140)</f>
        <v>13.5</v>
      </c>
      <c r="F137" s="168">
        <f t="shared" ref="F137:G137" si="155">SUM(F139:F140)</f>
        <v>10.3</v>
      </c>
      <c r="G137" s="168">
        <f t="shared" si="155"/>
        <v>0</v>
      </c>
      <c r="H137" s="211">
        <f t="shared" si="80"/>
        <v>0</v>
      </c>
      <c r="I137" s="169">
        <f>SUM(I139:I140)</f>
        <v>0</v>
      </c>
      <c r="J137" s="169">
        <f t="shared" ref="J137:K137" si="156">SUM(J139:J140)</f>
        <v>0</v>
      </c>
      <c r="K137" s="169">
        <f t="shared" si="156"/>
        <v>0</v>
      </c>
      <c r="L137" s="170">
        <f>M137+O137</f>
        <v>13.5</v>
      </c>
      <c r="M137" s="170">
        <f t="shared" si="154"/>
        <v>13.5</v>
      </c>
      <c r="N137" s="170">
        <f t="shared" si="154"/>
        <v>10.3</v>
      </c>
      <c r="O137" s="170">
        <f t="shared" si="154"/>
        <v>0</v>
      </c>
      <c r="P137" s="388"/>
      <c r="Q137" s="205"/>
      <c r="R137" s="98"/>
    </row>
    <row r="138" spans="1:18" x14ac:dyDescent="0.25">
      <c r="A138" s="40"/>
      <c r="B138" s="364" t="s">
        <v>194</v>
      </c>
      <c r="C138" s="480"/>
      <c r="D138" s="375"/>
      <c r="E138" s="171"/>
      <c r="F138" s="329"/>
      <c r="G138" s="171"/>
      <c r="H138" s="276"/>
      <c r="I138" s="276"/>
      <c r="J138" s="177"/>
      <c r="K138" s="177"/>
      <c r="L138" s="178"/>
      <c r="M138" s="178"/>
      <c r="N138" s="178"/>
      <c r="O138" s="178"/>
      <c r="P138" s="388"/>
      <c r="Q138" s="205"/>
      <c r="R138" s="98"/>
    </row>
    <row r="139" spans="1:18" ht="26.25" x14ac:dyDescent="0.25">
      <c r="A139" s="40"/>
      <c r="B139" s="162" t="s">
        <v>520</v>
      </c>
      <c r="C139" s="484"/>
      <c r="D139" s="171">
        <f t="shared" ref="D139" si="157">E139+G139</f>
        <v>2.9</v>
      </c>
      <c r="E139" s="171">
        <v>2.9</v>
      </c>
      <c r="F139" s="171">
        <v>2.2000000000000002</v>
      </c>
      <c r="G139" s="171"/>
      <c r="H139" s="425">
        <f t="shared" ref="H139" si="158">I139+K139</f>
        <v>0</v>
      </c>
      <c r="I139" s="68"/>
      <c r="J139" s="68"/>
      <c r="K139" s="68"/>
      <c r="L139" s="69">
        <f t="shared" ref="L139" si="159">M139+O139</f>
        <v>2.9</v>
      </c>
      <c r="M139" s="69">
        <f t="shared" ref="M139" si="160">E139+I139</f>
        <v>2.9</v>
      </c>
      <c r="N139" s="69">
        <f t="shared" ref="N139" si="161">F139+J139</f>
        <v>2.2000000000000002</v>
      </c>
      <c r="O139" s="69"/>
      <c r="P139" s="388"/>
    </row>
    <row r="140" spans="1:18" s="37" customFormat="1" ht="26.25" x14ac:dyDescent="0.25">
      <c r="A140" s="40"/>
      <c r="B140" s="162" t="s">
        <v>500</v>
      </c>
      <c r="C140" s="495"/>
      <c r="D140" s="168">
        <f>E140+G140</f>
        <v>10.6</v>
      </c>
      <c r="E140" s="168">
        <v>10.6</v>
      </c>
      <c r="F140" s="168">
        <v>8.1</v>
      </c>
      <c r="G140" s="275"/>
      <c r="H140" s="177">
        <f t="shared" si="80"/>
        <v>0</v>
      </c>
      <c r="I140" s="276"/>
      <c r="J140" s="177"/>
      <c r="K140" s="177"/>
      <c r="L140" s="170">
        <f t="shared" ref="L140" si="162">M140+O140</f>
        <v>10.6</v>
      </c>
      <c r="M140" s="170">
        <f t="shared" ref="M140" si="163">E140+I140</f>
        <v>10.6</v>
      </c>
      <c r="N140" s="170">
        <f t="shared" ref="N140" si="164">F140+J140</f>
        <v>8.1</v>
      </c>
      <c r="O140" s="170">
        <f t="shared" ref="O140" si="165">G140+K140</f>
        <v>0</v>
      </c>
      <c r="P140" s="388"/>
      <c r="Q140" s="214"/>
      <c r="R140" s="215"/>
    </row>
    <row r="141" spans="1:18" x14ac:dyDescent="0.25">
      <c r="A141" s="32" t="s">
        <v>100</v>
      </c>
      <c r="B141" s="17" t="s">
        <v>418</v>
      </c>
      <c r="C141" s="479" t="s">
        <v>51</v>
      </c>
      <c r="D141" s="455">
        <f>E141+G141</f>
        <v>20</v>
      </c>
      <c r="E141" s="168">
        <f>SUM(E143:E145)</f>
        <v>20</v>
      </c>
      <c r="F141" s="168">
        <f>SUM(F143:F145)</f>
        <v>15.3</v>
      </c>
      <c r="G141" s="168">
        <f t="shared" ref="G141" si="166">SUM(G144:G145)</f>
        <v>0</v>
      </c>
      <c r="H141" s="211">
        <f t="shared" ref="H141" si="167">I141+K141</f>
        <v>0</v>
      </c>
      <c r="I141" s="169">
        <f>SUM(I143:I144)</f>
        <v>0</v>
      </c>
      <c r="J141" s="169">
        <f t="shared" ref="J141:K141" si="168">SUM(J143:J144)</f>
        <v>0</v>
      </c>
      <c r="K141" s="169">
        <f t="shared" si="168"/>
        <v>0</v>
      </c>
      <c r="L141" s="170">
        <f>M141+O141</f>
        <v>20</v>
      </c>
      <c r="M141" s="170">
        <f t="shared" ref="M141" si="169">E141+I141</f>
        <v>20</v>
      </c>
      <c r="N141" s="170">
        <f t="shared" ref="N141" si="170">F141+J141</f>
        <v>15.3</v>
      </c>
      <c r="O141" s="170">
        <f t="shared" ref="O141" si="171">G141+K141</f>
        <v>0</v>
      </c>
      <c r="P141" s="388"/>
      <c r="Q141" s="205"/>
      <c r="R141" s="98"/>
    </row>
    <row r="142" spans="1:18" x14ac:dyDescent="0.25">
      <c r="A142" s="40"/>
      <c r="B142" s="364" t="s">
        <v>194</v>
      </c>
      <c r="C142" s="480"/>
      <c r="D142" s="375"/>
      <c r="E142" s="171"/>
      <c r="F142" s="329"/>
      <c r="G142" s="171"/>
      <c r="H142" s="276"/>
      <c r="I142" s="276"/>
      <c r="J142" s="177"/>
      <c r="K142" s="177"/>
      <c r="L142" s="178"/>
      <c r="M142" s="178"/>
      <c r="N142" s="178"/>
      <c r="O142" s="178"/>
      <c r="P142" s="388"/>
      <c r="Q142" s="205"/>
      <c r="R142" s="98"/>
    </row>
    <row r="143" spans="1:18" ht="26.25" x14ac:dyDescent="0.25">
      <c r="A143" s="40"/>
      <c r="B143" s="506" t="s">
        <v>351</v>
      </c>
      <c r="C143" s="504"/>
      <c r="D143" s="171">
        <f t="shared" ref="D143:D144" si="172">E143+G143</f>
        <v>2.6</v>
      </c>
      <c r="E143" s="171">
        <v>2.6</v>
      </c>
      <c r="F143" s="329">
        <v>2</v>
      </c>
      <c r="G143" s="171"/>
      <c r="H143" s="425">
        <f t="shared" ref="H143:H144" si="173">I143+K143</f>
        <v>0</v>
      </c>
      <c r="I143" s="68"/>
      <c r="J143" s="68"/>
      <c r="K143" s="68"/>
      <c r="L143" s="69">
        <f t="shared" ref="L143" si="174">M143+O143</f>
        <v>2.6</v>
      </c>
      <c r="M143" s="69">
        <f t="shared" ref="M143" si="175">E143+I143</f>
        <v>2.6</v>
      </c>
      <c r="N143" s="69">
        <f t="shared" ref="N143" si="176">F143+J143</f>
        <v>2</v>
      </c>
      <c r="O143" s="69"/>
      <c r="P143" s="388"/>
      <c r="Q143" s="205"/>
      <c r="R143" s="98"/>
    </row>
    <row r="144" spans="1:18" ht="26.25" x14ac:dyDescent="0.25">
      <c r="A144" s="40"/>
      <c r="B144" s="162" t="s">
        <v>520</v>
      </c>
      <c r="C144" s="484"/>
      <c r="D144" s="171">
        <f t="shared" si="172"/>
        <v>3.7</v>
      </c>
      <c r="E144" s="171">
        <v>3.7</v>
      </c>
      <c r="F144" s="171">
        <v>2.8</v>
      </c>
      <c r="G144" s="171"/>
      <c r="H144" s="425">
        <f t="shared" si="173"/>
        <v>0</v>
      </c>
      <c r="I144" s="68"/>
      <c r="J144" s="68"/>
      <c r="K144" s="68"/>
      <c r="L144" s="69">
        <f t="shared" ref="L144" si="177">M144+O144</f>
        <v>3.7</v>
      </c>
      <c r="M144" s="69">
        <f t="shared" ref="M144" si="178">E144+I144</f>
        <v>3.7</v>
      </c>
      <c r="N144" s="69">
        <f t="shared" ref="N144" si="179">F144+J144</f>
        <v>2.8</v>
      </c>
      <c r="O144" s="69"/>
      <c r="P144" s="388"/>
    </row>
    <row r="145" spans="1:18" ht="26.25" x14ac:dyDescent="0.25">
      <c r="A145" s="40"/>
      <c r="B145" s="162" t="s">
        <v>500</v>
      </c>
      <c r="C145" s="495"/>
      <c r="D145" s="168">
        <f>E145+G145</f>
        <v>13.7</v>
      </c>
      <c r="E145" s="168">
        <v>13.7</v>
      </c>
      <c r="F145" s="168">
        <v>10.5</v>
      </c>
      <c r="G145" s="275"/>
      <c r="H145" s="177">
        <f t="shared" si="80"/>
        <v>0</v>
      </c>
      <c r="I145" s="276"/>
      <c r="J145" s="177"/>
      <c r="K145" s="177"/>
      <c r="L145" s="178">
        <f t="shared" ref="L145:L154" si="180">M145+O145</f>
        <v>13.7</v>
      </c>
      <c r="M145" s="178">
        <f t="shared" ref="M145:M155" si="181">E145+I145</f>
        <v>13.7</v>
      </c>
      <c r="N145" s="178">
        <f t="shared" ref="N145:N155" si="182">F145+J145</f>
        <v>10.5</v>
      </c>
      <c r="O145" s="178">
        <f t="shared" ref="O145:O155" si="183">G145+K145</f>
        <v>0</v>
      </c>
      <c r="P145" s="388"/>
      <c r="Q145" s="205"/>
      <c r="R145" s="98"/>
    </row>
    <row r="146" spans="1:18" x14ac:dyDescent="0.25">
      <c r="A146" s="32" t="s">
        <v>101</v>
      </c>
      <c r="B146" s="29" t="s">
        <v>419</v>
      </c>
      <c r="C146" s="480" t="s">
        <v>51</v>
      </c>
      <c r="D146" s="455">
        <f>E146+G146</f>
        <v>12.9</v>
      </c>
      <c r="E146" s="168">
        <f>SUM(E148:E149)</f>
        <v>12.9</v>
      </c>
      <c r="F146" s="168">
        <f t="shared" ref="F146:G146" si="184">SUM(F148:F149)</f>
        <v>9.9</v>
      </c>
      <c r="G146" s="168">
        <f t="shared" si="184"/>
        <v>0</v>
      </c>
      <c r="H146" s="211">
        <f t="shared" si="80"/>
        <v>0</v>
      </c>
      <c r="I146" s="169">
        <f>SUM(I148:I149)</f>
        <v>0</v>
      </c>
      <c r="J146" s="169">
        <f t="shared" ref="J146:K146" si="185">SUM(J148:J149)</f>
        <v>0</v>
      </c>
      <c r="K146" s="169">
        <f t="shared" si="185"/>
        <v>0</v>
      </c>
      <c r="L146" s="170">
        <f>M146+O146</f>
        <v>12.9</v>
      </c>
      <c r="M146" s="170">
        <f t="shared" si="181"/>
        <v>12.9</v>
      </c>
      <c r="N146" s="170">
        <f t="shared" si="182"/>
        <v>9.9</v>
      </c>
      <c r="O146" s="170">
        <f t="shared" si="183"/>
        <v>0</v>
      </c>
      <c r="P146" s="388"/>
      <c r="Q146" s="205"/>
      <c r="R146" s="98"/>
    </row>
    <row r="147" spans="1:18" x14ac:dyDescent="0.25">
      <c r="A147" s="40"/>
      <c r="B147" s="364" t="s">
        <v>194</v>
      </c>
      <c r="C147" s="480"/>
      <c r="D147" s="375"/>
      <c r="E147" s="171"/>
      <c r="F147" s="329"/>
      <c r="G147" s="171"/>
      <c r="H147" s="276"/>
      <c r="I147" s="278"/>
      <c r="J147" s="177"/>
      <c r="K147" s="278"/>
      <c r="L147" s="178"/>
      <c r="M147" s="279"/>
      <c r="N147" s="178"/>
      <c r="O147" s="281"/>
      <c r="P147" s="388"/>
      <c r="Q147" s="205"/>
      <c r="R147" s="98"/>
    </row>
    <row r="148" spans="1:18" ht="26.25" x14ac:dyDescent="0.25">
      <c r="A148" s="40"/>
      <c r="B148" s="162" t="s">
        <v>520</v>
      </c>
      <c r="C148" s="484"/>
      <c r="D148" s="171">
        <f t="shared" ref="D148" si="186">E148+G148</f>
        <v>1.4</v>
      </c>
      <c r="E148" s="171">
        <v>1.4</v>
      </c>
      <c r="F148" s="171">
        <v>1.1000000000000001</v>
      </c>
      <c r="G148" s="171"/>
      <c r="H148" s="425">
        <f t="shared" ref="H148" si="187">I148+K148</f>
        <v>0</v>
      </c>
      <c r="I148" s="68"/>
      <c r="J148" s="68"/>
      <c r="K148" s="68"/>
      <c r="L148" s="69">
        <f t="shared" ref="L148" si="188">M148+O148</f>
        <v>1.4</v>
      </c>
      <c r="M148" s="69">
        <f t="shared" ref="M148" si="189">E148+I148</f>
        <v>1.4</v>
      </c>
      <c r="N148" s="69">
        <f t="shared" ref="N148" si="190">F148+J148</f>
        <v>1.1000000000000001</v>
      </c>
      <c r="O148" s="69"/>
      <c r="P148" s="388"/>
    </row>
    <row r="149" spans="1:18" ht="26.25" x14ac:dyDescent="0.25">
      <c r="A149" s="242"/>
      <c r="B149" s="167" t="s">
        <v>500</v>
      </c>
      <c r="C149" s="498"/>
      <c r="D149" s="168">
        <f>E149+G149</f>
        <v>11.5</v>
      </c>
      <c r="E149" s="168">
        <v>11.5</v>
      </c>
      <c r="F149" s="168">
        <v>8.8000000000000007</v>
      </c>
      <c r="G149" s="277"/>
      <c r="H149" s="172">
        <f t="shared" si="80"/>
        <v>0</v>
      </c>
      <c r="I149" s="306"/>
      <c r="J149" s="172"/>
      <c r="K149" s="306"/>
      <c r="L149" s="173">
        <f t="shared" si="180"/>
        <v>11.5</v>
      </c>
      <c r="M149" s="307">
        <f t="shared" si="181"/>
        <v>11.5</v>
      </c>
      <c r="N149" s="173">
        <f t="shared" si="182"/>
        <v>8.8000000000000007</v>
      </c>
      <c r="O149" s="218">
        <f t="shared" si="183"/>
        <v>0</v>
      </c>
      <c r="P149" s="388"/>
      <c r="Q149" s="205"/>
      <c r="R149" s="98"/>
    </row>
    <row r="150" spans="1:18" x14ac:dyDescent="0.25">
      <c r="A150" s="32" t="s">
        <v>102</v>
      </c>
      <c r="B150" s="35" t="s">
        <v>391</v>
      </c>
      <c r="C150" s="479" t="s">
        <v>51</v>
      </c>
      <c r="D150" s="455">
        <f>E150+G150</f>
        <v>19.8</v>
      </c>
      <c r="E150" s="168">
        <f>SUM(E152:E154)</f>
        <v>19.8</v>
      </c>
      <c r="F150" s="168">
        <f>SUM(F152:F154)</f>
        <v>15.2</v>
      </c>
      <c r="G150" s="168">
        <f t="shared" ref="G150" si="191">SUM(G153:G154)</f>
        <v>0</v>
      </c>
      <c r="H150" s="211">
        <f t="shared" ref="H150" si="192">I150+K150</f>
        <v>0</v>
      </c>
      <c r="I150" s="169">
        <f>SUM(I152:I154)</f>
        <v>0</v>
      </c>
      <c r="J150" s="169">
        <f t="shared" ref="J150:K150" si="193">SUM(J152:J154)</f>
        <v>0</v>
      </c>
      <c r="K150" s="169">
        <f t="shared" si="193"/>
        <v>0</v>
      </c>
      <c r="L150" s="170">
        <f>M150+O150</f>
        <v>19.8</v>
      </c>
      <c r="M150" s="170">
        <f>E150+I150</f>
        <v>19.8</v>
      </c>
      <c r="N150" s="170">
        <f>F150+J150</f>
        <v>15.2</v>
      </c>
      <c r="O150" s="170">
        <f t="shared" ref="O150" si="194">G150+K150</f>
        <v>0</v>
      </c>
      <c r="P150" s="388"/>
      <c r="Q150" s="205"/>
      <c r="R150" s="98"/>
    </row>
    <row r="151" spans="1:18" x14ac:dyDescent="0.25">
      <c r="A151" s="40"/>
      <c r="B151" s="364" t="s">
        <v>194</v>
      </c>
      <c r="C151" s="480"/>
      <c r="D151" s="375"/>
      <c r="E151" s="171"/>
      <c r="F151" s="329"/>
      <c r="G151" s="171"/>
      <c r="H151" s="276"/>
      <c r="I151" s="278"/>
      <c r="J151" s="177"/>
      <c r="K151" s="278"/>
      <c r="L151" s="178"/>
      <c r="M151" s="279"/>
      <c r="N151" s="178"/>
      <c r="O151" s="281"/>
      <c r="P151" s="388"/>
      <c r="Q151" s="205"/>
      <c r="R151" s="98"/>
    </row>
    <row r="152" spans="1:18" ht="26.25" x14ac:dyDescent="0.25">
      <c r="A152" s="40"/>
      <c r="B152" s="506" t="s">
        <v>351</v>
      </c>
      <c r="C152" s="504"/>
      <c r="D152" s="171">
        <f t="shared" ref="D152:D153" si="195">E152+G152</f>
        <v>4.9000000000000004</v>
      </c>
      <c r="E152" s="171">
        <v>4.9000000000000004</v>
      </c>
      <c r="F152" s="329">
        <v>3.8</v>
      </c>
      <c r="G152" s="171"/>
      <c r="H152" s="425">
        <f t="shared" ref="H152:H153" si="196">I152+K152</f>
        <v>0</v>
      </c>
      <c r="I152" s="68"/>
      <c r="J152" s="68"/>
      <c r="K152" s="68"/>
      <c r="L152" s="69">
        <f t="shared" ref="L152" si="197">M152+O152</f>
        <v>4.9000000000000004</v>
      </c>
      <c r="M152" s="69">
        <f t="shared" ref="M152" si="198">E152+I152</f>
        <v>4.9000000000000004</v>
      </c>
      <c r="N152" s="69">
        <f t="shared" ref="N152" si="199">F152+J152</f>
        <v>3.8</v>
      </c>
      <c r="O152" s="69"/>
      <c r="P152" s="388"/>
      <c r="Q152" s="205"/>
      <c r="R152" s="98"/>
    </row>
    <row r="153" spans="1:18" ht="26.25" x14ac:dyDescent="0.25">
      <c r="A153" s="40"/>
      <c r="B153" s="162" t="s">
        <v>520</v>
      </c>
      <c r="C153" s="484"/>
      <c r="D153" s="171">
        <f t="shared" si="195"/>
        <v>1.7</v>
      </c>
      <c r="E153" s="171">
        <v>1.7</v>
      </c>
      <c r="F153" s="171">
        <v>1.3</v>
      </c>
      <c r="G153" s="171"/>
      <c r="H153" s="425">
        <f t="shared" si="196"/>
        <v>0</v>
      </c>
      <c r="I153" s="68"/>
      <c r="J153" s="68"/>
      <c r="K153" s="68"/>
      <c r="L153" s="69">
        <f t="shared" ref="L153" si="200">M153+O153</f>
        <v>1.7</v>
      </c>
      <c r="M153" s="69">
        <f t="shared" ref="M153" si="201">E153+I153</f>
        <v>1.7</v>
      </c>
      <c r="N153" s="69">
        <f t="shared" ref="N153" si="202">F153+J153</f>
        <v>1.3</v>
      </c>
      <c r="O153" s="69"/>
      <c r="P153" s="388"/>
    </row>
    <row r="154" spans="1:18" ht="26.25" x14ac:dyDescent="0.25">
      <c r="A154" s="40"/>
      <c r="B154" s="162" t="s">
        <v>500</v>
      </c>
      <c r="C154" s="498"/>
      <c r="D154" s="168">
        <f>E154+G154</f>
        <v>13.2</v>
      </c>
      <c r="E154" s="168">
        <v>13.2</v>
      </c>
      <c r="F154" s="168">
        <v>10.1</v>
      </c>
      <c r="G154" s="277"/>
      <c r="H154" s="172">
        <f t="shared" si="80"/>
        <v>0</v>
      </c>
      <c r="I154" s="306"/>
      <c r="J154" s="172"/>
      <c r="K154" s="306"/>
      <c r="L154" s="173">
        <f t="shared" si="180"/>
        <v>13.2</v>
      </c>
      <c r="M154" s="307">
        <f t="shared" si="181"/>
        <v>13.2</v>
      </c>
      <c r="N154" s="173">
        <f t="shared" si="182"/>
        <v>10.1</v>
      </c>
      <c r="O154" s="218">
        <f t="shared" si="183"/>
        <v>0</v>
      </c>
      <c r="P154" s="388"/>
      <c r="Q154" s="205"/>
      <c r="R154" s="98"/>
    </row>
    <row r="155" spans="1:18" x14ac:dyDescent="0.25">
      <c r="A155" s="32" t="s">
        <v>103</v>
      </c>
      <c r="B155" s="29" t="s">
        <v>46</v>
      </c>
      <c r="C155" s="652" t="s">
        <v>51</v>
      </c>
      <c r="D155" s="455">
        <f>E155+G155</f>
        <v>5.6</v>
      </c>
      <c r="E155" s="168">
        <f>SUM(E157:E158)</f>
        <v>5.6</v>
      </c>
      <c r="F155" s="168">
        <f t="shared" ref="F155:G155" si="203">SUM(F157:F158)</f>
        <v>4.3</v>
      </c>
      <c r="G155" s="168">
        <f t="shared" si="203"/>
        <v>0</v>
      </c>
      <c r="H155" s="211">
        <f t="shared" ref="H155:H217" si="204">I155+K155</f>
        <v>0</v>
      </c>
      <c r="I155" s="169">
        <f>SUM(I157:I158)</f>
        <v>0</v>
      </c>
      <c r="J155" s="169">
        <f t="shared" ref="J155:K155" si="205">SUM(J157:J158)</f>
        <v>0</v>
      </c>
      <c r="K155" s="169">
        <f t="shared" si="205"/>
        <v>0</v>
      </c>
      <c r="L155" s="170">
        <f>M155+O155</f>
        <v>5.6</v>
      </c>
      <c r="M155" s="170">
        <f t="shared" si="181"/>
        <v>5.6</v>
      </c>
      <c r="N155" s="170">
        <f t="shared" si="182"/>
        <v>4.3</v>
      </c>
      <c r="O155" s="170">
        <f t="shared" si="183"/>
        <v>0</v>
      </c>
      <c r="P155" s="388"/>
      <c r="Q155" s="205"/>
      <c r="R155" s="98"/>
    </row>
    <row r="156" spans="1:18" x14ac:dyDescent="0.25">
      <c r="A156" s="40"/>
      <c r="B156" s="364" t="s">
        <v>194</v>
      </c>
      <c r="C156" s="654"/>
      <c r="D156" s="375"/>
      <c r="E156" s="171"/>
      <c r="F156" s="329"/>
      <c r="G156" s="171"/>
      <c r="H156" s="276"/>
      <c r="I156" s="276"/>
      <c r="J156" s="177"/>
      <c r="K156" s="177"/>
      <c r="L156" s="178"/>
      <c r="M156" s="178"/>
      <c r="N156" s="178"/>
      <c r="O156" s="178"/>
      <c r="P156" s="388"/>
      <c r="Q156" s="205"/>
      <c r="R156" s="98"/>
    </row>
    <row r="157" spans="1:18" ht="26.25" x14ac:dyDescent="0.25">
      <c r="A157" s="40"/>
      <c r="B157" s="162" t="s">
        <v>520</v>
      </c>
      <c r="C157" s="655"/>
      <c r="D157" s="171">
        <f t="shared" ref="D157" si="206">E157+G157</f>
        <v>2</v>
      </c>
      <c r="E157" s="171">
        <v>2</v>
      </c>
      <c r="F157" s="171">
        <v>1.5</v>
      </c>
      <c r="G157" s="171"/>
      <c r="H157" s="425">
        <f t="shared" ref="H157" si="207">I157+K157</f>
        <v>0</v>
      </c>
      <c r="I157" s="68"/>
      <c r="J157" s="68"/>
      <c r="K157" s="68"/>
      <c r="L157" s="69">
        <f t="shared" ref="L157" si="208">M157+O157</f>
        <v>2</v>
      </c>
      <c r="M157" s="69">
        <f t="shared" ref="M157" si="209">E157+I157</f>
        <v>2</v>
      </c>
      <c r="N157" s="69">
        <f t="shared" ref="N157" si="210">F157+J157</f>
        <v>1.5</v>
      </c>
      <c r="O157" s="69"/>
      <c r="P157" s="388"/>
    </row>
    <row r="158" spans="1:18" s="37" customFormat="1" ht="26.25" x14ac:dyDescent="0.25">
      <c r="A158" s="242"/>
      <c r="B158" s="167" t="s">
        <v>500</v>
      </c>
      <c r="C158" s="655"/>
      <c r="D158" s="168">
        <f>E158+G158</f>
        <v>3.6</v>
      </c>
      <c r="E158" s="168">
        <v>3.6</v>
      </c>
      <c r="F158" s="168">
        <v>2.8</v>
      </c>
      <c r="G158" s="275"/>
      <c r="H158" s="177">
        <f t="shared" si="204"/>
        <v>0</v>
      </c>
      <c r="I158" s="276"/>
      <c r="J158" s="177"/>
      <c r="K158" s="177"/>
      <c r="L158" s="170">
        <f t="shared" ref="L158" si="211">M158+O158</f>
        <v>3.6</v>
      </c>
      <c r="M158" s="170">
        <f t="shared" ref="M158" si="212">E158+I158</f>
        <v>3.6</v>
      </c>
      <c r="N158" s="170">
        <f t="shared" ref="N158" si="213">F158+J158</f>
        <v>2.8</v>
      </c>
      <c r="O158" s="170">
        <f t="shared" ref="O158" si="214">G158+K158</f>
        <v>0</v>
      </c>
      <c r="P158" s="388"/>
      <c r="Q158" s="214"/>
      <c r="R158" s="215"/>
    </row>
    <row r="159" spans="1:18" x14ac:dyDescent="0.25">
      <c r="A159" s="32" t="s">
        <v>104</v>
      </c>
      <c r="B159" s="26" t="s">
        <v>43</v>
      </c>
      <c r="C159" s="479" t="s">
        <v>51</v>
      </c>
      <c r="D159" s="455">
        <f>E159+G159</f>
        <v>6.1</v>
      </c>
      <c r="E159" s="168">
        <f>SUM(E161:E162)</f>
        <v>6.1</v>
      </c>
      <c r="F159" s="168">
        <f t="shared" ref="F159:G159" si="215">SUM(F161:F162)</f>
        <v>4.6999999999999993</v>
      </c>
      <c r="G159" s="168">
        <f t="shared" si="215"/>
        <v>0</v>
      </c>
      <c r="H159" s="211">
        <f t="shared" ref="H159" si="216">I159+K159</f>
        <v>0</v>
      </c>
      <c r="I159" s="169">
        <f>SUM(I161:I162)</f>
        <v>0</v>
      </c>
      <c r="J159" s="169">
        <f t="shared" ref="J159:K159" si="217">SUM(J161:J162)</f>
        <v>0</v>
      </c>
      <c r="K159" s="169">
        <f t="shared" si="217"/>
        <v>0</v>
      </c>
      <c r="L159" s="170">
        <f>M159+O159</f>
        <v>6.1</v>
      </c>
      <c r="M159" s="170">
        <f t="shared" ref="M159" si="218">E159+I159</f>
        <v>6.1</v>
      </c>
      <c r="N159" s="170">
        <f t="shared" ref="N159" si="219">F159+J159</f>
        <v>4.6999999999999993</v>
      </c>
      <c r="O159" s="170">
        <f t="shared" ref="O159" si="220">G159+K159</f>
        <v>0</v>
      </c>
      <c r="P159" s="388"/>
      <c r="Q159" s="205"/>
      <c r="R159" s="98"/>
    </row>
    <row r="160" spans="1:18" x14ac:dyDescent="0.25">
      <c r="A160" s="40"/>
      <c r="B160" s="364" t="s">
        <v>194</v>
      </c>
      <c r="C160" s="480"/>
      <c r="D160" s="375"/>
      <c r="E160" s="171"/>
      <c r="F160" s="329"/>
      <c r="G160" s="171"/>
      <c r="H160" s="276"/>
      <c r="I160" s="278"/>
      <c r="J160" s="177"/>
      <c r="K160" s="278"/>
      <c r="L160" s="178"/>
      <c r="M160" s="279"/>
      <c r="N160" s="178"/>
      <c r="O160" s="281"/>
      <c r="P160" s="388"/>
      <c r="Q160" s="205"/>
      <c r="R160" s="98"/>
    </row>
    <row r="161" spans="1:18" ht="26.25" x14ac:dyDescent="0.25">
      <c r="A161" s="40"/>
      <c r="B161" s="162" t="s">
        <v>520</v>
      </c>
      <c r="C161" s="484"/>
      <c r="D161" s="171">
        <f t="shared" ref="D161" si="221">E161+G161</f>
        <v>2.5</v>
      </c>
      <c r="E161" s="171">
        <v>2.5</v>
      </c>
      <c r="F161" s="171">
        <v>1.9</v>
      </c>
      <c r="G161" s="171"/>
      <c r="H161" s="425">
        <f t="shared" ref="H161" si="222">I161+K161</f>
        <v>0</v>
      </c>
      <c r="I161" s="68"/>
      <c r="J161" s="68"/>
      <c r="K161" s="68"/>
      <c r="L161" s="69">
        <f t="shared" ref="L161" si="223">M161+O161</f>
        <v>2.5</v>
      </c>
      <c r="M161" s="69">
        <f t="shared" ref="M161" si="224">E161+I161</f>
        <v>2.5</v>
      </c>
      <c r="N161" s="69">
        <f t="shared" ref="N161" si="225">F161+J161</f>
        <v>1.9</v>
      </c>
      <c r="O161" s="69"/>
      <c r="P161" s="388"/>
    </row>
    <row r="162" spans="1:18" ht="26.25" x14ac:dyDescent="0.25">
      <c r="A162" s="40"/>
      <c r="B162" s="162" t="s">
        <v>500</v>
      </c>
      <c r="C162" s="498"/>
      <c r="D162" s="168">
        <f>E162+G162</f>
        <v>3.6</v>
      </c>
      <c r="E162" s="168">
        <v>3.6</v>
      </c>
      <c r="F162" s="168">
        <v>2.8</v>
      </c>
      <c r="G162" s="277"/>
      <c r="H162" s="172">
        <f t="shared" si="204"/>
        <v>0</v>
      </c>
      <c r="I162" s="306"/>
      <c r="J162" s="172"/>
      <c r="K162" s="306"/>
      <c r="L162" s="173">
        <f>M162+O162</f>
        <v>3.6</v>
      </c>
      <c r="M162" s="307">
        <f t="shared" ref="M162:O163" si="226">E162+I162</f>
        <v>3.6</v>
      </c>
      <c r="N162" s="173">
        <f t="shared" si="226"/>
        <v>2.8</v>
      </c>
      <c r="O162" s="218">
        <f t="shared" si="226"/>
        <v>0</v>
      </c>
      <c r="P162" s="388"/>
      <c r="Q162" s="205"/>
      <c r="R162" s="98"/>
    </row>
    <row r="163" spans="1:18" x14ac:dyDescent="0.25">
      <c r="A163" s="32" t="s">
        <v>105</v>
      </c>
      <c r="B163" s="29" t="s">
        <v>45</v>
      </c>
      <c r="C163" s="652" t="s">
        <v>51</v>
      </c>
      <c r="D163" s="455">
        <f>E163+G163</f>
        <v>5</v>
      </c>
      <c r="E163" s="168">
        <f>SUM(E165:E166)</f>
        <v>5</v>
      </c>
      <c r="F163" s="168">
        <f t="shared" ref="F163:G163" si="227">SUM(F165:F166)</f>
        <v>3.9</v>
      </c>
      <c r="G163" s="168">
        <f t="shared" si="227"/>
        <v>0</v>
      </c>
      <c r="H163" s="211">
        <f t="shared" si="204"/>
        <v>0</v>
      </c>
      <c r="I163" s="169">
        <f>SUM(I165:I166)</f>
        <v>0</v>
      </c>
      <c r="J163" s="169">
        <f t="shared" ref="J163:K163" si="228">SUM(J165:J166)</f>
        <v>0</v>
      </c>
      <c r="K163" s="169">
        <f t="shared" si="228"/>
        <v>0</v>
      </c>
      <c r="L163" s="170">
        <f>M163+O163</f>
        <v>5</v>
      </c>
      <c r="M163" s="170">
        <f t="shared" si="226"/>
        <v>5</v>
      </c>
      <c r="N163" s="170">
        <f t="shared" si="226"/>
        <v>3.9</v>
      </c>
      <c r="O163" s="170">
        <f t="shared" si="226"/>
        <v>0</v>
      </c>
      <c r="P163" s="388"/>
      <c r="Q163" s="205"/>
      <c r="R163" s="98"/>
    </row>
    <row r="164" spans="1:18" x14ac:dyDescent="0.25">
      <c r="A164" s="40"/>
      <c r="B164" s="364" t="s">
        <v>194</v>
      </c>
      <c r="C164" s="654"/>
      <c r="D164" s="375"/>
      <c r="E164" s="171"/>
      <c r="F164" s="329"/>
      <c r="G164" s="171"/>
      <c r="H164" s="276"/>
      <c r="I164" s="276"/>
      <c r="J164" s="177"/>
      <c r="K164" s="177"/>
      <c r="L164" s="178"/>
      <c r="M164" s="178"/>
      <c r="N164" s="178"/>
      <c r="O164" s="178"/>
      <c r="P164" s="388"/>
      <c r="Q164" s="205"/>
      <c r="R164" s="98"/>
    </row>
    <row r="165" spans="1:18" ht="26.25" x14ac:dyDescent="0.25">
      <c r="A165" s="40"/>
      <c r="B165" s="162" t="s">
        <v>520</v>
      </c>
      <c r="C165" s="655"/>
      <c r="D165" s="171">
        <f t="shared" ref="D165" si="229">E165+G165</f>
        <v>1.4</v>
      </c>
      <c r="E165" s="171">
        <v>1.4</v>
      </c>
      <c r="F165" s="171">
        <v>1.1000000000000001</v>
      </c>
      <c r="G165" s="171"/>
      <c r="H165" s="425">
        <f t="shared" ref="H165" si="230">I165+K165</f>
        <v>0</v>
      </c>
      <c r="I165" s="68"/>
      <c r="J165" s="68"/>
      <c r="K165" s="68"/>
      <c r="L165" s="69">
        <f t="shared" ref="L165" si="231">M165+O165</f>
        <v>1.4</v>
      </c>
      <c r="M165" s="69">
        <f t="shared" ref="M165" si="232">E165+I165</f>
        <v>1.4</v>
      </c>
      <c r="N165" s="69">
        <f t="shared" ref="N165" si="233">F165+J165</f>
        <v>1.1000000000000001</v>
      </c>
      <c r="O165" s="69"/>
      <c r="P165" s="388"/>
    </row>
    <row r="166" spans="1:18" s="37" customFormat="1" ht="26.25" x14ac:dyDescent="0.25">
      <c r="A166" s="242"/>
      <c r="B166" s="162" t="s">
        <v>500</v>
      </c>
      <c r="C166" s="656"/>
      <c r="D166" s="168">
        <f>E166+G166</f>
        <v>3.6</v>
      </c>
      <c r="E166" s="168">
        <v>3.6</v>
      </c>
      <c r="F166" s="168">
        <v>2.8</v>
      </c>
      <c r="G166" s="275"/>
      <c r="H166" s="172">
        <f t="shared" si="204"/>
        <v>0</v>
      </c>
      <c r="I166" s="213"/>
      <c r="J166" s="172"/>
      <c r="K166" s="172"/>
      <c r="L166" s="170">
        <f t="shared" ref="L166" si="234">M166+O166</f>
        <v>3.6</v>
      </c>
      <c r="M166" s="170">
        <f t="shared" ref="M166" si="235">E166+I166</f>
        <v>3.6</v>
      </c>
      <c r="N166" s="170">
        <f t="shared" ref="N166" si="236">F166+J166</f>
        <v>2.8</v>
      </c>
      <c r="O166" s="170">
        <f t="shared" ref="O166" si="237">G166+K166</f>
        <v>0</v>
      </c>
      <c r="P166" s="388"/>
      <c r="Q166" s="214"/>
      <c r="R166" s="215"/>
    </row>
    <row r="167" spans="1:18" x14ac:dyDescent="0.25">
      <c r="A167" s="32" t="s">
        <v>106</v>
      </c>
      <c r="B167" s="29" t="s">
        <v>165</v>
      </c>
      <c r="C167" s="652" t="s">
        <v>51</v>
      </c>
      <c r="D167" s="455">
        <f>E167+G167</f>
        <v>9.1</v>
      </c>
      <c r="E167" s="168">
        <f>SUM(E169:E170)</f>
        <v>9.1</v>
      </c>
      <c r="F167" s="168">
        <f t="shared" ref="F167:G167" si="238">SUM(F169:F170)</f>
        <v>6.9</v>
      </c>
      <c r="G167" s="168">
        <f t="shared" si="238"/>
        <v>0</v>
      </c>
      <c r="H167" s="211">
        <f t="shared" si="204"/>
        <v>0</v>
      </c>
      <c r="I167" s="169">
        <f>SUM(I169:I170)</f>
        <v>0</v>
      </c>
      <c r="J167" s="169">
        <f t="shared" ref="J167:K167" si="239">SUM(J169:J170)</f>
        <v>0</v>
      </c>
      <c r="K167" s="169">
        <f t="shared" si="239"/>
        <v>0</v>
      </c>
      <c r="L167" s="170">
        <f>M167+O167</f>
        <v>9.1</v>
      </c>
      <c r="M167" s="170">
        <f>E167+I167</f>
        <v>9.1</v>
      </c>
      <c r="N167" s="170">
        <f>F167+J167</f>
        <v>6.9</v>
      </c>
      <c r="O167" s="170">
        <f>G167+K167</f>
        <v>0</v>
      </c>
      <c r="P167" s="388"/>
      <c r="Q167" s="205"/>
      <c r="R167" s="98"/>
    </row>
    <row r="168" spans="1:18" x14ac:dyDescent="0.25">
      <c r="A168" s="40"/>
      <c r="B168" s="364" t="s">
        <v>194</v>
      </c>
      <c r="C168" s="654"/>
      <c r="D168" s="375"/>
      <c r="E168" s="171"/>
      <c r="F168" s="329"/>
      <c r="G168" s="171"/>
      <c r="H168" s="276"/>
      <c r="I168" s="276"/>
      <c r="J168" s="177"/>
      <c r="K168" s="177"/>
      <c r="L168" s="178"/>
      <c r="M168" s="178"/>
      <c r="N168" s="178"/>
      <c r="O168" s="178"/>
      <c r="P168" s="388"/>
      <c r="Q168" s="205"/>
      <c r="R168" s="98"/>
    </row>
    <row r="169" spans="1:18" ht="26.25" x14ac:dyDescent="0.25">
      <c r="A169" s="40"/>
      <c r="B169" s="162" t="s">
        <v>520</v>
      </c>
      <c r="C169" s="655"/>
      <c r="D169" s="171">
        <f t="shared" ref="D169" si="240">E169+G169</f>
        <v>2.5</v>
      </c>
      <c r="E169" s="171">
        <v>2.5</v>
      </c>
      <c r="F169" s="171">
        <v>1.9</v>
      </c>
      <c r="G169" s="171"/>
      <c r="H169" s="425">
        <f t="shared" ref="H169" si="241">I169+K169</f>
        <v>0</v>
      </c>
      <c r="I169" s="68"/>
      <c r="J169" s="68"/>
      <c r="K169" s="68"/>
      <c r="L169" s="69">
        <f t="shared" ref="L169" si="242">M169+O169</f>
        <v>2.5</v>
      </c>
      <c r="M169" s="69">
        <f t="shared" ref="M169" si="243">E169+I169</f>
        <v>2.5</v>
      </c>
      <c r="N169" s="69">
        <f t="shared" ref="N169" si="244">F169+J169</f>
        <v>1.9</v>
      </c>
      <c r="O169" s="69"/>
      <c r="P169" s="388"/>
    </row>
    <row r="170" spans="1:18" s="37" customFormat="1" ht="26.25" x14ac:dyDescent="0.25">
      <c r="A170" s="242"/>
      <c r="B170" s="162" t="s">
        <v>500</v>
      </c>
      <c r="C170" s="656"/>
      <c r="D170" s="168">
        <f>E170+G170</f>
        <v>6.6</v>
      </c>
      <c r="E170" s="168">
        <v>6.6</v>
      </c>
      <c r="F170" s="168">
        <v>5</v>
      </c>
      <c r="G170" s="275"/>
      <c r="H170" s="172">
        <f t="shared" si="204"/>
        <v>0</v>
      </c>
      <c r="I170" s="213"/>
      <c r="J170" s="172"/>
      <c r="K170" s="172"/>
      <c r="L170" s="170">
        <f t="shared" ref="L170" si="245">M170+O170</f>
        <v>6.6</v>
      </c>
      <c r="M170" s="170">
        <f t="shared" ref="M170" si="246">E170+I170</f>
        <v>6.6</v>
      </c>
      <c r="N170" s="170">
        <f t="shared" ref="N170" si="247">F170+J170</f>
        <v>5</v>
      </c>
      <c r="O170" s="170">
        <f t="shared" ref="O170" si="248">G170+K170</f>
        <v>0</v>
      </c>
      <c r="P170" s="388"/>
      <c r="Q170" s="214"/>
      <c r="R170" s="215"/>
    </row>
    <row r="171" spans="1:18" x14ac:dyDescent="0.25">
      <c r="A171" s="32" t="s">
        <v>107</v>
      </c>
      <c r="B171" s="29" t="s">
        <v>44</v>
      </c>
      <c r="C171" s="652" t="s">
        <v>51</v>
      </c>
      <c r="D171" s="455">
        <f>E171+G171</f>
        <v>4.2</v>
      </c>
      <c r="E171" s="168">
        <f>SUM(E173:E174)</f>
        <v>4.2</v>
      </c>
      <c r="F171" s="168">
        <f t="shared" ref="F171:G171" si="249">SUM(F173:F174)</f>
        <v>3.2</v>
      </c>
      <c r="G171" s="168">
        <f t="shared" si="249"/>
        <v>0</v>
      </c>
      <c r="H171" s="211">
        <f t="shared" si="204"/>
        <v>0</v>
      </c>
      <c r="I171" s="169">
        <f>SUM(I173:I174)</f>
        <v>0</v>
      </c>
      <c r="J171" s="169">
        <f t="shared" ref="J171:K171" si="250">SUM(J173:J174)</f>
        <v>0</v>
      </c>
      <c r="K171" s="169">
        <f t="shared" si="250"/>
        <v>0</v>
      </c>
      <c r="L171" s="170">
        <f>M171+O171</f>
        <v>4.2</v>
      </c>
      <c r="M171" s="170">
        <f>E171+I171</f>
        <v>4.2</v>
      </c>
      <c r="N171" s="170">
        <f>F171+J171</f>
        <v>3.2</v>
      </c>
      <c r="O171" s="170">
        <f>G171+K171</f>
        <v>0</v>
      </c>
      <c r="P171" s="388"/>
      <c r="Q171" s="205"/>
      <c r="R171" s="98"/>
    </row>
    <row r="172" spans="1:18" x14ac:dyDescent="0.25">
      <c r="A172" s="40"/>
      <c r="B172" s="364" t="s">
        <v>194</v>
      </c>
      <c r="C172" s="654"/>
      <c r="D172" s="375"/>
      <c r="E172" s="171"/>
      <c r="F172" s="329"/>
      <c r="G172" s="171"/>
      <c r="H172" s="276"/>
      <c r="I172" s="276"/>
      <c r="J172" s="177"/>
      <c r="K172" s="177"/>
      <c r="L172" s="178"/>
      <c r="M172" s="178"/>
      <c r="N172" s="178"/>
      <c r="O172" s="178"/>
      <c r="P172" s="388"/>
      <c r="Q172" s="205"/>
      <c r="R172" s="98"/>
    </row>
    <row r="173" spans="1:18" ht="26.25" x14ac:dyDescent="0.25">
      <c r="A173" s="40"/>
      <c r="B173" s="162" t="s">
        <v>520</v>
      </c>
      <c r="C173" s="655"/>
      <c r="D173" s="171">
        <f t="shared" ref="D173" si="251">E173+G173</f>
        <v>1.8</v>
      </c>
      <c r="E173" s="171">
        <v>1.8</v>
      </c>
      <c r="F173" s="171">
        <v>1.4</v>
      </c>
      <c r="G173" s="171"/>
      <c r="H173" s="425">
        <f t="shared" ref="H173" si="252">I173+K173</f>
        <v>0</v>
      </c>
      <c r="I173" s="68"/>
      <c r="J173" s="68"/>
      <c r="K173" s="68"/>
      <c r="L173" s="69">
        <f t="shared" ref="L173" si="253">M173+O173</f>
        <v>1.8</v>
      </c>
      <c r="M173" s="69">
        <f t="shared" ref="M173" si="254">E173+I173</f>
        <v>1.8</v>
      </c>
      <c r="N173" s="69">
        <f t="shared" ref="N173" si="255">F173+J173</f>
        <v>1.4</v>
      </c>
      <c r="O173" s="69"/>
      <c r="P173" s="388"/>
    </row>
    <row r="174" spans="1:18" s="37" customFormat="1" ht="26.25" x14ac:dyDescent="0.25">
      <c r="A174" s="242"/>
      <c r="B174" s="162" t="s">
        <v>500</v>
      </c>
      <c r="C174" s="656"/>
      <c r="D174" s="168">
        <f>E174+G174</f>
        <v>2.4</v>
      </c>
      <c r="E174" s="168">
        <v>2.4</v>
      </c>
      <c r="F174" s="168">
        <v>1.8</v>
      </c>
      <c r="G174" s="275"/>
      <c r="H174" s="172">
        <f t="shared" si="204"/>
        <v>0</v>
      </c>
      <c r="I174" s="213"/>
      <c r="J174" s="172"/>
      <c r="K174" s="172"/>
      <c r="L174" s="170">
        <f t="shared" ref="L174" si="256">M174+O174</f>
        <v>2.4</v>
      </c>
      <c r="M174" s="170">
        <f t="shared" ref="M174" si="257">E174+I174</f>
        <v>2.4</v>
      </c>
      <c r="N174" s="170">
        <f t="shared" ref="N174" si="258">F174+J174</f>
        <v>1.8</v>
      </c>
      <c r="O174" s="170">
        <f t="shared" ref="O174" si="259">G174+K174</f>
        <v>0</v>
      </c>
      <c r="P174" s="388"/>
      <c r="Q174" s="214"/>
      <c r="R174" s="215"/>
    </row>
    <row r="175" spans="1:18" x14ac:dyDescent="0.25">
      <c r="A175" s="32" t="s">
        <v>108</v>
      </c>
      <c r="B175" s="29" t="s">
        <v>47</v>
      </c>
      <c r="C175" s="652" t="s">
        <v>51</v>
      </c>
      <c r="D175" s="455">
        <f>E175+G175</f>
        <v>10.7</v>
      </c>
      <c r="E175" s="168">
        <f>SUM(E177:E179)</f>
        <v>10.7</v>
      </c>
      <c r="F175" s="168">
        <f t="shared" ref="F175:G175" si="260">SUM(F177:F179)</f>
        <v>8.1999999999999993</v>
      </c>
      <c r="G175" s="168">
        <f t="shared" si="260"/>
        <v>0</v>
      </c>
      <c r="H175" s="211">
        <f t="shared" si="204"/>
        <v>0</v>
      </c>
      <c r="I175" s="169">
        <f>SUM(I177:I179)</f>
        <v>0</v>
      </c>
      <c r="J175" s="169">
        <f t="shared" ref="J175:K175" si="261">SUM(J177:J179)</f>
        <v>0</v>
      </c>
      <c r="K175" s="169">
        <f t="shared" si="261"/>
        <v>0</v>
      </c>
      <c r="L175" s="170">
        <f>M175+O175</f>
        <v>10.7</v>
      </c>
      <c r="M175" s="170">
        <f>E175+I175</f>
        <v>10.7</v>
      </c>
      <c r="N175" s="170">
        <f>F175+J175</f>
        <v>8.1999999999999993</v>
      </c>
      <c r="O175" s="170">
        <f>G175+K175</f>
        <v>0</v>
      </c>
      <c r="P175" s="388"/>
      <c r="Q175" s="205"/>
      <c r="R175" s="98"/>
    </row>
    <row r="176" spans="1:18" x14ac:dyDescent="0.25">
      <c r="A176" s="40"/>
      <c r="B176" s="364" t="s">
        <v>194</v>
      </c>
      <c r="C176" s="654"/>
      <c r="D176" s="375"/>
      <c r="E176" s="171"/>
      <c r="F176" s="329"/>
      <c r="G176" s="171"/>
      <c r="H176" s="276"/>
      <c r="I176" s="276"/>
      <c r="J176" s="177"/>
      <c r="K176" s="177"/>
      <c r="L176" s="178"/>
      <c r="M176" s="178"/>
      <c r="N176" s="178"/>
      <c r="O176" s="178"/>
      <c r="P176" s="388"/>
      <c r="Q176" s="205"/>
      <c r="R176" s="98"/>
    </row>
    <row r="177" spans="1:18" ht="26.25" x14ac:dyDescent="0.25">
      <c r="A177" s="40"/>
      <c r="B177" s="506" t="s">
        <v>351</v>
      </c>
      <c r="C177" s="654"/>
      <c r="D177" s="171">
        <f t="shared" ref="D177:D178" si="262">E177+G177</f>
        <v>4</v>
      </c>
      <c r="E177" s="171">
        <v>4</v>
      </c>
      <c r="F177" s="329">
        <v>3.1</v>
      </c>
      <c r="G177" s="171"/>
      <c r="H177" s="425">
        <f t="shared" ref="H177:H178" si="263">I177+K177</f>
        <v>0</v>
      </c>
      <c r="I177" s="68"/>
      <c r="J177" s="68"/>
      <c r="K177" s="68"/>
      <c r="L177" s="69">
        <f t="shared" ref="L177" si="264">M177+O177</f>
        <v>4</v>
      </c>
      <c r="M177" s="69">
        <f t="shared" ref="M177" si="265">E177+I177</f>
        <v>4</v>
      </c>
      <c r="N177" s="69">
        <f t="shared" ref="N177" si="266">F177+J177</f>
        <v>3.1</v>
      </c>
      <c r="O177" s="69"/>
      <c r="P177" s="388"/>
      <c r="Q177" s="205"/>
      <c r="R177" s="98"/>
    </row>
    <row r="178" spans="1:18" ht="26.25" x14ac:dyDescent="0.25">
      <c r="A178" s="40"/>
      <c r="B178" s="162" t="s">
        <v>520</v>
      </c>
      <c r="C178" s="655"/>
      <c r="D178" s="171">
        <f t="shared" si="262"/>
        <v>1.6</v>
      </c>
      <c r="E178" s="171">
        <v>1.6</v>
      </c>
      <c r="F178" s="171">
        <v>1.2</v>
      </c>
      <c r="G178" s="171"/>
      <c r="H178" s="425">
        <f t="shared" si="263"/>
        <v>0</v>
      </c>
      <c r="I178" s="68"/>
      <c r="J178" s="68"/>
      <c r="K178" s="68"/>
      <c r="L178" s="69">
        <f t="shared" ref="L178" si="267">M178+O178</f>
        <v>1.6</v>
      </c>
      <c r="M178" s="69">
        <f t="shared" ref="M178" si="268">E178+I178</f>
        <v>1.6</v>
      </c>
      <c r="N178" s="69">
        <f t="shared" ref="N178" si="269">F178+J178</f>
        <v>1.2</v>
      </c>
      <c r="O178" s="69"/>
      <c r="P178" s="388"/>
    </row>
    <row r="179" spans="1:18" s="37" customFormat="1" ht="26.25" x14ac:dyDescent="0.25">
      <c r="A179" s="242"/>
      <c r="B179" s="162" t="s">
        <v>500</v>
      </c>
      <c r="C179" s="656"/>
      <c r="D179" s="168">
        <f>E179+G179</f>
        <v>5.0999999999999996</v>
      </c>
      <c r="E179" s="168">
        <v>5.0999999999999996</v>
      </c>
      <c r="F179" s="168">
        <v>3.9</v>
      </c>
      <c r="G179" s="275"/>
      <c r="H179" s="172">
        <f t="shared" si="204"/>
        <v>0</v>
      </c>
      <c r="I179" s="213"/>
      <c r="J179" s="172"/>
      <c r="K179" s="172"/>
      <c r="L179" s="170">
        <f t="shared" ref="L179" si="270">M179+O179</f>
        <v>5.0999999999999996</v>
      </c>
      <c r="M179" s="170">
        <f t="shared" ref="M179" si="271">E179+I179</f>
        <v>5.0999999999999996</v>
      </c>
      <c r="N179" s="170">
        <f t="shared" ref="N179" si="272">F179+J179</f>
        <v>3.9</v>
      </c>
      <c r="O179" s="170">
        <f t="shared" ref="O179" si="273">G179+K179</f>
        <v>0</v>
      </c>
      <c r="P179" s="388"/>
      <c r="Q179" s="214"/>
      <c r="R179" s="215"/>
    </row>
    <row r="180" spans="1:18" x14ac:dyDescent="0.25">
      <c r="A180" s="32" t="s">
        <v>109</v>
      </c>
      <c r="B180" s="29" t="s">
        <v>392</v>
      </c>
      <c r="C180" s="659" t="s">
        <v>51</v>
      </c>
      <c r="D180" s="455">
        <f>E180+G180</f>
        <v>6.5</v>
      </c>
      <c r="E180" s="168">
        <f>SUM(E182:E183)</f>
        <v>6.5</v>
      </c>
      <c r="F180" s="168">
        <f t="shared" ref="F180:G180" si="274">SUM(F182:F183)</f>
        <v>4.9000000000000004</v>
      </c>
      <c r="G180" s="168">
        <f t="shared" si="274"/>
        <v>0</v>
      </c>
      <c r="H180" s="211">
        <f t="shared" si="204"/>
        <v>0</v>
      </c>
      <c r="I180" s="169">
        <f>SUM(I182:I183)</f>
        <v>0</v>
      </c>
      <c r="J180" s="169">
        <f t="shared" ref="J180:K180" si="275">SUM(J182:J183)</f>
        <v>0</v>
      </c>
      <c r="K180" s="169">
        <f t="shared" si="275"/>
        <v>0</v>
      </c>
      <c r="L180" s="170">
        <f>M180+O180</f>
        <v>6.5</v>
      </c>
      <c r="M180" s="170">
        <f>E180+I180</f>
        <v>6.5</v>
      </c>
      <c r="N180" s="170">
        <f>F180+J180</f>
        <v>4.9000000000000004</v>
      </c>
      <c r="O180" s="170">
        <f>G180+K180</f>
        <v>0</v>
      </c>
      <c r="P180" s="388"/>
      <c r="Q180" s="205"/>
      <c r="R180" s="98"/>
    </row>
    <row r="181" spans="1:18" x14ac:dyDescent="0.25">
      <c r="A181" s="40"/>
      <c r="B181" s="364" t="s">
        <v>194</v>
      </c>
      <c r="C181" s="660"/>
      <c r="D181" s="375"/>
      <c r="E181" s="171"/>
      <c r="F181" s="329"/>
      <c r="G181" s="171"/>
      <c r="H181" s="276"/>
      <c r="I181" s="276"/>
      <c r="J181" s="177"/>
      <c r="K181" s="177"/>
      <c r="L181" s="178"/>
      <c r="M181" s="178"/>
      <c r="N181" s="178"/>
      <c r="O181" s="178"/>
      <c r="P181" s="388"/>
      <c r="Q181" s="205"/>
      <c r="R181" s="98"/>
    </row>
    <row r="182" spans="1:18" ht="26.25" x14ac:dyDescent="0.25">
      <c r="A182" s="40"/>
      <c r="B182" s="162" t="s">
        <v>520</v>
      </c>
      <c r="C182" s="661"/>
      <c r="D182" s="171">
        <f t="shared" ref="D182" si="276">E182+G182</f>
        <v>2.4</v>
      </c>
      <c r="E182" s="171">
        <v>2.4</v>
      </c>
      <c r="F182" s="171">
        <v>1.8</v>
      </c>
      <c r="G182" s="171"/>
      <c r="H182" s="425">
        <f t="shared" ref="H182" si="277">I182+K182</f>
        <v>0</v>
      </c>
      <c r="I182" s="68"/>
      <c r="J182" s="68"/>
      <c r="K182" s="68"/>
      <c r="L182" s="69">
        <f t="shared" ref="L182" si="278">M182+O182</f>
        <v>2.4</v>
      </c>
      <c r="M182" s="69">
        <f t="shared" ref="M182" si="279">E182+I182</f>
        <v>2.4</v>
      </c>
      <c r="N182" s="69">
        <f t="shared" ref="N182" si="280">F182+J182</f>
        <v>1.8</v>
      </c>
      <c r="O182" s="69"/>
      <c r="P182" s="388"/>
    </row>
    <row r="183" spans="1:18" s="37" customFormat="1" ht="26.25" x14ac:dyDescent="0.25">
      <c r="A183" s="242"/>
      <c r="B183" s="162" t="s">
        <v>500</v>
      </c>
      <c r="C183" s="662"/>
      <c r="D183" s="168">
        <f>E183+G183</f>
        <v>4.0999999999999996</v>
      </c>
      <c r="E183" s="168">
        <v>4.0999999999999996</v>
      </c>
      <c r="F183" s="168">
        <v>3.1</v>
      </c>
      <c r="G183" s="275"/>
      <c r="H183" s="172">
        <f t="shared" si="204"/>
        <v>0</v>
      </c>
      <c r="I183" s="213"/>
      <c r="J183" s="172"/>
      <c r="K183" s="172"/>
      <c r="L183" s="170">
        <f t="shared" ref="L183" si="281">M183+O183</f>
        <v>4.0999999999999996</v>
      </c>
      <c r="M183" s="170">
        <f t="shared" ref="M183" si="282">E183+I183</f>
        <v>4.0999999999999996</v>
      </c>
      <c r="N183" s="170">
        <f t="shared" ref="N183" si="283">F183+J183</f>
        <v>3.1</v>
      </c>
      <c r="O183" s="170">
        <f t="shared" ref="O183" si="284">G183+K183</f>
        <v>0</v>
      </c>
      <c r="P183" s="388"/>
      <c r="Q183" s="214"/>
      <c r="R183" s="215"/>
    </row>
    <row r="184" spans="1:18" x14ac:dyDescent="0.25">
      <c r="A184" s="32" t="s">
        <v>155</v>
      </c>
      <c r="B184" s="29" t="s">
        <v>42</v>
      </c>
      <c r="C184" s="659" t="s">
        <v>51</v>
      </c>
      <c r="D184" s="455">
        <f>E184+G184</f>
        <v>7</v>
      </c>
      <c r="E184" s="168">
        <f>SUM(E186:E187)</f>
        <v>7</v>
      </c>
      <c r="F184" s="168">
        <f t="shared" ref="F184:G184" si="285">SUM(F186:F187)</f>
        <v>5.3</v>
      </c>
      <c r="G184" s="168">
        <f t="shared" si="285"/>
        <v>0</v>
      </c>
      <c r="H184" s="211">
        <f t="shared" si="204"/>
        <v>0</v>
      </c>
      <c r="I184" s="169">
        <f>SUM(I186:I187)</f>
        <v>0</v>
      </c>
      <c r="J184" s="169">
        <f t="shared" ref="J184:K184" si="286">SUM(J186:J187)</f>
        <v>0</v>
      </c>
      <c r="K184" s="169">
        <f t="shared" si="286"/>
        <v>0</v>
      </c>
      <c r="L184" s="170">
        <f>M184+O184</f>
        <v>7</v>
      </c>
      <c r="M184" s="170">
        <f>E184+I184</f>
        <v>7</v>
      </c>
      <c r="N184" s="170">
        <f>F184+J184</f>
        <v>5.3</v>
      </c>
      <c r="O184" s="170">
        <f>G184+K184</f>
        <v>0</v>
      </c>
      <c r="P184" s="388"/>
      <c r="Q184" s="205"/>
      <c r="R184" s="98"/>
    </row>
    <row r="185" spans="1:18" x14ac:dyDescent="0.25">
      <c r="A185" s="40"/>
      <c r="B185" s="364" t="s">
        <v>194</v>
      </c>
      <c r="C185" s="660"/>
      <c r="D185" s="375"/>
      <c r="E185" s="171"/>
      <c r="F185" s="329"/>
      <c r="G185" s="171"/>
      <c r="H185" s="276"/>
      <c r="I185" s="276"/>
      <c r="J185" s="177"/>
      <c r="K185" s="177"/>
      <c r="L185" s="178"/>
      <c r="M185" s="178"/>
      <c r="N185" s="178"/>
      <c r="O185" s="178"/>
      <c r="P185" s="388"/>
      <c r="Q185" s="205"/>
      <c r="R185" s="98"/>
    </row>
    <row r="186" spans="1:18" ht="26.25" x14ac:dyDescent="0.25">
      <c r="A186" s="40"/>
      <c r="B186" s="162" t="s">
        <v>520</v>
      </c>
      <c r="C186" s="661"/>
      <c r="D186" s="171">
        <f t="shared" ref="D186" si="287">E186+G186</f>
        <v>2</v>
      </c>
      <c r="E186" s="171">
        <v>2</v>
      </c>
      <c r="F186" s="171">
        <v>1.5</v>
      </c>
      <c r="G186" s="171"/>
      <c r="H186" s="425">
        <f t="shared" ref="H186" si="288">I186+K186</f>
        <v>0</v>
      </c>
      <c r="I186" s="68"/>
      <c r="J186" s="68"/>
      <c r="K186" s="68"/>
      <c r="L186" s="69">
        <f t="shared" ref="L186" si="289">M186+O186</f>
        <v>2</v>
      </c>
      <c r="M186" s="69">
        <f t="shared" ref="M186" si="290">E186+I186</f>
        <v>2</v>
      </c>
      <c r="N186" s="69">
        <f t="shared" ref="N186" si="291">F186+J186</f>
        <v>1.5</v>
      </c>
      <c r="O186" s="69"/>
      <c r="P186" s="388"/>
    </row>
    <row r="187" spans="1:18" s="37" customFormat="1" ht="26.25" x14ac:dyDescent="0.25">
      <c r="A187" s="242"/>
      <c r="B187" s="162" t="s">
        <v>500</v>
      </c>
      <c r="C187" s="662"/>
      <c r="D187" s="168">
        <f>E187+G187</f>
        <v>5</v>
      </c>
      <c r="E187" s="168">
        <v>5</v>
      </c>
      <c r="F187" s="168">
        <v>3.8</v>
      </c>
      <c r="G187" s="275"/>
      <c r="H187" s="172">
        <f t="shared" si="204"/>
        <v>0</v>
      </c>
      <c r="I187" s="213"/>
      <c r="J187" s="172"/>
      <c r="K187" s="172"/>
      <c r="L187" s="170">
        <f t="shared" ref="L187" si="292">M187+O187</f>
        <v>5</v>
      </c>
      <c r="M187" s="170">
        <f t="shared" ref="M187" si="293">E187+I187</f>
        <v>5</v>
      </c>
      <c r="N187" s="170">
        <f t="shared" ref="N187" si="294">F187+J187</f>
        <v>3.8</v>
      </c>
      <c r="O187" s="170">
        <f t="shared" ref="O187" si="295">G187+K187</f>
        <v>0</v>
      </c>
      <c r="P187" s="388"/>
      <c r="Q187" s="214"/>
      <c r="R187" s="215"/>
    </row>
    <row r="188" spans="1:18" x14ac:dyDescent="0.25">
      <c r="A188" s="32" t="s">
        <v>156</v>
      </c>
      <c r="B188" s="29" t="s">
        <v>393</v>
      </c>
      <c r="C188" s="659" t="s">
        <v>51</v>
      </c>
      <c r="D188" s="455">
        <f>E188+G188</f>
        <v>3.8</v>
      </c>
      <c r="E188" s="168">
        <f>SUM(E190:E191)</f>
        <v>3.8</v>
      </c>
      <c r="F188" s="168">
        <f t="shared" ref="F188:G188" si="296">SUM(F190:F191)</f>
        <v>2.9000000000000004</v>
      </c>
      <c r="G188" s="168">
        <f t="shared" si="296"/>
        <v>0</v>
      </c>
      <c r="H188" s="211">
        <f>I188+K188</f>
        <v>0</v>
      </c>
      <c r="I188" s="169">
        <f>SUM(I190:I191)</f>
        <v>0</v>
      </c>
      <c r="J188" s="169">
        <f t="shared" ref="J188:K188" si="297">SUM(J190:J191)</f>
        <v>0</v>
      </c>
      <c r="K188" s="169">
        <f t="shared" si="297"/>
        <v>0</v>
      </c>
      <c r="L188" s="170">
        <f>M188+O188</f>
        <v>3.8</v>
      </c>
      <c r="M188" s="170">
        <f>E188+I188</f>
        <v>3.8</v>
      </c>
      <c r="N188" s="170">
        <f>F188+J188</f>
        <v>2.9000000000000004</v>
      </c>
      <c r="O188" s="170">
        <f>G188+K188</f>
        <v>0</v>
      </c>
      <c r="P188" s="388"/>
      <c r="Q188" s="205"/>
      <c r="R188" s="98"/>
    </row>
    <row r="189" spans="1:18" x14ac:dyDescent="0.25">
      <c r="A189" s="40"/>
      <c r="B189" s="364" t="s">
        <v>194</v>
      </c>
      <c r="C189" s="660"/>
      <c r="D189" s="375"/>
      <c r="E189" s="171"/>
      <c r="F189" s="329"/>
      <c r="G189" s="171"/>
      <c r="H189" s="276"/>
      <c r="I189" s="276"/>
      <c r="J189" s="177"/>
      <c r="K189" s="177"/>
      <c r="L189" s="178"/>
      <c r="M189" s="178"/>
      <c r="N189" s="178"/>
      <c r="O189" s="178"/>
      <c r="P189" s="388"/>
      <c r="Q189" s="205"/>
      <c r="R189" s="98"/>
    </row>
    <row r="190" spans="1:18" ht="26.25" x14ac:dyDescent="0.25">
      <c r="A190" s="40"/>
      <c r="B190" s="162" t="s">
        <v>520</v>
      </c>
      <c r="C190" s="661"/>
      <c r="D190" s="171">
        <f t="shared" ref="D190" si="298">E190+G190</f>
        <v>1.4</v>
      </c>
      <c r="E190" s="171">
        <v>1.4</v>
      </c>
      <c r="F190" s="171">
        <v>1.1000000000000001</v>
      </c>
      <c r="G190" s="171"/>
      <c r="H190" s="425">
        <f t="shared" ref="H190" si="299">I190+K190</f>
        <v>0</v>
      </c>
      <c r="I190" s="68"/>
      <c r="J190" s="68"/>
      <c r="K190" s="68"/>
      <c r="L190" s="69">
        <f t="shared" ref="L190" si="300">M190+O190</f>
        <v>1.4</v>
      </c>
      <c r="M190" s="69">
        <f t="shared" ref="M190" si="301">E190+I190</f>
        <v>1.4</v>
      </c>
      <c r="N190" s="69">
        <f t="shared" ref="N190" si="302">F190+J190</f>
        <v>1.1000000000000001</v>
      </c>
      <c r="O190" s="69"/>
      <c r="P190" s="388"/>
    </row>
    <row r="191" spans="1:18" s="37" customFormat="1" ht="26.25" x14ac:dyDescent="0.25">
      <c r="A191" s="242"/>
      <c r="B191" s="162" t="s">
        <v>500</v>
      </c>
      <c r="C191" s="662"/>
      <c r="D191" s="168">
        <f>E191+G191</f>
        <v>2.4</v>
      </c>
      <c r="E191" s="168">
        <v>2.4</v>
      </c>
      <c r="F191" s="168">
        <v>1.8</v>
      </c>
      <c r="G191" s="275"/>
      <c r="H191" s="172">
        <f>I191+K191</f>
        <v>0</v>
      </c>
      <c r="I191" s="213"/>
      <c r="J191" s="172"/>
      <c r="K191" s="172"/>
      <c r="L191" s="170">
        <f t="shared" ref="L191" si="303">M191+O191</f>
        <v>2.4</v>
      </c>
      <c r="M191" s="170">
        <f t="shared" ref="M191" si="304">E191+I191</f>
        <v>2.4</v>
      </c>
      <c r="N191" s="170">
        <f t="shared" ref="N191" si="305">F191+J191</f>
        <v>1.8</v>
      </c>
      <c r="O191" s="170">
        <f t="shared" ref="O191" si="306">G191+K191</f>
        <v>0</v>
      </c>
      <c r="P191" s="388"/>
      <c r="Q191" s="214"/>
      <c r="R191" s="215"/>
    </row>
    <row r="192" spans="1:18" x14ac:dyDescent="0.25">
      <c r="A192" s="32" t="s">
        <v>110</v>
      </c>
      <c r="B192" s="29" t="s">
        <v>41</v>
      </c>
      <c r="C192" s="659" t="s">
        <v>51</v>
      </c>
      <c r="D192" s="455">
        <f>E192+G192</f>
        <v>3.8</v>
      </c>
      <c r="E192" s="168">
        <f>SUM(E194:E195)</f>
        <v>3.8</v>
      </c>
      <c r="F192" s="168">
        <f t="shared" ref="F192:G192" si="307">SUM(F194:F195)</f>
        <v>2.9</v>
      </c>
      <c r="G192" s="168">
        <f t="shared" si="307"/>
        <v>0</v>
      </c>
      <c r="H192" s="211">
        <f t="shared" si="204"/>
        <v>0</v>
      </c>
      <c r="I192" s="169">
        <f>SUM(I194:I195)</f>
        <v>0</v>
      </c>
      <c r="J192" s="169">
        <f t="shared" ref="J192:K192" si="308">SUM(J194:J195)</f>
        <v>0</v>
      </c>
      <c r="K192" s="169">
        <f t="shared" si="308"/>
        <v>0</v>
      </c>
      <c r="L192" s="170">
        <f>M192+O192</f>
        <v>3.8</v>
      </c>
      <c r="M192" s="170">
        <f>E192+I192</f>
        <v>3.8</v>
      </c>
      <c r="N192" s="170">
        <f>F192+J192</f>
        <v>2.9</v>
      </c>
      <c r="O192" s="170">
        <f>G192+K192</f>
        <v>0</v>
      </c>
      <c r="P192" s="388"/>
      <c r="Q192" s="205"/>
      <c r="R192" s="98"/>
    </row>
    <row r="193" spans="1:18" x14ac:dyDescent="0.25">
      <c r="A193" s="40"/>
      <c r="B193" s="364" t="s">
        <v>194</v>
      </c>
      <c r="C193" s="660"/>
      <c r="D193" s="375"/>
      <c r="E193" s="171"/>
      <c r="F193" s="329"/>
      <c r="G193" s="171"/>
      <c r="H193" s="276"/>
      <c r="I193" s="276"/>
      <c r="J193" s="177"/>
      <c r="K193" s="177"/>
      <c r="L193" s="178"/>
      <c r="M193" s="178"/>
      <c r="N193" s="178"/>
      <c r="O193" s="178"/>
      <c r="P193" s="388"/>
      <c r="Q193" s="205"/>
      <c r="R193" s="98"/>
    </row>
    <row r="194" spans="1:18" ht="26.25" x14ac:dyDescent="0.25">
      <c r="A194" s="40"/>
      <c r="B194" s="162" t="s">
        <v>520</v>
      </c>
      <c r="C194" s="661"/>
      <c r="D194" s="171">
        <f t="shared" ref="D194" si="309">E194+G194</f>
        <v>1.2</v>
      </c>
      <c r="E194" s="171">
        <v>1.2</v>
      </c>
      <c r="F194" s="171">
        <v>0.9</v>
      </c>
      <c r="G194" s="171"/>
      <c r="H194" s="425">
        <f t="shared" ref="H194" si="310">I194+K194</f>
        <v>0</v>
      </c>
      <c r="I194" s="68"/>
      <c r="J194" s="68"/>
      <c r="K194" s="68"/>
      <c r="L194" s="69">
        <f t="shared" ref="L194" si="311">M194+O194</f>
        <v>1.2</v>
      </c>
      <c r="M194" s="69">
        <f t="shared" ref="M194" si="312">E194+I194</f>
        <v>1.2</v>
      </c>
      <c r="N194" s="69">
        <f t="shared" ref="N194" si="313">F194+J194</f>
        <v>0.9</v>
      </c>
      <c r="O194" s="69"/>
      <c r="P194" s="388"/>
    </row>
    <row r="195" spans="1:18" s="37" customFormat="1" ht="26.25" x14ac:dyDescent="0.25">
      <c r="A195" s="242"/>
      <c r="B195" s="162" t="s">
        <v>500</v>
      </c>
      <c r="C195" s="662"/>
      <c r="D195" s="168">
        <f>E195+G195</f>
        <v>2.6</v>
      </c>
      <c r="E195" s="168">
        <v>2.6</v>
      </c>
      <c r="F195" s="168">
        <v>2</v>
      </c>
      <c r="G195" s="275"/>
      <c r="H195" s="172">
        <f t="shared" si="204"/>
        <v>0</v>
      </c>
      <c r="I195" s="213"/>
      <c r="J195" s="172"/>
      <c r="K195" s="172"/>
      <c r="L195" s="170">
        <f t="shared" ref="L195" si="314">M195+O195</f>
        <v>2.6</v>
      </c>
      <c r="M195" s="170">
        <f t="shared" ref="M195" si="315">E195+I195</f>
        <v>2.6</v>
      </c>
      <c r="N195" s="170">
        <f t="shared" ref="N195" si="316">F195+J195</f>
        <v>2</v>
      </c>
      <c r="O195" s="170">
        <f t="shared" ref="O195" si="317">G195+K195</f>
        <v>0</v>
      </c>
      <c r="P195" s="388"/>
      <c r="Q195" s="214"/>
      <c r="R195" s="215"/>
    </row>
    <row r="196" spans="1:18" x14ac:dyDescent="0.25">
      <c r="A196" s="32" t="s">
        <v>157</v>
      </c>
      <c r="B196" s="29" t="s">
        <v>161</v>
      </c>
      <c r="C196" s="652" t="s">
        <v>51</v>
      </c>
      <c r="D196" s="455">
        <f>E196+G196</f>
        <v>5.7</v>
      </c>
      <c r="E196" s="168">
        <f>SUM(E198:E200)</f>
        <v>5.7</v>
      </c>
      <c r="F196" s="168">
        <f t="shared" ref="F196:G196" si="318">SUM(F198:F200)</f>
        <v>4.3</v>
      </c>
      <c r="G196" s="168">
        <f t="shared" si="318"/>
        <v>0</v>
      </c>
      <c r="H196" s="211">
        <f t="shared" si="204"/>
        <v>0</v>
      </c>
      <c r="I196" s="169">
        <f>SUM(I198:I200)</f>
        <v>0</v>
      </c>
      <c r="J196" s="169">
        <f t="shared" ref="J196:K196" si="319">SUM(J198:J200)</f>
        <v>0</v>
      </c>
      <c r="K196" s="169">
        <f t="shared" si="319"/>
        <v>0</v>
      </c>
      <c r="L196" s="170">
        <f>M196+O196</f>
        <v>5.7</v>
      </c>
      <c r="M196" s="170">
        <f>E196+I196</f>
        <v>5.7</v>
      </c>
      <c r="N196" s="170">
        <f>F196+J196</f>
        <v>4.3</v>
      </c>
      <c r="O196" s="170">
        <f t="shared" ref="O196" si="320">G196+K196+O198</f>
        <v>0</v>
      </c>
      <c r="P196" s="388"/>
      <c r="Q196" s="205"/>
      <c r="R196" s="98"/>
    </row>
    <row r="197" spans="1:18" x14ac:dyDescent="0.25">
      <c r="A197" s="40"/>
      <c r="B197" s="364" t="s">
        <v>194</v>
      </c>
      <c r="C197" s="654"/>
      <c r="D197" s="375"/>
      <c r="E197" s="171"/>
      <c r="F197" s="329"/>
      <c r="G197" s="171"/>
      <c r="H197" s="276"/>
      <c r="I197" s="276"/>
      <c r="J197" s="177"/>
      <c r="K197" s="177"/>
      <c r="L197" s="178"/>
      <c r="M197" s="178"/>
      <c r="N197" s="178"/>
      <c r="O197" s="178"/>
      <c r="P197" s="388"/>
      <c r="Q197" s="205"/>
      <c r="R197" s="98"/>
    </row>
    <row r="198" spans="1:18" ht="26.25" x14ac:dyDescent="0.25">
      <c r="A198" s="40"/>
      <c r="B198" s="506" t="s">
        <v>351</v>
      </c>
      <c r="C198" s="654"/>
      <c r="D198" s="171">
        <f t="shared" ref="D198:D199" si="321">E198+G198</f>
        <v>2</v>
      </c>
      <c r="E198" s="171">
        <v>2</v>
      </c>
      <c r="F198" s="329">
        <v>1.5</v>
      </c>
      <c r="G198" s="171"/>
      <c r="H198" s="425">
        <f t="shared" ref="H198:H199" si="322">I198+K198</f>
        <v>0</v>
      </c>
      <c r="I198" s="68"/>
      <c r="J198" s="68"/>
      <c r="K198" s="68"/>
      <c r="L198" s="69">
        <f t="shared" ref="L198" si="323">M198+O198</f>
        <v>2</v>
      </c>
      <c r="M198" s="69">
        <f t="shared" ref="M198" si="324">E198+I198</f>
        <v>2</v>
      </c>
      <c r="N198" s="69">
        <f t="shared" ref="N198" si="325">F198+J198</f>
        <v>1.5</v>
      </c>
      <c r="O198" s="69"/>
      <c r="P198" s="388"/>
      <c r="Q198" s="205"/>
      <c r="R198" s="98"/>
    </row>
    <row r="199" spans="1:18" ht="26.25" x14ac:dyDescent="0.25">
      <c r="A199" s="40"/>
      <c r="B199" s="162" t="s">
        <v>520</v>
      </c>
      <c r="C199" s="655"/>
      <c r="D199" s="171">
        <f t="shared" si="321"/>
        <v>1.7</v>
      </c>
      <c r="E199" s="171">
        <v>1.7</v>
      </c>
      <c r="F199" s="171">
        <v>1.3</v>
      </c>
      <c r="G199" s="171"/>
      <c r="H199" s="425">
        <f t="shared" si="322"/>
        <v>0</v>
      </c>
      <c r="I199" s="68"/>
      <c r="J199" s="68"/>
      <c r="K199" s="68"/>
      <c r="L199" s="69">
        <f t="shared" ref="L199" si="326">M199+O199</f>
        <v>1.7</v>
      </c>
      <c r="M199" s="69">
        <f t="shared" ref="M199" si="327">E199+I199</f>
        <v>1.7</v>
      </c>
      <c r="N199" s="69">
        <f t="shared" ref="N199" si="328">F199+J199</f>
        <v>1.3</v>
      </c>
      <c r="O199" s="69"/>
      <c r="P199" s="388"/>
    </row>
    <row r="200" spans="1:18" s="37" customFormat="1" ht="26.25" x14ac:dyDescent="0.25">
      <c r="A200" s="242"/>
      <c r="B200" s="162" t="s">
        <v>500</v>
      </c>
      <c r="C200" s="656"/>
      <c r="D200" s="168">
        <f>E200+G200</f>
        <v>2</v>
      </c>
      <c r="E200" s="168">
        <v>2</v>
      </c>
      <c r="F200" s="168">
        <v>1.5</v>
      </c>
      <c r="G200" s="275"/>
      <c r="H200" s="172">
        <f t="shared" si="204"/>
        <v>0</v>
      </c>
      <c r="I200" s="213"/>
      <c r="J200" s="172"/>
      <c r="K200" s="172"/>
      <c r="L200" s="170">
        <f t="shared" ref="L200" si="329">M200+O200</f>
        <v>2</v>
      </c>
      <c r="M200" s="170">
        <f t="shared" ref="M200" si="330">E200+I200</f>
        <v>2</v>
      </c>
      <c r="N200" s="170">
        <f t="shared" ref="N200" si="331">F200+J200</f>
        <v>1.5</v>
      </c>
      <c r="O200" s="170">
        <f t="shared" ref="O200" si="332">G200+K200</f>
        <v>0</v>
      </c>
      <c r="P200" s="388"/>
      <c r="Q200" s="214"/>
      <c r="R200" s="215"/>
    </row>
    <row r="201" spans="1:18" x14ac:dyDescent="0.25">
      <c r="A201" s="32" t="s">
        <v>158</v>
      </c>
      <c r="B201" s="29" t="s">
        <v>153</v>
      </c>
      <c r="C201" s="652" t="s">
        <v>51</v>
      </c>
      <c r="D201" s="455">
        <f>E201+G201</f>
        <v>10.1</v>
      </c>
      <c r="E201" s="168">
        <f>SUM(E203:E204)</f>
        <v>10.1</v>
      </c>
      <c r="F201" s="168">
        <f t="shared" ref="F201:G201" si="333">SUM(F203:F204)</f>
        <v>7.6999999999999993</v>
      </c>
      <c r="G201" s="168">
        <f t="shared" si="333"/>
        <v>0</v>
      </c>
      <c r="H201" s="211">
        <f t="shared" si="204"/>
        <v>0</v>
      </c>
      <c r="I201" s="169">
        <f>SUM(I203:I204)</f>
        <v>0</v>
      </c>
      <c r="J201" s="169">
        <f t="shared" ref="J201:K201" si="334">SUM(J203:J204)</f>
        <v>0</v>
      </c>
      <c r="K201" s="169">
        <f t="shared" si="334"/>
        <v>0</v>
      </c>
      <c r="L201" s="170">
        <f>M201+O201</f>
        <v>10.1</v>
      </c>
      <c r="M201" s="170">
        <f>E201+I201</f>
        <v>10.1</v>
      </c>
      <c r="N201" s="170">
        <f>F201+J201</f>
        <v>7.6999999999999993</v>
      </c>
      <c r="O201" s="170">
        <f>G201+K201</f>
        <v>0</v>
      </c>
      <c r="P201" s="388"/>
      <c r="Q201" s="205"/>
      <c r="R201" s="98"/>
    </row>
    <row r="202" spans="1:18" x14ac:dyDescent="0.25">
      <c r="A202" s="40"/>
      <c r="B202" s="364" t="s">
        <v>194</v>
      </c>
      <c r="C202" s="654"/>
      <c r="D202" s="375"/>
      <c r="E202" s="171"/>
      <c r="F202" s="171"/>
      <c r="G202" s="223"/>
      <c r="H202" s="276"/>
      <c r="I202" s="276"/>
      <c r="J202" s="177"/>
      <c r="K202" s="177"/>
      <c r="L202" s="178"/>
      <c r="M202" s="178"/>
      <c r="N202" s="178"/>
      <c r="O202" s="178"/>
      <c r="P202" s="388"/>
      <c r="Q202" s="205"/>
      <c r="R202" s="98"/>
    </row>
    <row r="203" spans="1:18" ht="26.25" x14ac:dyDescent="0.25">
      <c r="A203" s="40"/>
      <c r="B203" s="162" t="s">
        <v>520</v>
      </c>
      <c r="C203" s="655"/>
      <c r="D203" s="171">
        <f t="shared" ref="D203" si="335">E203+G203</f>
        <v>4.5</v>
      </c>
      <c r="E203" s="171">
        <v>4.5</v>
      </c>
      <c r="F203" s="171">
        <v>3.4</v>
      </c>
      <c r="G203" s="171"/>
      <c r="H203" s="425">
        <f t="shared" ref="H203" si="336">I203+K203</f>
        <v>0</v>
      </c>
      <c r="I203" s="68"/>
      <c r="J203" s="68"/>
      <c r="K203" s="68"/>
      <c r="L203" s="69">
        <f t="shared" ref="L203" si="337">M203+O203</f>
        <v>4.5</v>
      </c>
      <c r="M203" s="69">
        <f t="shared" ref="M203" si="338">E203+I203</f>
        <v>4.5</v>
      </c>
      <c r="N203" s="69">
        <f t="shared" ref="N203" si="339">F203+J203</f>
        <v>3.4</v>
      </c>
      <c r="O203" s="69"/>
      <c r="P203" s="388"/>
    </row>
    <row r="204" spans="1:18" s="37" customFormat="1" ht="26.25" x14ac:dyDescent="0.25">
      <c r="A204" s="242"/>
      <c r="B204" s="162" t="s">
        <v>500</v>
      </c>
      <c r="C204" s="656"/>
      <c r="D204" s="168">
        <f>E204+G204</f>
        <v>5.6</v>
      </c>
      <c r="E204" s="168">
        <v>5.6</v>
      </c>
      <c r="F204" s="168">
        <v>4.3</v>
      </c>
      <c r="G204" s="275"/>
      <c r="H204" s="172">
        <f t="shared" si="204"/>
        <v>0</v>
      </c>
      <c r="I204" s="213"/>
      <c r="J204" s="172"/>
      <c r="K204" s="172"/>
      <c r="L204" s="170">
        <f t="shared" ref="L204" si="340">M204+O204</f>
        <v>5.6</v>
      </c>
      <c r="M204" s="170">
        <f t="shared" ref="M204" si="341">E204+I204</f>
        <v>5.6</v>
      </c>
      <c r="N204" s="170">
        <f t="shared" ref="N204" si="342">F204+J204</f>
        <v>4.3</v>
      </c>
      <c r="O204" s="170">
        <f t="shared" ref="O204" si="343">G204+K204</f>
        <v>0</v>
      </c>
      <c r="P204" s="388"/>
      <c r="Q204" s="214"/>
      <c r="R204" s="215"/>
    </row>
    <row r="205" spans="1:18" x14ac:dyDescent="0.25">
      <c r="A205" s="32" t="s">
        <v>111</v>
      </c>
      <c r="B205" s="29" t="s">
        <v>34</v>
      </c>
      <c r="C205" s="652" t="s">
        <v>51</v>
      </c>
      <c r="D205" s="455">
        <f>E205+G205</f>
        <v>5.7</v>
      </c>
      <c r="E205" s="168">
        <f>SUM(E207:E208)</f>
        <v>5.7</v>
      </c>
      <c r="F205" s="168">
        <f t="shared" ref="F205:G205" si="344">SUM(F207:F208)</f>
        <v>4.3</v>
      </c>
      <c r="G205" s="168">
        <f t="shared" si="344"/>
        <v>0</v>
      </c>
      <c r="H205" s="211">
        <f t="shared" si="204"/>
        <v>0</v>
      </c>
      <c r="I205" s="169">
        <f>SUM(I207:I208)</f>
        <v>0</v>
      </c>
      <c r="J205" s="169">
        <f t="shared" ref="J205:K205" si="345">SUM(J207:J208)</f>
        <v>0</v>
      </c>
      <c r="K205" s="169">
        <f t="shared" si="345"/>
        <v>0</v>
      </c>
      <c r="L205" s="170">
        <f>M205+O205</f>
        <v>5.7</v>
      </c>
      <c r="M205" s="170">
        <f>E205+I205</f>
        <v>5.7</v>
      </c>
      <c r="N205" s="170">
        <f>F205+J205</f>
        <v>4.3</v>
      </c>
      <c r="O205" s="170">
        <f>G205+K205</f>
        <v>0</v>
      </c>
      <c r="P205" s="388"/>
      <c r="Q205" s="205"/>
      <c r="R205" s="98"/>
    </row>
    <row r="206" spans="1:18" x14ac:dyDescent="0.25">
      <c r="A206" s="40"/>
      <c r="B206" s="364" t="s">
        <v>194</v>
      </c>
      <c r="C206" s="654"/>
      <c r="D206" s="375"/>
      <c r="E206" s="171"/>
      <c r="F206" s="329"/>
      <c r="G206" s="171"/>
      <c r="H206" s="276"/>
      <c r="I206" s="276"/>
      <c r="J206" s="177"/>
      <c r="K206" s="177"/>
      <c r="L206" s="178"/>
      <c r="M206" s="178"/>
      <c r="N206" s="178"/>
      <c r="O206" s="178"/>
      <c r="P206" s="388"/>
      <c r="Q206" s="205"/>
      <c r="R206" s="98"/>
    </row>
    <row r="207" spans="1:18" ht="26.25" x14ac:dyDescent="0.25">
      <c r="A207" s="40"/>
      <c r="B207" s="162" t="s">
        <v>520</v>
      </c>
      <c r="C207" s="655"/>
      <c r="D207" s="171">
        <f t="shared" ref="D207" si="346">E207+G207</f>
        <v>2.5</v>
      </c>
      <c r="E207" s="171">
        <v>2.5</v>
      </c>
      <c r="F207" s="171">
        <v>1.9</v>
      </c>
      <c r="G207" s="171"/>
      <c r="H207" s="425">
        <f t="shared" ref="H207" si="347">I207+K207</f>
        <v>0</v>
      </c>
      <c r="I207" s="68"/>
      <c r="J207" s="68"/>
      <c r="K207" s="68"/>
      <c r="L207" s="69">
        <f t="shared" ref="L207" si="348">M207+O207</f>
        <v>2.5</v>
      </c>
      <c r="M207" s="69">
        <f t="shared" ref="M207" si="349">E207+I207</f>
        <v>2.5</v>
      </c>
      <c r="N207" s="69">
        <f t="shared" ref="N207" si="350">F207+J207</f>
        <v>1.9</v>
      </c>
      <c r="O207" s="69"/>
      <c r="P207" s="388"/>
    </row>
    <row r="208" spans="1:18" s="37" customFormat="1" ht="26.25" x14ac:dyDescent="0.25">
      <c r="A208" s="242"/>
      <c r="B208" s="162" t="s">
        <v>500</v>
      </c>
      <c r="C208" s="656"/>
      <c r="D208" s="168">
        <f>E208+G208</f>
        <v>3.2</v>
      </c>
      <c r="E208" s="168">
        <v>3.2</v>
      </c>
      <c r="F208" s="168">
        <v>2.4</v>
      </c>
      <c r="G208" s="275"/>
      <c r="H208" s="172">
        <f t="shared" si="204"/>
        <v>0</v>
      </c>
      <c r="I208" s="276"/>
      <c r="J208" s="177"/>
      <c r="K208" s="177"/>
      <c r="L208" s="170">
        <f t="shared" ref="L208" si="351">M208+O208</f>
        <v>3.2</v>
      </c>
      <c r="M208" s="170">
        <f t="shared" ref="M208" si="352">E208+I208</f>
        <v>3.2</v>
      </c>
      <c r="N208" s="170">
        <f t="shared" ref="N208" si="353">F208+J208</f>
        <v>2.4</v>
      </c>
      <c r="O208" s="170">
        <f t="shared" ref="O208" si="354">G208+K208</f>
        <v>0</v>
      </c>
      <c r="P208" s="388"/>
      <c r="Q208" s="214"/>
      <c r="R208" s="215"/>
    </row>
    <row r="209" spans="1:18" x14ac:dyDescent="0.25">
      <c r="A209" s="32" t="s">
        <v>112</v>
      </c>
      <c r="B209" s="29" t="s">
        <v>36</v>
      </c>
      <c r="C209" s="664" t="s">
        <v>51</v>
      </c>
      <c r="D209" s="455">
        <f>E209+G209</f>
        <v>5.2</v>
      </c>
      <c r="E209" s="168">
        <f>SUM(E211:E212)</f>
        <v>5.2</v>
      </c>
      <c r="F209" s="168">
        <f t="shared" ref="F209:G209" si="355">SUM(F211:F212)</f>
        <v>4</v>
      </c>
      <c r="G209" s="168">
        <f t="shared" si="355"/>
        <v>0</v>
      </c>
      <c r="H209" s="226">
        <f t="shared" si="204"/>
        <v>0</v>
      </c>
      <c r="I209" s="169">
        <f>SUM(I211:I212)</f>
        <v>0</v>
      </c>
      <c r="J209" s="169">
        <f t="shared" ref="J209:K209" si="356">SUM(J211:J212)</f>
        <v>0</v>
      </c>
      <c r="K209" s="169">
        <f t="shared" si="356"/>
        <v>0</v>
      </c>
      <c r="L209" s="217">
        <f>M209+O209</f>
        <v>5.2</v>
      </c>
      <c r="M209" s="170">
        <f>E209+I209</f>
        <v>5.2</v>
      </c>
      <c r="N209" s="170">
        <f>F209+J209</f>
        <v>4</v>
      </c>
      <c r="O209" s="170">
        <f>G209+K209</f>
        <v>0</v>
      </c>
      <c r="P209" s="388"/>
      <c r="Q209" s="205"/>
      <c r="R209" s="98"/>
    </row>
    <row r="210" spans="1:18" x14ac:dyDescent="0.25">
      <c r="A210" s="40"/>
      <c r="B210" s="364" t="s">
        <v>194</v>
      </c>
      <c r="C210" s="655"/>
      <c r="D210" s="375"/>
      <c r="E210" s="171"/>
      <c r="F210" s="329"/>
      <c r="G210" s="171"/>
      <c r="H210" s="278"/>
      <c r="I210" s="177"/>
      <c r="J210" s="278"/>
      <c r="K210" s="177"/>
      <c r="L210" s="281"/>
      <c r="M210" s="178"/>
      <c r="N210" s="178"/>
      <c r="O210" s="178"/>
      <c r="P210" s="388"/>
      <c r="Q210" s="205"/>
      <c r="R210" s="98"/>
    </row>
    <row r="211" spans="1:18" ht="26.25" x14ac:dyDescent="0.25">
      <c r="A211" s="40"/>
      <c r="B211" s="162" t="s">
        <v>520</v>
      </c>
      <c r="C211" s="655"/>
      <c r="D211" s="171">
        <f t="shared" ref="D211" si="357">E211+G211</f>
        <v>2.6</v>
      </c>
      <c r="E211" s="171">
        <v>2.6</v>
      </c>
      <c r="F211" s="171">
        <v>2</v>
      </c>
      <c r="G211" s="171"/>
      <c r="H211" s="425">
        <f t="shared" ref="H211" si="358">I211+K211</f>
        <v>0</v>
      </c>
      <c r="I211" s="68"/>
      <c r="J211" s="68"/>
      <c r="K211" s="68"/>
      <c r="L211" s="69">
        <f t="shared" ref="L211" si="359">M211+O211</f>
        <v>2.6</v>
      </c>
      <c r="M211" s="69">
        <f t="shared" ref="M211" si="360">E211+I211</f>
        <v>2.6</v>
      </c>
      <c r="N211" s="69">
        <f t="shared" ref="N211" si="361">F211+J211</f>
        <v>2</v>
      </c>
      <c r="O211" s="69"/>
      <c r="P211" s="388"/>
    </row>
    <row r="212" spans="1:18" s="37" customFormat="1" ht="26.25" x14ac:dyDescent="0.25">
      <c r="A212" s="242"/>
      <c r="B212" s="162" t="s">
        <v>500</v>
      </c>
      <c r="C212" s="656"/>
      <c r="D212" s="168">
        <f>E212+G212</f>
        <v>2.6</v>
      </c>
      <c r="E212" s="168">
        <v>2.6</v>
      </c>
      <c r="F212" s="168">
        <v>2</v>
      </c>
      <c r="G212" s="275"/>
      <c r="H212" s="333">
        <f t="shared" si="204"/>
        <v>0</v>
      </c>
      <c r="I212" s="172"/>
      <c r="J212" s="306"/>
      <c r="K212" s="172"/>
      <c r="L212" s="170">
        <f t="shared" ref="L212" si="362">M212+O212</f>
        <v>2.6</v>
      </c>
      <c r="M212" s="170">
        <f t="shared" ref="M212" si="363">E212+I212</f>
        <v>2.6</v>
      </c>
      <c r="N212" s="170">
        <f t="shared" ref="N212" si="364">F212+J212</f>
        <v>2</v>
      </c>
      <c r="O212" s="170">
        <f t="shared" ref="O212" si="365">G212+K212</f>
        <v>0</v>
      </c>
      <c r="P212" s="388"/>
      <c r="Q212" s="214"/>
      <c r="R212" s="215"/>
    </row>
    <row r="213" spans="1:18" x14ac:dyDescent="0.25">
      <c r="A213" s="32" t="s">
        <v>113</v>
      </c>
      <c r="B213" s="29" t="s">
        <v>38</v>
      </c>
      <c r="C213" s="652" t="s">
        <v>51</v>
      </c>
      <c r="D213" s="455">
        <f>E213+G213</f>
        <v>11.5</v>
      </c>
      <c r="E213" s="168">
        <f>SUM(E215:E216)</f>
        <v>11.5</v>
      </c>
      <c r="F213" s="168">
        <f t="shared" ref="F213:G213" si="366">SUM(F215:F216)</f>
        <v>8.8000000000000007</v>
      </c>
      <c r="G213" s="168">
        <f t="shared" si="366"/>
        <v>0</v>
      </c>
      <c r="H213" s="211">
        <f t="shared" si="204"/>
        <v>0</v>
      </c>
      <c r="I213" s="169">
        <f>SUM(I215:I216)</f>
        <v>0</v>
      </c>
      <c r="J213" s="169">
        <f t="shared" ref="J213:K213" si="367">SUM(J215:J216)</f>
        <v>0</v>
      </c>
      <c r="K213" s="169">
        <f t="shared" si="367"/>
        <v>0</v>
      </c>
      <c r="L213" s="170">
        <f>M213+O213</f>
        <v>11.5</v>
      </c>
      <c r="M213" s="170">
        <f>E213+I213</f>
        <v>11.5</v>
      </c>
      <c r="N213" s="170">
        <f>F213+J213</f>
        <v>8.8000000000000007</v>
      </c>
      <c r="O213" s="170">
        <f>G213+K213</f>
        <v>0</v>
      </c>
      <c r="P213" s="388"/>
      <c r="Q213" s="205"/>
      <c r="R213" s="98"/>
    </row>
    <row r="214" spans="1:18" x14ac:dyDescent="0.25">
      <c r="A214" s="40"/>
      <c r="B214" s="364" t="s">
        <v>194</v>
      </c>
      <c r="C214" s="654"/>
      <c r="D214" s="375"/>
      <c r="E214" s="171"/>
      <c r="F214" s="329"/>
      <c r="G214" s="171"/>
      <c r="H214" s="276"/>
      <c r="I214" s="276"/>
      <c r="J214" s="177"/>
      <c r="K214" s="177"/>
      <c r="L214" s="178"/>
      <c r="M214" s="178"/>
      <c r="N214" s="178"/>
      <c r="O214" s="178"/>
      <c r="P214" s="388"/>
      <c r="Q214" s="205"/>
      <c r="R214" s="98"/>
    </row>
    <row r="215" spans="1:18" ht="26.25" x14ac:dyDescent="0.25">
      <c r="A215" s="40"/>
      <c r="B215" s="162" t="s">
        <v>520</v>
      </c>
      <c r="C215" s="655"/>
      <c r="D215" s="171">
        <f t="shared" ref="D215" si="368">E215+G215</f>
        <v>4.8</v>
      </c>
      <c r="E215" s="171">
        <v>4.8</v>
      </c>
      <c r="F215" s="171">
        <v>3.7</v>
      </c>
      <c r="G215" s="171"/>
      <c r="H215" s="425">
        <f t="shared" ref="H215" si="369">I215+K215</f>
        <v>0</v>
      </c>
      <c r="I215" s="68"/>
      <c r="J215" s="68"/>
      <c r="K215" s="68"/>
      <c r="L215" s="69">
        <f t="shared" ref="L215" si="370">M215+O215</f>
        <v>4.8</v>
      </c>
      <c r="M215" s="69">
        <f t="shared" ref="M215" si="371">E215+I215</f>
        <v>4.8</v>
      </c>
      <c r="N215" s="69">
        <f t="shared" ref="N215" si="372">F215+J215</f>
        <v>3.7</v>
      </c>
      <c r="O215" s="69"/>
      <c r="P215" s="388"/>
    </row>
    <row r="216" spans="1:18" s="37" customFormat="1" ht="26.25" x14ac:dyDescent="0.25">
      <c r="A216" s="242"/>
      <c r="B216" s="162" t="s">
        <v>500</v>
      </c>
      <c r="C216" s="656"/>
      <c r="D216" s="168">
        <f>E216+G216</f>
        <v>6.7</v>
      </c>
      <c r="E216" s="168">
        <v>6.7</v>
      </c>
      <c r="F216" s="168">
        <v>5.0999999999999996</v>
      </c>
      <c r="G216" s="275"/>
      <c r="H216" s="172">
        <f t="shared" si="204"/>
        <v>0</v>
      </c>
      <c r="I216" s="213"/>
      <c r="J216" s="172"/>
      <c r="K216" s="172"/>
      <c r="L216" s="170">
        <f t="shared" ref="L216" si="373">M216+O216</f>
        <v>6.7</v>
      </c>
      <c r="M216" s="170">
        <f t="shared" ref="M216" si="374">E216+I216</f>
        <v>6.7</v>
      </c>
      <c r="N216" s="170">
        <f t="shared" ref="N216" si="375">F216+J216</f>
        <v>5.0999999999999996</v>
      </c>
      <c r="O216" s="170">
        <f t="shared" ref="O216" si="376">G216+K216</f>
        <v>0</v>
      </c>
      <c r="P216" s="388"/>
      <c r="Q216" s="214"/>
      <c r="R216" s="215"/>
    </row>
    <row r="217" spans="1:18" x14ac:dyDescent="0.25">
      <c r="A217" s="32" t="s">
        <v>114</v>
      </c>
      <c r="B217" s="29" t="s">
        <v>37</v>
      </c>
      <c r="C217" s="652" t="s">
        <v>51</v>
      </c>
      <c r="D217" s="455">
        <f>E217+G217</f>
        <v>6.4</v>
      </c>
      <c r="E217" s="168">
        <f>SUM(E219:E220)</f>
        <v>6.4</v>
      </c>
      <c r="F217" s="168">
        <f t="shared" ref="F217:G217" si="377">SUM(F219:F220)</f>
        <v>4.9000000000000004</v>
      </c>
      <c r="G217" s="168">
        <f t="shared" si="377"/>
        <v>0</v>
      </c>
      <c r="H217" s="211">
        <f t="shared" si="204"/>
        <v>0</v>
      </c>
      <c r="I217" s="169">
        <f>SUM(I219:I220)</f>
        <v>0</v>
      </c>
      <c r="J217" s="169">
        <f t="shared" ref="J217:K217" si="378">SUM(J219:J220)</f>
        <v>0</v>
      </c>
      <c r="K217" s="169">
        <f t="shared" si="378"/>
        <v>0</v>
      </c>
      <c r="L217" s="170">
        <f>M217+O217</f>
        <v>6.4</v>
      </c>
      <c r="M217" s="170">
        <f>E217+I217</f>
        <v>6.4</v>
      </c>
      <c r="N217" s="170">
        <f>F217+J217</f>
        <v>4.9000000000000004</v>
      </c>
      <c r="O217" s="170">
        <f>G217+K217</f>
        <v>0</v>
      </c>
      <c r="P217" s="388"/>
      <c r="Q217" s="205"/>
      <c r="R217" s="98"/>
    </row>
    <row r="218" spans="1:18" x14ac:dyDescent="0.25">
      <c r="A218" s="40"/>
      <c r="B218" s="364" t="s">
        <v>194</v>
      </c>
      <c r="C218" s="654"/>
      <c r="D218" s="375"/>
      <c r="E218" s="171"/>
      <c r="F218" s="329"/>
      <c r="G218" s="171"/>
      <c r="H218" s="276"/>
      <c r="I218" s="276"/>
      <c r="J218" s="177"/>
      <c r="K218" s="177"/>
      <c r="L218" s="178"/>
      <c r="M218" s="178"/>
      <c r="N218" s="178"/>
      <c r="O218" s="178"/>
      <c r="P218" s="388"/>
      <c r="Q218" s="205"/>
      <c r="R218" s="98"/>
    </row>
    <row r="219" spans="1:18" ht="26.25" x14ac:dyDescent="0.25">
      <c r="A219" s="40"/>
      <c r="B219" s="162" t="s">
        <v>520</v>
      </c>
      <c r="C219" s="655"/>
      <c r="D219" s="171">
        <f t="shared" ref="D219" si="379">E219+G219</f>
        <v>2.8</v>
      </c>
      <c r="E219" s="171">
        <v>2.8</v>
      </c>
      <c r="F219" s="171">
        <v>2.1</v>
      </c>
      <c r="G219" s="171"/>
      <c r="H219" s="425">
        <f t="shared" ref="H219" si="380">I219+K219</f>
        <v>0</v>
      </c>
      <c r="I219" s="68"/>
      <c r="J219" s="68"/>
      <c r="K219" s="68"/>
      <c r="L219" s="69">
        <f t="shared" ref="L219" si="381">M219+O219</f>
        <v>2.8</v>
      </c>
      <c r="M219" s="69">
        <f t="shared" ref="M219" si="382">E219+I219</f>
        <v>2.8</v>
      </c>
      <c r="N219" s="69">
        <f t="shared" ref="N219" si="383">F219+J219</f>
        <v>2.1</v>
      </c>
      <c r="O219" s="69"/>
      <c r="P219" s="388"/>
    </row>
    <row r="220" spans="1:18" s="37" customFormat="1" ht="26.25" x14ac:dyDescent="0.25">
      <c r="A220" s="242"/>
      <c r="B220" s="162" t="s">
        <v>500</v>
      </c>
      <c r="C220" s="656"/>
      <c r="D220" s="168">
        <f>E220+G220</f>
        <v>3.6</v>
      </c>
      <c r="E220" s="168">
        <v>3.6</v>
      </c>
      <c r="F220" s="168">
        <v>2.8</v>
      </c>
      <c r="G220" s="275"/>
      <c r="H220" s="172">
        <f t="shared" ref="H220:H256" si="384">I220+K220</f>
        <v>0</v>
      </c>
      <c r="I220" s="213"/>
      <c r="J220" s="172"/>
      <c r="K220" s="172"/>
      <c r="L220" s="170">
        <f t="shared" ref="L220" si="385">M220+O220</f>
        <v>3.6</v>
      </c>
      <c r="M220" s="170">
        <f t="shared" ref="M220" si="386">E220+I220</f>
        <v>3.6</v>
      </c>
      <c r="N220" s="170">
        <f t="shared" ref="N220" si="387">F220+J220</f>
        <v>2.8</v>
      </c>
      <c r="O220" s="170">
        <f t="shared" ref="O220" si="388">G220+K220</f>
        <v>0</v>
      </c>
      <c r="P220" s="388"/>
      <c r="Q220" s="214"/>
      <c r="R220" s="215"/>
    </row>
    <row r="221" spans="1:18" x14ac:dyDescent="0.25">
      <c r="A221" s="32" t="s">
        <v>115</v>
      </c>
      <c r="B221" s="29" t="s">
        <v>35</v>
      </c>
      <c r="C221" s="652" t="s">
        <v>51</v>
      </c>
      <c r="D221" s="210">
        <f>E221+G221</f>
        <v>10.5</v>
      </c>
      <c r="E221" s="168">
        <f>SUM(E223:E224)</f>
        <v>10.5</v>
      </c>
      <c r="F221" s="168">
        <f t="shared" ref="F221:G221" si="389">SUM(F223:F224)</f>
        <v>8.1000000000000014</v>
      </c>
      <c r="G221" s="168">
        <f t="shared" si="389"/>
        <v>0</v>
      </c>
      <c r="H221" s="211">
        <f t="shared" si="384"/>
        <v>0</v>
      </c>
      <c r="I221" s="169">
        <f>SUM(I223:I224)</f>
        <v>0</v>
      </c>
      <c r="J221" s="169">
        <f t="shared" ref="J221:K221" si="390">SUM(J223:J224)</f>
        <v>0</v>
      </c>
      <c r="K221" s="169">
        <f t="shared" si="390"/>
        <v>0</v>
      </c>
      <c r="L221" s="170">
        <f>M221+O221</f>
        <v>10.5</v>
      </c>
      <c r="M221" s="170">
        <f>E221+I221</f>
        <v>10.5</v>
      </c>
      <c r="N221" s="170">
        <f>F221+J221</f>
        <v>8.1000000000000014</v>
      </c>
      <c r="O221" s="170">
        <f>G221+K221</f>
        <v>0</v>
      </c>
      <c r="P221" s="388"/>
      <c r="Q221" s="205"/>
      <c r="R221" s="98"/>
    </row>
    <row r="222" spans="1:18" x14ac:dyDescent="0.25">
      <c r="A222" s="239"/>
      <c r="B222" s="364" t="s">
        <v>194</v>
      </c>
      <c r="C222" s="654"/>
      <c r="D222" s="212"/>
      <c r="E222" s="171"/>
      <c r="F222" s="329"/>
      <c r="G222" s="171"/>
      <c r="H222" s="276"/>
      <c r="I222" s="276"/>
      <c r="J222" s="177"/>
      <c r="K222" s="177"/>
      <c r="L222" s="178"/>
      <c r="M222" s="178"/>
      <c r="N222" s="178"/>
      <c r="O222" s="178"/>
      <c r="P222" s="388"/>
      <c r="Q222" s="205"/>
      <c r="R222" s="98"/>
    </row>
    <row r="223" spans="1:18" ht="26.25" x14ac:dyDescent="0.25">
      <c r="A223" s="40"/>
      <c r="B223" s="162" t="s">
        <v>520</v>
      </c>
      <c r="C223" s="655"/>
      <c r="D223" s="171">
        <f t="shared" ref="D223" si="391">E223+G223</f>
        <v>4.8</v>
      </c>
      <c r="E223" s="171">
        <v>4.8</v>
      </c>
      <c r="F223" s="171">
        <v>3.7</v>
      </c>
      <c r="G223" s="171"/>
      <c r="H223" s="425">
        <f t="shared" ref="H223" si="392">I223+K223</f>
        <v>0</v>
      </c>
      <c r="I223" s="68"/>
      <c r="J223" s="68"/>
      <c r="K223" s="68"/>
      <c r="L223" s="69">
        <f t="shared" ref="L223" si="393">M223+O223</f>
        <v>4.8</v>
      </c>
      <c r="M223" s="69">
        <f t="shared" ref="M223" si="394">E223+I223</f>
        <v>4.8</v>
      </c>
      <c r="N223" s="69">
        <f t="shared" ref="N223" si="395">F223+J223</f>
        <v>3.7</v>
      </c>
      <c r="O223" s="69"/>
      <c r="P223" s="388"/>
    </row>
    <row r="224" spans="1:18" s="37" customFormat="1" ht="26.25" x14ac:dyDescent="0.25">
      <c r="A224" s="239"/>
      <c r="B224" s="162" t="s">
        <v>500</v>
      </c>
      <c r="C224" s="656"/>
      <c r="D224" s="168">
        <f>E224+G224</f>
        <v>5.7</v>
      </c>
      <c r="E224" s="168">
        <v>5.7</v>
      </c>
      <c r="F224" s="168">
        <v>4.4000000000000004</v>
      </c>
      <c r="G224" s="275"/>
      <c r="H224" s="172">
        <f t="shared" si="384"/>
        <v>0</v>
      </c>
      <c r="I224" s="213"/>
      <c r="J224" s="172"/>
      <c r="K224" s="172"/>
      <c r="L224" s="170">
        <f t="shared" ref="L224" si="396">M224+O224</f>
        <v>5.7</v>
      </c>
      <c r="M224" s="170">
        <f t="shared" ref="M224" si="397">E224+I224</f>
        <v>5.7</v>
      </c>
      <c r="N224" s="170">
        <f t="shared" ref="N224" si="398">F224+J224</f>
        <v>4.4000000000000004</v>
      </c>
      <c r="O224" s="170">
        <f t="shared" ref="O224" si="399">G224+K224</f>
        <v>0</v>
      </c>
      <c r="P224" s="388"/>
      <c r="Q224" s="214"/>
      <c r="R224" s="215"/>
    </row>
    <row r="225" spans="1:18" x14ac:dyDescent="0.25">
      <c r="A225" s="32" t="s">
        <v>166</v>
      </c>
      <c r="B225" s="29" t="s">
        <v>389</v>
      </c>
      <c r="C225" s="652" t="s">
        <v>51</v>
      </c>
      <c r="D225" s="455">
        <f>E225+G225</f>
        <v>2.8</v>
      </c>
      <c r="E225" s="168">
        <f>SUM(E227:E228)</f>
        <v>2.8</v>
      </c>
      <c r="F225" s="168">
        <f t="shared" ref="F225:G225" si="400">SUM(F227:F228)</f>
        <v>2.1</v>
      </c>
      <c r="G225" s="168">
        <f t="shared" si="400"/>
        <v>0</v>
      </c>
      <c r="H225" s="211">
        <f t="shared" si="384"/>
        <v>0</v>
      </c>
      <c r="I225" s="169">
        <f>SUM(I227:I228)</f>
        <v>0</v>
      </c>
      <c r="J225" s="169">
        <f t="shared" ref="J225:K225" si="401">SUM(J227:J228)</f>
        <v>0</v>
      </c>
      <c r="K225" s="169">
        <f t="shared" si="401"/>
        <v>0</v>
      </c>
      <c r="L225" s="170">
        <f>M225+O225</f>
        <v>2.8</v>
      </c>
      <c r="M225" s="170">
        <f>E225+I225</f>
        <v>2.8</v>
      </c>
      <c r="N225" s="170">
        <f>F225+J225</f>
        <v>2.1</v>
      </c>
      <c r="O225" s="170">
        <f>G225+K225</f>
        <v>0</v>
      </c>
      <c r="P225" s="388"/>
      <c r="Q225" s="205"/>
      <c r="R225" s="98"/>
    </row>
    <row r="226" spans="1:18" x14ac:dyDescent="0.25">
      <c r="A226" s="40"/>
      <c r="B226" s="364" t="s">
        <v>194</v>
      </c>
      <c r="C226" s="654"/>
      <c r="D226" s="375"/>
      <c r="E226" s="171"/>
      <c r="F226" s="329"/>
      <c r="G226" s="171"/>
      <c r="H226" s="276"/>
      <c r="I226" s="276"/>
      <c r="J226" s="177"/>
      <c r="K226" s="177"/>
      <c r="L226" s="178"/>
      <c r="M226" s="178"/>
      <c r="N226" s="178"/>
      <c r="O226" s="178"/>
      <c r="P226" s="388"/>
      <c r="Q226" s="205"/>
      <c r="R226" s="98"/>
    </row>
    <row r="227" spans="1:18" ht="26.25" x14ac:dyDescent="0.25">
      <c r="A227" s="40"/>
      <c r="B227" s="162" t="s">
        <v>520</v>
      </c>
      <c r="C227" s="655"/>
      <c r="D227" s="171">
        <f t="shared" ref="D227" si="402">E227+G227</f>
        <v>1.6</v>
      </c>
      <c r="E227" s="171">
        <v>1.6</v>
      </c>
      <c r="F227" s="171">
        <v>1.2</v>
      </c>
      <c r="G227" s="171"/>
      <c r="H227" s="425">
        <f t="shared" ref="H227" si="403">I227+K227</f>
        <v>0</v>
      </c>
      <c r="I227" s="68"/>
      <c r="J227" s="68"/>
      <c r="K227" s="68"/>
      <c r="L227" s="69">
        <f t="shared" ref="L227" si="404">M227+O227</f>
        <v>1.6</v>
      </c>
      <c r="M227" s="69">
        <f t="shared" ref="M227" si="405">E227+I227</f>
        <v>1.6</v>
      </c>
      <c r="N227" s="69">
        <f t="shared" ref="N227" si="406">F227+J227</f>
        <v>1.2</v>
      </c>
      <c r="O227" s="69"/>
      <c r="P227" s="388"/>
    </row>
    <row r="228" spans="1:18" s="37" customFormat="1" ht="26.25" x14ac:dyDescent="0.25">
      <c r="A228" s="242"/>
      <c r="B228" s="162" t="s">
        <v>500</v>
      </c>
      <c r="C228" s="656"/>
      <c r="D228" s="168">
        <f>E228+G228</f>
        <v>1.2</v>
      </c>
      <c r="E228" s="168">
        <v>1.2</v>
      </c>
      <c r="F228" s="168">
        <v>0.9</v>
      </c>
      <c r="G228" s="275"/>
      <c r="H228" s="172">
        <f t="shared" si="384"/>
        <v>0</v>
      </c>
      <c r="I228" s="213"/>
      <c r="J228" s="172"/>
      <c r="K228" s="172"/>
      <c r="L228" s="170">
        <f t="shared" ref="L228" si="407">M228+O228</f>
        <v>1.2</v>
      </c>
      <c r="M228" s="170">
        <f t="shared" ref="M228" si="408">E228+I228</f>
        <v>1.2</v>
      </c>
      <c r="N228" s="170">
        <f t="shared" ref="N228" si="409">F228+J228</f>
        <v>0.9</v>
      </c>
      <c r="O228" s="170">
        <f t="shared" ref="O228" si="410">G228+K228</f>
        <v>0</v>
      </c>
      <c r="P228" s="388"/>
      <c r="Q228" s="214"/>
      <c r="R228" s="215"/>
    </row>
    <row r="229" spans="1:18" x14ac:dyDescent="0.25">
      <c r="A229" s="32" t="s">
        <v>116</v>
      </c>
      <c r="B229" s="17" t="s">
        <v>390</v>
      </c>
      <c r="C229" s="652" t="s">
        <v>51</v>
      </c>
      <c r="D229" s="455">
        <f>E229+G229</f>
        <v>2.8</v>
      </c>
      <c r="E229" s="168">
        <f>SUM(E231:E232)</f>
        <v>2.8</v>
      </c>
      <c r="F229" s="168">
        <f t="shared" ref="F229:G229" si="411">SUM(F231:F232)</f>
        <v>2.1</v>
      </c>
      <c r="G229" s="168">
        <f t="shared" si="411"/>
        <v>0</v>
      </c>
      <c r="H229" s="211">
        <f t="shared" si="384"/>
        <v>0</v>
      </c>
      <c r="I229" s="169">
        <f>SUM(I231:I232)</f>
        <v>0</v>
      </c>
      <c r="J229" s="169">
        <f t="shared" ref="J229:K229" si="412">SUM(J231:J232)</f>
        <v>0</v>
      </c>
      <c r="K229" s="169">
        <f t="shared" si="412"/>
        <v>0</v>
      </c>
      <c r="L229" s="170">
        <f>M229+O229</f>
        <v>2.8</v>
      </c>
      <c r="M229" s="170">
        <f>E229+I229</f>
        <v>2.8</v>
      </c>
      <c r="N229" s="170">
        <f>F229+J229</f>
        <v>2.1</v>
      </c>
      <c r="O229" s="170">
        <f>G229+K229</f>
        <v>0</v>
      </c>
      <c r="P229" s="388"/>
      <c r="Q229" s="205"/>
      <c r="R229" s="98"/>
    </row>
    <row r="230" spans="1:18" x14ac:dyDescent="0.25">
      <c r="A230" s="40"/>
      <c r="B230" s="364" t="s">
        <v>194</v>
      </c>
      <c r="C230" s="654"/>
      <c r="D230" s="375"/>
      <c r="E230" s="171"/>
      <c r="F230" s="329"/>
      <c r="G230" s="171"/>
      <c r="H230" s="276"/>
      <c r="I230" s="276"/>
      <c r="J230" s="177"/>
      <c r="K230" s="177"/>
      <c r="L230" s="178"/>
      <c r="M230" s="178"/>
      <c r="N230" s="178"/>
      <c r="O230" s="178"/>
      <c r="P230" s="388"/>
      <c r="Q230" s="205"/>
      <c r="R230" s="98"/>
    </row>
    <row r="231" spans="1:18" ht="26.25" x14ac:dyDescent="0.25">
      <c r="A231" s="40"/>
      <c r="B231" s="162" t="s">
        <v>520</v>
      </c>
      <c r="C231" s="655"/>
      <c r="D231" s="171">
        <f t="shared" ref="D231" si="413">E231+G231</f>
        <v>1.3</v>
      </c>
      <c r="E231" s="171">
        <v>1.3</v>
      </c>
      <c r="F231" s="171">
        <v>1</v>
      </c>
      <c r="G231" s="171"/>
      <c r="H231" s="425">
        <f t="shared" ref="H231" si="414">I231+K231</f>
        <v>0</v>
      </c>
      <c r="I231" s="68"/>
      <c r="J231" s="68"/>
      <c r="K231" s="68"/>
      <c r="L231" s="69">
        <f t="shared" ref="L231" si="415">M231+O231</f>
        <v>1.3</v>
      </c>
      <c r="M231" s="69">
        <f t="shared" ref="M231" si="416">E231+I231</f>
        <v>1.3</v>
      </c>
      <c r="N231" s="69">
        <f t="shared" ref="N231" si="417">F231+J231</f>
        <v>1</v>
      </c>
      <c r="O231" s="69"/>
      <c r="P231" s="388"/>
    </row>
    <row r="232" spans="1:18" s="37" customFormat="1" ht="26.25" x14ac:dyDescent="0.25">
      <c r="A232" s="242"/>
      <c r="B232" s="162" t="s">
        <v>500</v>
      </c>
      <c r="C232" s="656"/>
      <c r="D232" s="168">
        <f>E232+G232</f>
        <v>1.5</v>
      </c>
      <c r="E232" s="168">
        <v>1.5</v>
      </c>
      <c r="F232" s="168">
        <v>1.1000000000000001</v>
      </c>
      <c r="G232" s="275"/>
      <c r="H232" s="172">
        <f t="shared" si="384"/>
        <v>0</v>
      </c>
      <c r="I232" s="213"/>
      <c r="J232" s="172"/>
      <c r="K232" s="172"/>
      <c r="L232" s="170">
        <f t="shared" ref="L232" si="418">M232+O232</f>
        <v>1.5</v>
      </c>
      <c r="M232" s="170">
        <f t="shared" ref="M232" si="419">E232+I232</f>
        <v>1.5</v>
      </c>
      <c r="N232" s="170">
        <f t="shared" ref="N232" si="420">F232+J232</f>
        <v>1.1000000000000001</v>
      </c>
      <c r="O232" s="170">
        <f t="shared" ref="O232" si="421">G232+K232</f>
        <v>0</v>
      </c>
      <c r="P232" s="388"/>
      <c r="Q232" s="214"/>
      <c r="R232" s="215"/>
    </row>
    <row r="233" spans="1:18" x14ac:dyDescent="0.25">
      <c r="A233" s="32" t="s">
        <v>117</v>
      </c>
      <c r="B233" s="29" t="s">
        <v>49</v>
      </c>
      <c r="C233" s="652" t="s">
        <v>51</v>
      </c>
      <c r="D233" s="455">
        <f>E233+G233</f>
        <v>1.4</v>
      </c>
      <c r="E233" s="168">
        <v>1.4</v>
      </c>
      <c r="F233" s="225">
        <v>1.1000000000000001</v>
      </c>
      <c r="G233" s="168"/>
      <c r="H233" s="211">
        <f t="shared" ref="H233:H234" si="422">I233+K233</f>
        <v>0</v>
      </c>
      <c r="I233" s="211"/>
      <c r="J233" s="169"/>
      <c r="K233" s="169"/>
      <c r="L233" s="170">
        <f>M233+O233</f>
        <v>1.4</v>
      </c>
      <c r="M233" s="170">
        <f>E233+I233</f>
        <v>1.4</v>
      </c>
      <c r="N233" s="170">
        <f>F233+J233</f>
        <v>1.1000000000000001</v>
      </c>
      <c r="O233" s="170">
        <f>G233+K233</f>
        <v>0</v>
      </c>
      <c r="P233" s="388"/>
      <c r="Q233" s="205"/>
      <c r="R233" s="98"/>
    </row>
    <row r="234" spans="1:18" s="37" customFormat="1" ht="26.25" x14ac:dyDescent="0.25">
      <c r="A234" s="40"/>
      <c r="B234" s="167" t="s">
        <v>500</v>
      </c>
      <c r="C234" s="653"/>
      <c r="D234" s="212"/>
      <c r="E234" s="171"/>
      <c r="F234" s="329"/>
      <c r="G234" s="171"/>
      <c r="H234" s="213">
        <f t="shared" si="422"/>
        <v>0</v>
      </c>
      <c r="I234" s="213"/>
      <c r="J234" s="172"/>
      <c r="K234" s="172"/>
      <c r="L234" s="173"/>
      <c r="M234" s="173"/>
      <c r="N234" s="173"/>
      <c r="O234" s="173"/>
      <c r="P234" s="388"/>
      <c r="Q234" s="214"/>
      <c r="R234" s="215"/>
    </row>
    <row r="235" spans="1:18" x14ac:dyDescent="0.25">
      <c r="A235" s="32" t="s">
        <v>118</v>
      </c>
      <c r="B235" s="6" t="s">
        <v>48</v>
      </c>
      <c r="C235" s="652" t="s">
        <v>51</v>
      </c>
      <c r="D235" s="377">
        <f>E235+G235</f>
        <v>14.4</v>
      </c>
      <c r="E235" s="168">
        <f>SUM(E237:E238)</f>
        <v>14.4</v>
      </c>
      <c r="F235" s="168">
        <f t="shared" ref="F235:G235" si="423">SUM(F237:F238)</f>
        <v>11.100000000000001</v>
      </c>
      <c r="G235" s="168">
        <f t="shared" si="423"/>
        <v>0</v>
      </c>
      <c r="H235" s="211">
        <f t="shared" ref="H235:H238" si="424">I235+K235</f>
        <v>0</v>
      </c>
      <c r="I235" s="169">
        <f>SUM(I237:I238)</f>
        <v>0</v>
      </c>
      <c r="J235" s="169">
        <f t="shared" ref="J235:K235" si="425">SUM(J237:J238)</f>
        <v>0</v>
      </c>
      <c r="K235" s="169">
        <f t="shared" si="425"/>
        <v>0</v>
      </c>
      <c r="L235" s="170">
        <f>M235+O235</f>
        <v>14.4</v>
      </c>
      <c r="M235" s="170">
        <f>E235+I235</f>
        <v>14.4</v>
      </c>
      <c r="N235" s="170">
        <f>F235+J235</f>
        <v>11.100000000000001</v>
      </c>
      <c r="O235" s="170">
        <f>G235+K235</f>
        <v>0</v>
      </c>
      <c r="P235" s="388"/>
      <c r="Q235" s="205"/>
      <c r="R235" s="98"/>
    </row>
    <row r="236" spans="1:18" x14ac:dyDescent="0.25">
      <c r="A236" s="40"/>
      <c r="B236" s="364" t="s">
        <v>194</v>
      </c>
      <c r="C236" s="654"/>
      <c r="D236" s="375"/>
      <c r="E236" s="171"/>
      <c r="F236" s="329"/>
      <c r="G236" s="171"/>
      <c r="H236" s="276"/>
      <c r="I236" s="276"/>
      <c r="J236" s="177"/>
      <c r="K236" s="177"/>
      <c r="L236" s="178"/>
      <c r="M236" s="178"/>
      <c r="N236" s="178"/>
      <c r="O236" s="178"/>
      <c r="P236" s="388"/>
      <c r="Q236" s="205"/>
      <c r="R236" s="98"/>
    </row>
    <row r="237" spans="1:18" ht="26.25" x14ac:dyDescent="0.25">
      <c r="A237" s="40"/>
      <c r="B237" s="162" t="s">
        <v>520</v>
      </c>
      <c r="C237" s="655"/>
      <c r="D237" s="171">
        <f t="shared" ref="D237" si="426">E237+G237</f>
        <v>1</v>
      </c>
      <c r="E237" s="171">
        <v>1</v>
      </c>
      <c r="F237" s="171">
        <v>0.8</v>
      </c>
      <c r="G237" s="171"/>
      <c r="H237" s="425">
        <f t="shared" ref="H237" si="427">I237+K237</f>
        <v>0</v>
      </c>
      <c r="I237" s="68"/>
      <c r="J237" s="68"/>
      <c r="K237" s="68"/>
      <c r="L237" s="69">
        <f t="shared" ref="L237" si="428">M237+O237</f>
        <v>1</v>
      </c>
      <c r="M237" s="69">
        <f t="shared" ref="M237" si="429">E237+I237</f>
        <v>1</v>
      </c>
      <c r="N237" s="69">
        <f t="shared" ref="N237" si="430">F237+J237</f>
        <v>0.8</v>
      </c>
      <c r="O237" s="69"/>
      <c r="P237" s="388"/>
    </row>
    <row r="238" spans="1:18" s="37" customFormat="1" ht="26.25" x14ac:dyDescent="0.25">
      <c r="A238" s="40"/>
      <c r="B238" s="167" t="s">
        <v>500</v>
      </c>
      <c r="C238" s="656"/>
      <c r="D238" s="168">
        <f>E238+G238</f>
        <v>13.4</v>
      </c>
      <c r="E238" s="168">
        <v>13.4</v>
      </c>
      <c r="F238" s="168">
        <v>10.3</v>
      </c>
      <c r="G238" s="275"/>
      <c r="H238" s="172">
        <f t="shared" si="424"/>
        <v>0</v>
      </c>
      <c r="I238" s="213"/>
      <c r="J238" s="172"/>
      <c r="K238" s="172"/>
      <c r="L238" s="170">
        <f t="shared" ref="L238" si="431">M238+O238</f>
        <v>13.4</v>
      </c>
      <c r="M238" s="170">
        <f t="shared" ref="M238" si="432">E238+I238</f>
        <v>13.4</v>
      </c>
      <c r="N238" s="170">
        <f t="shared" ref="N238" si="433">F238+J238</f>
        <v>10.3</v>
      </c>
      <c r="O238" s="170">
        <f t="shared" ref="O238" si="434">G238+K238</f>
        <v>0</v>
      </c>
      <c r="P238" s="388"/>
      <c r="Q238" s="214"/>
      <c r="R238" s="215"/>
    </row>
    <row r="239" spans="1:18" x14ac:dyDescent="0.25">
      <c r="A239" s="32" t="s">
        <v>119</v>
      </c>
      <c r="B239" s="35" t="s">
        <v>65</v>
      </c>
      <c r="C239" s="652" t="s">
        <v>51</v>
      </c>
      <c r="D239" s="455">
        <f>E239+G239</f>
        <v>1.2000000000000002</v>
      </c>
      <c r="E239" s="168">
        <f>SUM(E241:E242)</f>
        <v>1.2000000000000002</v>
      </c>
      <c r="F239" s="168">
        <f t="shared" ref="F239:G239" si="435">SUM(F241:F242)</f>
        <v>0.9</v>
      </c>
      <c r="G239" s="168">
        <f t="shared" si="435"/>
        <v>0</v>
      </c>
      <c r="H239" s="211">
        <f t="shared" si="384"/>
        <v>0</v>
      </c>
      <c r="I239" s="169">
        <f>SUM(I241:I242)</f>
        <v>0</v>
      </c>
      <c r="J239" s="169">
        <f t="shared" ref="J239:K239" si="436">SUM(J241:J242)</f>
        <v>0</v>
      </c>
      <c r="K239" s="169">
        <f t="shared" si="436"/>
        <v>0</v>
      </c>
      <c r="L239" s="170">
        <f t="shared" ref="L239" si="437">M239+O239</f>
        <v>1.2000000000000002</v>
      </c>
      <c r="M239" s="170">
        <f t="shared" ref="M239:O239" si="438">E239+I239</f>
        <v>1.2000000000000002</v>
      </c>
      <c r="N239" s="170">
        <f t="shared" si="438"/>
        <v>0.9</v>
      </c>
      <c r="O239" s="170">
        <f t="shared" si="438"/>
        <v>0</v>
      </c>
      <c r="P239" s="388"/>
      <c r="Q239" s="205"/>
      <c r="R239" s="98"/>
    </row>
    <row r="240" spans="1:18" x14ac:dyDescent="0.25">
      <c r="A240" s="40"/>
      <c r="B240" s="364" t="s">
        <v>194</v>
      </c>
      <c r="C240" s="654"/>
      <c r="D240" s="375"/>
      <c r="E240" s="171"/>
      <c r="F240" s="329"/>
      <c r="G240" s="171"/>
      <c r="H240" s="276"/>
      <c r="I240" s="276"/>
      <c r="J240" s="177"/>
      <c r="K240" s="177"/>
      <c r="L240" s="178"/>
      <c r="M240" s="178"/>
      <c r="N240" s="178"/>
      <c r="O240" s="178"/>
      <c r="P240" s="388"/>
      <c r="Q240" s="205"/>
      <c r="R240" s="98"/>
    </row>
    <row r="241" spans="1:18" ht="26.25" x14ac:dyDescent="0.25">
      <c r="A241" s="40"/>
      <c r="B241" s="162" t="s">
        <v>520</v>
      </c>
      <c r="C241" s="655"/>
      <c r="D241" s="171">
        <f t="shared" ref="D241" si="439">E241+G241</f>
        <v>0.1</v>
      </c>
      <c r="E241" s="171">
        <v>0.1</v>
      </c>
      <c r="F241" s="171">
        <v>0.1</v>
      </c>
      <c r="G241" s="171"/>
      <c r="H241" s="425">
        <f t="shared" ref="H241" si="440">I241+K241</f>
        <v>0</v>
      </c>
      <c r="I241" s="68"/>
      <c r="J241" s="68"/>
      <c r="K241" s="68"/>
      <c r="L241" s="69">
        <f t="shared" ref="L241" si="441">M241+O241</f>
        <v>0.1</v>
      </c>
      <c r="M241" s="69">
        <f t="shared" ref="M241" si="442">E241+I241</f>
        <v>0.1</v>
      </c>
      <c r="N241" s="69">
        <f t="shared" ref="N241" si="443">F241+J241</f>
        <v>0.1</v>
      </c>
      <c r="O241" s="69"/>
      <c r="P241" s="388"/>
    </row>
    <row r="242" spans="1:18" s="37" customFormat="1" ht="26.25" x14ac:dyDescent="0.25">
      <c r="A242" s="242"/>
      <c r="B242" s="163" t="s">
        <v>500</v>
      </c>
      <c r="C242" s="655"/>
      <c r="D242" s="168">
        <f>E242+G242</f>
        <v>1.1000000000000001</v>
      </c>
      <c r="E242" s="168">
        <v>1.1000000000000001</v>
      </c>
      <c r="F242" s="168">
        <v>0.8</v>
      </c>
      <c r="G242" s="275"/>
      <c r="H242" s="177">
        <f t="shared" si="384"/>
        <v>0</v>
      </c>
      <c r="I242" s="276"/>
      <c r="J242" s="177"/>
      <c r="K242" s="177"/>
      <c r="L242" s="170">
        <f t="shared" ref="L242" si="444">M242+O242</f>
        <v>1.1000000000000001</v>
      </c>
      <c r="M242" s="170">
        <f t="shared" ref="M242" si="445">E242+I242</f>
        <v>1.1000000000000001</v>
      </c>
      <c r="N242" s="170">
        <f t="shared" ref="N242" si="446">F242+J242</f>
        <v>0.8</v>
      </c>
      <c r="O242" s="170">
        <f t="shared" ref="O242" si="447">G242+K242</f>
        <v>0</v>
      </c>
      <c r="P242" s="388"/>
      <c r="Q242" s="214"/>
      <c r="R242" s="215"/>
    </row>
    <row r="243" spans="1:18" x14ac:dyDescent="0.25">
      <c r="A243" s="32" t="s">
        <v>120</v>
      </c>
      <c r="B243" s="35" t="s">
        <v>50</v>
      </c>
      <c r="C243" s="652" t="s">
        <v>51</v>
      </c>
      <c r="D243" s="455">
        <f>E243+G243</f>
        <v>3</v>
      </c>
      <c r="E243" s="168">
        <v>3</v>
      </c>
      <c r="F243" s="222">
        <v>2.2999999999999998</v>
      </c>
      <c r="G243" s="222">
        <f t="shared" ref="G243" si="448">SUM(G245:G246)</f>
        <v>0</v>
      </c>
      <c r="H243" s="211">
        <f t="shared" ref="H243:H246" si="449">I243+K243</f>
        <v>0</v>
      </c>
      <c r="I243" s="169">
        <f>SUM(I245:I246)</f>
        <v>0</v>
      </c>
      <c r="J243" s="169">
        <f t="shared" ref="J243:K243" si="450">SUM(J245:J246)</f>
        <v>0</v>
      </c>
      <c r="K243" s="332">
        <f t="shared" si="450"/>
        <v>0</v>
      </c>
      <c r="L243" s="467">
        <f t="shared" ref="L243" si="451">M243+O243</f>
        <v>3</v>
      </c>
      <c r="M243" s="170">
        <f t="shared" ref="M243" si="452">E243+I243</f>
        <v>3</v>
      </c>
      <c r="N243" s="227">
        <f t="shared" ref="N243" si="453">F243+J243</f>
        <v>2.2999999999999998</v>
      </c>
      <c r="O243" s="170">
        <f t="shared" ref="O243" si="454">G243+K243</f>
        <v>0</v>
      </c>
      <c r="P243" s="388"/>
      <c r="Q243" s="205"/>
      <c r="R243" s="98"/>
    </row>
    <row r="244" spans="1:18" hidden="1" x14ac:dyDescent="0.25">
      <c r="A244" s="40"/>
      <c r="B244" s="364" t="s">
        <v>194</v>
      </c>
      <c r="C244" s="654"/>
      <c r="D244" s="377"/>
      <c r="E244" s="176"/>
      <c r="F244" s="359"/>
      <c r="G244" s="223"/>
      <c r="H244" s="276"/>
      <c r="I244" s="276"/>
      <c r="J244" s="177"/>
      <c r="K244" s="380"/>
      <c r="L244" s="468"/>
      <c r="M244" s="178"/>
      <c r="N244" s="279"/>
      <c r="O244" s="178"/>
      <c r="P244" s="388"/>
      <c r="Q244" s="205"/>
      <c r="R244" s="98"/>
    </row>
    <row r="245" spans="1:18" ht="26.25" hidden="1" x14ac:dyDescent="0.25">
      <c r="A245" s="40"/>
      <c r="B245" s="162" t="s">
        <v>520</v>
      </c>
      <c r="C245" s="654"/>
      <c r="D245" s="275">
        <f t="shared" ref="D245" si="455">E245+G245</f>
        <v>0</v>
      </c>
      <c r="E245" s="176"/>
      <c r="F245" s="359"/>
      <c r="G245" s="223"/>
      <c r="H245" s="68"/>
      <c r="I245" s="68"/>
      <c r="J245" s="68"/>
      <c r="K245" s="466"/>
      <c r="L245" s="468">
        <f t="shared" ref="L245" si="456">M245+O245</f>
        <v>0</v>
      </c>
      <c r="M245" s="178">
        <f t="shared" ref="M245" si="457">E245+I245</f>
        <v>0</v>
      </c>
      <c r="N245" s="279">
        <f t="shared" ref="N245" si="458">F245+J245</f>
        <v>0</v>
      </c>
      <c r="O245" s="178"/>
      <c r="P245" s="388"/>
    </row>
    <row r="246" spans="1:18" s="37" customFormat="1" ht="26.25" x14ac:dyDescent="0.25">
      <c r="A246" s="242"/>
      <c r="B246" s="163" t="s">
        <v>500</v>
      </c>
      <c r="C246" s="654"/>
      <c r="D246" s="212">
        <f>E246+G246</f>
        <v>0</v>
      </c>
      <c r="E246" s="171"/>
      <c r="F246" s="223"/>
      <c r="G246" s="277"/>
      <c r="H246" s="177">
        <f t="shared" si="449"/>
        <v>0</v>
      </c>
      <c r="I246" s="276"/>
      <c r="J246" s="177"/>
      <c r="K246" s="380"/>
      <c r="L246" s="469">
        <f t="shared" ref="L246" si="459">M246+O246</f>
        <v>0</v>
      </c>
      <c r="M246" s="173">
        <f t="shared" ref="M246" si="460">E246+I246</f>
        <v>0</v>
      </c>
      <c r="N246" s="307">
        <f t="shared" ref="N246" si="461">F246+J246</f>
        <v>0</v>
      </c>
      <c r="O246" s="173">
        <f t="shared" ref="O246" si="462">G246+K246</f>
        <v>0</v>
      </c>
      <c r="P246" s="388"/>
      <c r="Q246" s="214"/>
      <c r="R246" s="215"/>
    </row>
    <row r="247" spans="1:18" x14ac:dyDescent="0.25">
      <c r="A247" s="397" t="s">
        <v>162</v>
      </c>
      <c r="B247" s="35" t="s">
        <v>167</v>
      </c>
      <c r="C247" s="483" t="s">
        <v>51</v>
      </c>
      <c r="D247" s="474">
        <f>E247+G247</f>
        <v>73.999999999999986</v>
      </c>
      <c r="E247" s="176">
        <f>E250+E251+E252+E249</f>
        <v>73.999999999999986</v>
      </c>
      <c r="F247" s="176">
        <f t="shared" ref="F247:G247" si="463">F250+F251+F252+F249</f>
        <v>52.800000000000004</v>
      </c>
      <c r="G247" s="168">
        <f t="shared" si="463"/>
        <v>0</v>
      </c>
      <c r="H247" s="169">
        <f t="shared" si="384"/>
        <v>0</v>
      </c>
      <c r="I247" s="211">
        <f>I250+I251+I252+I249</f>
        <v>0</v>
      </c>
      <c r="J247" s="211">
        <f t="shared" ref="J247:K247" si="464">J250+J251+J252+J249</f>
        <v>0</v>
      </c>
      <c r="K247" s="211">
        <f t="shared" si="464"/>
        <v>0</v>
      </c>
      <c r="L247" s="178">
        <f t="shared" ref="L247" si="465">M247+O247</f>
        <v>73.999999999999986</v>
      </c>
      <c r="M247" s="178">
        <f>M250+M251+M252+M249</f>
        <v>73.999999999999986</v>
      </c>
      <c r="N247" s="178">
        <f t="shared" ref="N247:O247" si="466">N250+N251+N252+N249</f>
        <v>52.800000000000004</v>
      </c>
      <c r="O247" s="178">
        <f t="shared" si="466"/>
        <v>0</v>
      </c>
      <c r="P247" s="388"/>
      <c r="Q247" s="205"/>
      <c r="R247" s="98"/>
    </row>
    <row r="248" spans="1:18" x14ac:dyDescent="0.25">
      <c r="A248" s="239"/>
      <c r="B248" s="159" t="s">
        <v>194</v>
      </c>
      <c r="C248" s="484"/>
      <c r="D248" s="359"/>
      <c r="E248" s="176"/>
      <c r="F248" s="176"/>
      <c r="G248" s="275"/>
      <c r="H248" s="177"/>
      <c r="I248" s="177"/>
      <c r="J248" s="177"/>
      <c r="K248" s="177"/>
      <c r="L248" s="178"/>
      <c r="M248" s="178"/>
      <c r="N248" s="178"/>
      <c r="O248" s="178"/>
      <c r="P248" s="388"/>
      <c r="Q248" s="205"/>
      <c r="R248" s="98"/>
    </row>
    <row r="249" spans="1:18" ht="26.25" x14ac:dyDescent="0.25">
      <c r="A249" s="239"/>
      <c r="B249" s="506" t="s">
        <v>351</v>
      </c>
      <c r="C249" s="505"/>
      <c r="D249" s="67">
        <f>E249+G249</f>
        <v>3.6</v>
      </c>
      <c r="E249" s="67">
        <v>3.6</v>
      </c>
      <c r="F249" s="67">
        <v>2.7</v>
      </c>
      <c r="G249" s="67"/>
      <c r="H249" s="425">
        <f t="shared" ref="H249:H250" si="467">I249+K249</f>
        <v>0</v>
      </c>
      <c r="I249" s="68"/>
      <c r="J249" s="68"/>
      <c r="K249" s="68"/>
      <c r="L249" s="69">
        <f t="shared" ref="L249" si="468">M249+O249</f>
        <v>3.6</v>
      </c>
      <c r="M249" s="69">
        <f t="shared" ref="M249" si="469">E249+I249</f>
        <v>3.6</v>
      </c>
      <c r="N249" s="69">
        <f t="shared" ref="N249" si="470">F249+J249</f>
        <v>2.7</v>
      </c>
      <c r="O249" s="69">
        <f t="shared" ref="O249" si="471">G249+K249</f>
        <v>0</v>
      </c>
      <c r="P249" s="388"/>
      <c r="Q249" s="205"/>
      <c r="R249" s="98"/>
    </row>
    <row r="250" spans="1:18" ht="26.25" x14ac:dyDescent="0.25">
      <c r="A250" s="239"/>
      <c r="B250" s="162" t="s">
        <v>520</v>
      </c>
      <c r="C250" s="484"/>
      <c r="D250" s="223">
        <f>E250+G250</f>
        <v>3</v>
      </c>
      <c r="E250" s="67">
        <v>3</v>
      </c>
      <c r="F250" s="67">
        <v>2.2999999999999998</v>
      </c>
      <c r="G250" s="67"/>
      <c r="H250" s="425">
        <f t="shared" si="467"/>
        <v>0</v>
      </c>
      <c r="I250" s="68"/>
      <c r="J250" s="68"/>
      <c r="K250" s="68"/>
      <c r="L250" s="69">
        <f t="shared" ref="L250" si="472">M250+O250</f>
        <v>3</v>
      </c>
      <c r="M250" s="69">
        <f t="shared" ref="M250" si="473">E250+I250</f>
        <v>3</v>
      </c>
      <c r="N250" s="69">
        <f t="shared" ref="N250" si="474">F250+J250</f>
        <v>2.2999999999999998</v>
      </c>
      <c r="O250" s="69">
        <f t="shared" ref="O250" si="475">G250+K250</f>
        <v>0</v>
      </c>
      <c r="P250" s="388"/>
      <c r="Q250" s="205"/>
      <c r="R250" s="98"/>
    </row>
    <row r="251" spans="1:18" ht="26.25" x14ac:dyDescent="0.25">
      <c r="A251" s="239"/>
      <c r="B251" s="162" t="s">
        <v>500</v>
      </c>
      <c r="C251" s="484"/>
      <c r="D251" s="223">
        <f>E251+G251</f>
        <v>4.0999999999999996</v>
      </c>
      <c r="E251" s="171">
        <v>4.0999999999999996</v>
      </c>
      <c r="F251" s="171">
        <v>3.2</v>
      </c>
      <c r="G251" s="212"/>
      <c r="H251" s="172">
        <f t="shared" si="384"/>
        <v>0</v>
      </c>
      <c r="I251" s="172"/>
      <c r="J251" s="172"/>
      <c r="K251" s="172"/>
      <c r="L251" s="173">
        <f>M251+O251</f>
        <v>4.0999999999999996</v>
      </c>
      <c r="M251" s="173">
        <f t="shared" ref="M251:O252" si="476">E251+I251</f>
        <v>4.0999999999999996</v>
      </c>
      <c r="N251" s="173">
        <f t="shared" si="476"/>
        <v>3.2</v>
      </c>
      <c r="O251" s="173">
        <f t="shared" si="476"/>
        <v>0</v>
      </c>
      <c r="P251" s="388"/>
      <c r="Q251" s="205"/>
      <c r="R251" s="98"/>
    </row>
    <row r="252" spans="1:18" s="37" customFormat="1" ht="51.75" x14ac:dyDescent="0.25">
      <c r="A252" s="311"/>
      <c r="B252" s="274" t="s">
        <v>352</v>
      </c>
      <c r="C252" s="495"/>
      <c r="D252" s="222">
        <f>E252+G252</f>
        <v>63.3</v>
      </c>
      <c r="E252" s="168">
        <v>63.3</v>
      </c>
      <c r="F252" s="168">
        <v>44.6</v>
      </c>
      <c r="G252" s="210"/>
      <c r="H252" s="169">
        <f t="shared" ref="H252:H253" si="477">I252+K252</f>
        <v>0</v>
      </c>
      <c r="I252" s="169"/>
      <c r="J252" s="169"/>
      <c r="K252" s="169"/>
      <c r="L252" s="170">
        <f t="shared" ref="L252" si="478">M252+O252</f>
        <v>63.3</v>
      </c>
      <c r="M252" s="170">
        <f t="shared" si="476"/>
        <v>63.3</v>
      </c>
      <c r="N252" s="170">
        <f t="shared" si="476"/>
        <v>44.6</v>
      </c>
      <c r="O252" s="170">
        <f t="shared" si="476"/>
        <v>0</v>
      </c>
      <c r="P252" s="388"/>
      <c r="Q252" s="214"/>
      <c r="R252" s="215"/>
    </row>
    <row r="253" spans="1:18" s="37" customFormat="1" x14ac:dyDescent="0.25">
      <c r="A253" s="397" t="s">
        <v>121</v>
      </c>
      <c r="B253" s="26" t="s">
        <v>168</v>
      </c>
      <c r="C253" s="484" t="s">
        <v>51</v>
      </c>
      <c r="D253" s="328">
        <f>E253+G253</f>
        <v>348.6</v>
      </c>
      <c r="E253" s="168">
        <f>E256+E257+E255</f>
        <v>348.6</v>
      </c>
      <c r="F253" s="168">
        <f t="shared" ref="F253:G253" si="479">F256+F257+F255</f>
        <v>207.8</v>
      </c>
      <c r="G253" s="168">
        <f t="shared" si="479"/>
        <v>0</v>
      </c>
      <c r="H253" s="169">
        <f t="shared" si="477"/>
        <v>0</v>
      </c>
      <c r="I253" s="211">
        <f>I256+I257+I255</f>
        <v>0</v>
      </c>
      <c r="J253" s="211">
        <f t="shared" ref="J253:K253" si="480">J256+J257+J255</f>
        <v>0</v>
      </c>
      <c r="K253" s="211">
        <f t="shared" si="480"/>
        <v>0</v>
      </c>
      <c r="L253" s="170">
        <f t="shared" ref="L253" si="481">M253+O253</f>
        <v>348.6</v>
      </c>
      <c r="M253" s="170">
        <f>M256+M257+M255</f>
        <v>348.6</v>
      </c>
      <c r="N253" s="170">
        <f t="shared" ref="N253:O253" si="482">N256+N257+N255</f>
        <v>207.8</v>
      </c>
      <c r="O253" s="170">
        <f t="shared" si="482"/>
        <v>0</v>
      </c>
      <c r="P253" s="388"/>
      <c r="Q253" s="2"/>
      <c r="R253" s="2"/>
    </row>
    <row r="254" spans="1:18" s="37" customFormat="1" x14ac:dyDescent="0.25">
      <c r="A254" s="239"/>
      <c r="B254" s="159" t="s">
        <v>194</v>
      </c>
      <c r="C254" s="484"/>
      <c r="D254" s="359"/>
      <c r="E254" s="176"/>
      <c r="F254" s="176"/>
      <c r="G254" s="275"/>
      <c r="H254" s="177"/>
      <c r="I254" s="276"/>
      <c r="J254" s="177"/>
      <c r="K254" s="177"/>
      <c r="L254" s="178"/>
      <c r="M254" s="178"/>
      <c r="N254" s="178"/>
      <c r="O254" s="178"/>
      <c r="P254" s="388"/>
      <c r="Q254" s="2"/>
      <c r="R254" s="2"/>
    </row>
    <row r="255" spans="1:18" s="37" customFormat="1" ht="26.25" x14ac:dyDescent="0.25">
      <c r="A255" s="239"/>
      <c r="B255" s="162" t="s">
        <v>520</v>
      </c>
      <c r="C255" s="509"/>
      <c r="D255" s="363">
        <f>E255+G255</f>
        <v>0.4</v>
      </c>
      <c r="E255" s="67">
        <v>0.4</v>
      </c>
      <c r="F255" s="67">
        <v>0.3</v>
      </c>
      <c r="G255" s="381"/>
      <c r="H255" s="68">
        <f t="shared" ref="H255" si="483">I255+K255</f>
        <v>0</v>
      </c>
      <c r="I255" s="378"/>
      <c r="J255" s="68"/>
      <c r="K255" s="68"/>
      <c r="L255" s="69">
        <f t="shared" ref="L255" si="484">M255+O255</f>
        <v>0.4</v>
      </c>
      <c r="M255" s="69">
        <f t="shared" ref="M255" si="485">E255+I255</f>
        <v>0.4</v>
      </c>
      <c r="N255" s="69">
        <f t="shared" ref="N255" si="486">F255+J255</f>
        <v>0.3</v>
      </c>
      <c r="O255" s="69"/>
      <c r="P255" s="388"/>
      <c r="Q255" s="2"/>
      <c r="R255" s="2"/>
    </row>
    <row r="256" spans="1:18" s="37" customFormat="1" ht="26.25" x14ac:dyDescent="0.25">
      <c r="A256" s="239"/>
      <c r="B256" s="163" t="s">
        <v>500</v>
      </c>
      <c r="C256" s="484"/>
      <c r="D256" s="363">
        <f>E256+G256</f>
        <v>7.1</v>
      </c>
      <c r="E256" s="67">
        <v>7.1</v>
      </c>
      <c r="F256" s="67">
        <v>5.4</v>
      </c>
      <c r="G256" s="381"/>
      <c r="H256" s="68">
        <f t="shared" si="384"/>
        <v>0</v>
      </c>
      <c r="I256" s="378"/>
      <c r="J256" s="68"/>
      <c r="K256" s="68"/>
      <c r="L256" s="69">
        <f t="shared" ref="L256" si="487">M256+O256</f>
        <v>7.1</v>
      </c>
      <c r="M256" s="69">
        <f t="shared" ref="M256" si="488">E256+I256</f>
        <v>7.1</v>
      </c>
      <c r="N256" s="69">
        <f t="shared" ref="N256:N257" si="489">F256+J256</f>
        <v>5.4</v>
      </c>
      <c r="O256" s="69"/>
      <c r="P256" s="388"/>
      <c r="Q256" s="2"/>
      <c r="R256" s="2"/>
    </row>
    <row r="257" spans="1:18" ht="51.75" x14ac:dyDescent="0.25">
      <c r="A257" s="311"/>
      <c r="B257" s="274" t="s">
        <v>352</v>
      </c>
      <c r="C257" s="495"/>
      <c r="D257" s="222">
        <f>E257+G257</f>
        <v>341.1</v>
      </c>
      <c r="E257" s="168">
        <v>341.1</v>
      </c>
      <c r="F257" s="168">
        <v>202.1</v>
      </c>
      <c r="G257" s="210"/>
      <c r="H257" s="169">
        <f t="shared" ref="H257" si="490">I257+K257</f>
        <v>0</v>
      </c>
      <c r="I257" s="211"/>
      <c r="J257" s="169"/>
      <c r="K257" s="169"/>
      <c r="L257" s="178">
        <f>M257+O257</f>
        <v>341.1</v>
      </c>
      <c r="M257" s="170">
        <f>E257+I257</f>
        <v>341.1</v>
      </c>
      <c r="N257" s="170">
        <f t="shared" si="489"/>
        <v>202.1</v>
      </c>
      <c r="O257" s="170">
        <f t="shared" ref="O257" si="491">G257+K257</f>
        <v>0</v>
      </c>
      <c r="P257" s="388"/>
      <c r="R257" s="220"/>
    </row>
    <row r="258" spans="1:18" x14ac:dyDescent="0.25">
      <c r="A258" s="438" t="s">
        <v>122</v>
      </c>
      <c r="B258" s="87" t="s">
        <v>177</v>
      </c>
      <c r="C258" s="373"/>
      <c r="D258" s="21">
        <f t="shared" ref="D258:K258" si="492">D102+D110+D114+D119+D124+D128+D132+D137+D141+D146+D150+D155+D159+D163+D167+D171+D175+D184+D192+D196+D201+D205+D209+D213+D217+D221+D225+D229+D233+D235+D239+D243+D247+D253+D180+D188</f>
        <v>1697.0000000000002</v>
      </c>
      <c r="E258" s="21">
        <f t="shared" si="492"/>
        <v>890.4</v>
      </c>
      <c r="F258" s="21">
        <f t="shared" si="492"/>
        <v>502.4</v>
      </c>
      <c r="G258" s="21">
        <f t="shared" si="492"/>
        <v>806.6</v>
      </c>
      <c r="H258" s="21">
        <f t="shared" si="492"/>
        <v>170</v>
      </c>
      <c r="I258" s="21">
        <f t="shared" si="492"/>
        <v>0</v>
      </c>
      <c r="J258" s="21">
        <f t="shared" si="492"/>
        <v>0</v>
      </c>
      <c r="K258" s="21">
        <f t="shared" si="492"/>
        <v>170</v>
      </c>
      <c r="L258" s="21">
        <f t="shared" ref="L258" si="493">M258+O258</f>
        <v>1867</v>
      </c>
      <c r="M258" s="21">
        <f>M102+M110+M114+M119+M124+M128+M132+M137+M141+M146+M150+M155+M159+M163+M167+M171+M175+M184+M192+M196+M201+M205+M209+M213+M217+M221+M225+M229+M233+M235+M239+M243+M247+M253+M180+M188</f>
        <v>890.4</v>
      </c>
      <c r="N258" s="21">
        <f>N102+N110+N114+N119+N124+N128+N132+N137+N141+N146+N150+N155+N159+N163+N167+N171+N175+N184+N192+N196+N201+N205+N209+N213+N217+N221+N225+N229+N233+N235+N239+N243+N247+N253+N180+N188</f>
        <v>502.4</v>
      </c>
      <c r="O258" s="21">
        <f>O102+O110+O114+O119+O124+O128+O132+O137+O141+O146+O150+O155+O159+O163+O167+O171+O175+O184+O192+O196+O201+O205+O209+O213+O217+O221+O225+O229+O233+O235+O239+O243+O247+O253+O180+O188</f>
        <v>976.6</v>
      </c>
      <c r="P258" s="389"/>
    </row>
    <row r="259" spans="1:18" x14ac:dyDescent="0.25">
      <c r="A259" s="32"/>
      <c r="B259" s="586" t="s">
        <v>181</v>
      </c>
      <c r="C259" s="587"/>
      <c r="D259" s="587"/>
      <c r="E259" s="587"/>
      <c r="F259" s="587"/>
      <c r="G259" s="587"/>
      <c r="H259" s="587"/>
      <c r="I259" s="587"/>
      <c r="J259" s="587"/>
      <c r="K259" s="587"/>
      <c r="L259" s="587"/>
      <c r="M259" s="587"/>
      <c r="N259" s="587"/>
      <c r="O259" s="588"/>
      <c r="P259" s="374"/>
      <c r="Q259" s="205"/>
      <c r="R259" s="98"/>
    </row>
    <row r="260" spans="1:18" x14ac:dyDescent="0.25">
      <c r="A260" s="397"/>
      <c r="B260" s="35" t="s">
        <v>20</v>
      </c>
      <c r="C260" s="543" t="s">
        <v>25</v>
      </c>
      <c r="D260" s="222">
        <f t="shared" ref="D260" si="494">E260+G260</f>
        <v>0</v>
      </c>
      <c r="E260" s="168">
        <f>E262+E263</f>
        <v>0</v>
      </c>
      <c r="F260" s="168">
        <f t="shared" ref="F260:G260" si="495">F262+F263</f>
        <v>0</v>
      </c>
      <c r="G260" s="168">
        <f t="shared" si="495"/>
        <v>0</v>
      </c>
      <c r="H260" s="169">
        <f>I260+K260</f>
        <v>1000.0999999999999</v>
      </c>
      <c r="I260" s="169">
        <f>I262+I263</f>
        <v>112.8</v>
      </c>
      <c r="J260" s="169">
        <f t="shared" ref="J260:K260" si="496">J262+J263</f>
        <v>10.1</v>
      </c>
      <c r="K260" s="169">
        <f t="shared" si="496"/>
        <v>887.3</v>
      </c>
      <c r="L260" s="170">
        <f>M260+O260</f>
        <v>1000.0999999999999</v>
      </c>
      <c r="M260" s="170">
        <f>E260+I260</f>
        <v>112.8</v>
      </c>
      <c r="N260" s="170">
        <f>F260+J260</f>
        <v>10.1</v>
      </c>
      <c r="O260" s="170">
        <f>G260+K260</f>
        <v>887.3</v>
      </c>
      <c r="P260" s="388"/>
      <c r="Q260" s="205"/>
      <c r="R260" s="98"/>
    </row>
    <row r="261" spans="1:18" x14ac:dyDescent="0.25">
      <c r="A261" s="239"/>
      <c r="B261" s="159" t="s">
        <v>194</v>
      </c>
      <c r="C261" s="365"/>
      <c r="D261" s="359"/>
      <c r="E261" s="176"/>
      <c r="F261" s="176"/>
      <c r="G261" s="176"/>
      <c r="H261" s="177"/>
      <c r="I261" s="177"/>
      <c r="J261" s="177"/>
      <c r="K261" s="177"/>
      <c r="L261" s="178"/>
      <c r="M261" s="178"/>
      <c r="N261" s="178"/>
      <c r="O261" s="178"/>
      <c r="P261" s="388"/>
      <c r="Q261" s="205"/>
      <c r="R261" s="98"/>
    </row>
    <row r="262" spans="1:18" ht="26.25" x14ac:dyDescent="0.25">
      <c r="A262" s="239"/>
      <c r="B262" s="540" t="s">
        <v>442</v>
      </c>
      <c r="C262" s="544"/>
      <c r="D262" s="222">
        <f t="shared" ref="D262:D263" si="497">E262+G262</f>
        <v>0</v>
      </c>
      <c r="E262" s="67"/>
      <c r="F262" s="67"/>
      <c r="G262" s="67"/>
      <c r="H262" s="169">
        <f>I262+K262</f>
        <v>916.4</v>
      </c>
      <c r="I262" s="68">
        <v>101</v>
      </c>
      <c r="J262" s="68">
        <v>9.1</v>
      </c>
      <c r="K262" s="68">
        <v>815.4</v>
      </c>
      <c r="L262" s="170">
        <f>M262+O262</f>
        <v>916.4</v>
      </c>
      <c r="M262" s="170">
        <f t="shared" ref="M262:O263" si="498">E262+I262</f>
        <v>101</v>
      </c>
      <c r="N262" s="170">
        <f t="shared" si="498"/>
        <v>9.1</v>
      </c>
      <c r="O262" s="170">
        <f t="shared" si="498"/>
        <v>815.4</v>
      </c>
      <c r="P262" s="388"/>
      <c r="Q262" s="205"/>
      <c r="R262" s="98"/>
    </row>
    <row r="263" spans="1:18" ht="39" x14ac:dyDescent="0.25">
      <c r="A263" s="311"/>
      <c r="B263" s="542" t="s">
        <v>443</v>
      </c>
      <c r="C263" s="545"/>
      <c r="D263" s="363">
        <f t="shared" si="497"/>
        <v>0</v>
      </c>
      <c r="E263" s="67"/>
      <c r="F263" s="67"/>
      <c r="G263" s="67"/>
      <c r="H263" s="68">
        <f>I263+K263</f>
        <v>83.7</v>
      </c>
      <c r="I263" s="68">
        <v>11.8</v>
      </c>
      <c r="J263" s="68">
        <v>1</v>
      </c>
      <c r="K263" s="68">
        <v>71.900000000000006</v>
      </c>
      <c r="L263" s="69">
        <f>M263+O263</f>
        <v>83.7</v>
      </c>
      <c r="M263" s="69">
        <f t="shared" si="498"/>
        <v>11.8</v>
      </c>
      <c r="N263" s="69">
        <f t="shared" si="498"/>
        <v>1</v>
      </c>
      <c r="O263" s="69">
        <f t="shared" si="498"/>
        <v>71.900000000000006</v>
      </c>
      <c r="P263" s="388"/>
      <c r="Q263" s="205"/>
      <c r="R263" s="98"/>
    </row>
    <row r="264" spans="1:18" x14ac:dyDescent="0.25">
      <c r="A264" s="242"/>
      <c r="B264" s="87" t="s">
        <v>178</v>
      </c>
      <c r="C264" s="207"/>
      <c r="D264" s="86">
        <f>D260</f>
        <v>0</v>
      </c>
      <c r="E264" s="86">
        <f t="shared" ref="E264:O264" si="499">E260</f>
        <v>0</v>
      </c>
      <c r="F264" s="86">
        <f t="shared" si="499"/>
        <v>0</v>
      </c>
      <c r="G264" s="86">
        <f t="shared" si="499"/>
        <v>0</v>
      </c>
      <c r="H264" s="221">
        <f t="shared" si="499"/>
        <v>1000.0999999999999</v>
      </c>
      <c r="I264" s="221">
        <f t="shared" si="499"/>
        <v>112.8</v>
      </c>
      <c r="J264" s="221">
        <f t="shared" si="499"/>
        <v>10.1</v>
      </c>
      <c r="K264" s="221">
        <f t="shared" si="499"/>
        <v>887.3</v>
      </c>
      <c r="L264" s="87">
        <f t="shared" si="499"/>
        <v>1000.0999999999999</v>
      </c>
      <c r="M264" s="87">
        <f t="shared" si="499"/>
        <v>112.8</v>
      </c>
      <c r="N264" s="87">
        <f t="shared" si="499"/>
        <v>10.1</v>
      </c>
      <c r="O264" s="87">
        <f t="shared" si="499"/>
        <v>887.3</v>
      </c>
      <c r="P264" s="389"/>
      <c r="Q264" s="205"/>
      <c r="R264" s="220"/>
    </row>
    <row r="265" spans="1:18" x14ac:dyDescent="0.25">
      <c r="A265" s="32"/>
      <c r="B265" s="586" t="s">
        <v>66</v>
      </c>
      <c r="C265" s="649"/>
      <c r="D265" s="587"/>
      <c r="E265" s="587"/>
      <c r="F265" s="587"/>
      <c r="G265" s="587"/>
      <c r="H265" s="649"/>
      <c r="I265" s="587"/>
      <c r="J265" s="587"/>
      <c r="K265" s="587"/>
      <c r="L265" s="587"/>
      <c r="M265" s="587"/>
      <c r="N265" s="587"/>
      <c r="O265" s="588"/>
      <c r="P265" s="374"/>
    </row>
    <row r="266" spans="1:18" x14ac:dyDescent="0.25">
      <c r="A266" s="32" t="s">
        <v>123</v>
      </c>
      <c r="B266" s="17" t="s">
        <v>20</v>
      </c>
      <c r="C266" s="535" t="s">
        <v>30</v>
      </c>
      <c r="D266" s="168">
        <f t="shared" ref="D266:D269" si="500">E266+G266</f>
        <v>1345</v>
      </c>
      <c r="E266" s="168">
        <f>E268+E269</f>
        <v>0</v>
      </c>
      <c r="F266" s="168">
        <f t="shared" ref="F266:O266" si="501">F268+F269</f>
        <v>0</v>
      </c>
      <c r="G266" s="210">
        <f t="shared" si="501"/>
        <v>1345</v>
      </c>
      <c r="H266" s="169">
        <f>I266+K266</f>
        <v>399.3</v>
      </c>
      <c r="I266" s="211">
        <f t="shared" si="501"/>
        <v>0.6</v>
      </c>
      <c r="J266" s="169">
        <f t="shared" si="501"/>
        <v>0.4</v>
      </c>
      <c r="K266" s="169">
        <f t="shared" si="501"/>
        <v>398.7</v>
      </c>
      <c r="L266" s="170">
        <f t="shared" si="501"/>
        <v>1744.3</v>
      </c>
      <c r="M266" s="170">
        <f t="shared" si="501"/>
        <v>0.6</v>
      </c>
      <c r="N266" s="170">
        <f t="shared" si="501"/>
        <v>0.4</v>
      </c>
      <c r="O266" s="170">
        <f t="shared" si="501"/>
        <v>1743.7</v>
      </c>
      <c r="P266" s="388"/>
    </row>
    <row r="267" spans="1:18" x14ac:dyDescent="0.25">
      <c r="A267" s="40"/>
      <c r="B267" s="470" t="s">
        <v>194</v>
      </c>
      <c r="C267" s="533"/>
      <c r="D267" s="176">
        <f t="shared" si="500"/>
        <v>0</v>
      </c>
      <c r="E267" s="176"/>
      <c r="F267" s="176"/>
      <c r="G267" s="275"/>
      <c r="H267" s="172">
        <f>I267+K267</f>
        <v>0</v>
      </c>
      <c r="I267" s="276"/>
      <c r="J267" s="177"/>
      <c r="K267" s="177"/>
      <c r="L267" s="178"/>
      <c r="M267" s="178"/>
      <c r="N267" s="178"/>
      <c r="O267" s="178"/>
      <c r="P267" s="388"/>
    </row>
    <row r="268" spans="1:18" ht="26.25" x14ac:dyDescent="0.25">
      <c r="A268" s="40"/>
      <c r="B268" s="376" t="s">
        <v>442</v>
      </c>
      <c r="C268" s="533"/>
      <c r="D268" s="222">
        <f t="shared" si="500"/>
        <v>0</v>
      </c>
      <c r="E268" s="541"/>
      <c r="F268" s="67"/>
      <c r="G268" s="541"/>
      <c r="H268" s="172">
        <f>I268+K268</f>
        <v>399.3</v>
      </c>
      <c r="I268" s="68">
        <v>0.6</v>
      </c>
      <c r="J268" s="68">
        <v>0.4</v>
      </c>
      <c r="K268" s="68">
        <v>398.7</v>
      </c>
      <c r="L268" s="69">
        <f t="shared" ref="L268:L324" si="502">M268+O268</f>
        <v>399.3</v>
      </c>
      <c r="M268" s="69">
        <f t="shared" ref="M268" si="503">E268+I268</f>
        <v>0.6</v>
      </c>
      <c r="N268" s="69">
        <f t="shared" ref="N268" si="504">F268+J268</f>
        <v>0.4</v>
      </c>
      <c r="O268" s="69">
        <f t="shared" ref="O268" si="505">G268+K268</f>
        <v>398.7</v>
      </c>
      <c r="P268" s="388"/>
    </row>
    <row r="269" spans="1:18" ht="26.25" x14ac:dyDescent="0.25">
      <c r="A269" s="242"/>
      <c r="B269" s="471" t="s">
        <v>317</v>
      </c>
      <c r="C269" s="534"/>
      <c r="D269" s="222">
        <f t="shared" si="500"/>
        <v>1345</v>
      </c>
      <c r="E269" s="541"/>
      <c r="F269" s="67"/>
      <c r="G269" s="363">
        <v>1345</v>
      </c>
      <c r="H269" s="68">
        <f>I269+K269</f>
        <v>0</v>
      </c>
      <c r="I269" s="172"/>
      <c r="J269" s="172"/>
      <c r="K269" s="172"/>
      <c r="L269" s="69">
        <f t="shared" ref="L269" si="506">M269+O269</f>
        <v>1345</v>
      </c>
      <c r="M269" s="173">
        <f t="shared" ref="M269" si="507">E269+I269</f>
        <v>0</v>
      </c>
      <c r="N269" s="173">
        <f t="shared" ref="N269" si="508">F269+J269</f>
        <v>0</v>
      </c>
      <c r="O269" s="173">
        <f t="shared" ref="O269" si="509">G269+K269</f>
        <v>1345</v>
      </c>
      <c r="P269" s="388"/>
    </row>
    <row r="270" spans="1:18" x14ac:dyDescent="0.25">
      <c r="A270" s="40" t="s">
        <v>124</v>
      </c>
      <c r="B270" s="35" t="s">
        <v>7</v>
      </c>
      <c r="C270" s="532" t="s">
        <v>30</v>
      </c>
      <c r="D270" s="168">
        <f t="shared" ref="D270:D324" si="510">E270+G270</f>
        <v>0.3</v>
      </c>
      <c r="E270" s="225">
        <v>0.3</v>
      </c>
      <c r="F270" s="168">
        <v>0.2</v>
      </c>
      <c r="G270" s="225"/>
      <c r="H270" s="169">
        <f t="shared" ref="H270:H325" si="511">I270+K270</f>
        <v>0</v>
      </c>
      <c r="I270" s="226"/>
      <c r="J270" s="169"/>
      <c r="K270" s="226">
        <f t="shared" ref="K270" si="512">K272+K273</f>
        <v>0</v>
      </c>
      <c r="L270" s="170">
        <f t="shared" si="502"/>
        <v>0.3</v>
      </c>
      <c r="M270" s="227">
        <f t="shared" ref="M270:M324" si="513">E270+I270</f>
        <v>0.3</v>
      </c>
      <c r="N270" s="170">
        <f t="shared" ref="N270:N324" si="514">F270+J270</f>
        <v>0.2</v>
      </c>
      <c r="O270" s="217">
        <f t="shared" ref="O270:O324" si="515">G270+K270</f>
        <v>0</v>
      </c>
      <c r="P270" s="388"/>
      <c r="Q270" s="205"/>
      <c r="R270" s="98"/>
    </row>
    <row r="271" spans="1:18" hidden="1" x14ac:dyDescent="0.25">
      <c r="A271" s="40"/>
      <c r="B271" s="159" t="s">
        <v>194</v>
      </c>
      <c r="C271" s="480"/>
      <c r="D271" s="176"/>
      <c r="E271" s="277"/>
      <c r="F271" s="176"/>
      <c r="G271" s="277"/>
      <c r="H271" s="177"/>
      <c r="I271" s="278"/>
      <c r="J271" s="177"/>
      <c r="K271" s="278"/>
      <c r="L271" s="178"/>
      <c r="M271" s="279"/>
      <c r="N271" s="178"/>
      <c r="O271" s="281"/>
      <c r="P271" s="388"/>
      <c r="Q271" s="205"/>
      <c r="R271" s="98"/>
    </row>
    <row r="272" spans="1:18" ht="26.25" x14ac:dyDescent="0.25">
      <c r="A272" s="40"/>
      <c r="B272" s="162" t="s">
        <v>520</v>
      </c>
      <c r="C272" s="481"/>
      <c r="D272" s="171">
        <f t="shared" si="510"/>
        <v>0</v>
      </c>
      <c r="E272" s="329"/>
      <c r="F272" s="171"/>
      <c r="G272" s="329"/>
      <c r="H272" s="172">
        <f t="shared" si="511"/>
        <v>0</v>
      </c>
      <c r="I272" s="306"/>
      <c r="J272" s="172"/>
      <c r="K272" s="306"/>
      <c r="L272" s="173">
        <f t="shared" si="502"/>
        <v>0</v>
      </c>
      <c r="M272" s="307">
        <f t="shared" si="513"/>
        <v>0</v>
      </c>
      <c r="N272" s="173">
        <f t="shared" si="514"/>
        <v>0</v>
      </c>
      <c r="O272" s="218">
        <f t="shared" si="515"/>
        <v>0</v>
      </c>
      <c r="P272" s="388"/>
      <c r="Q272" s="205"/>
      <c r="R272" s="98"/>
    </row>
    <row r="273" spans="1:18" s="37" customFormat="1" ht="25.5" hidden="1" x14ac:dyDescent="0.25">
      <c r="A273" s="242"/>
      <c r="B273" s="331" t="s">
        <v>388</v>
      </c>
      <c r="C273" s="488"/>
      <c r="D273" s="176">
        <f t="shared" si="510"/>
        <v>0</v>
      </c>
      <c r="E273" s="277"/>
      <c r="F273" s="176"/>
      <c r="G273" s="277"/>
      <c r="H273" s="177">
        <f t="shared" si="511"/>
        <v>0</v>
      </c>
      <c r="I273" s="278"/>
      <c r="J273" s="177"/>
      <c r="K273" s="278"/>
      <c r="L273" s="178">
        <f t="shared" si="502"/>
        <v>0</v>
      </c>
      <c r="M273" s="279">
        <f t="shared" si="513"/>
        <v>0</v>
      </c>
      <c r="N273" s="178">
        <f t="shared" si="514"/>
        <v>0</v>
      </c>
      <c r="O273" s="281">
        <f t="shared" si="515"/>
        <v>0</v>
      </c>
      <c r="P273" s="388"/>
      <c r="Q273" s="214"/>
      <c r="R273" s="215"/>
    </row>
    <row r="274" spans="1:18" ht="17.25" customHeight="1" x14ac:dyDescent="0.25">
      <c r="A274" s="32" t="s">
        <v>125</v>
      </c>
      <c r="B274" s="35" t="s">
        <v>10</v>
      </c>
      <c r="C274" s="483" t="s">
        <v>30</v>
      </c>
      <c r="D274" s="225">
        <f t="shared" si="510"/>
        <v>0.1</v>
      </c>
      <c r="E274" s="168">
        <v>0.1</v>
      </c>
      <c r="F274" s="225">
        <v>0.1</v>
      </c>
      <c r="G274" s="168">
        <f>G276+G277</f>
        <v>0</v>
      </c>
      <c r="H274" s="226">
        <f t="shared" si="511"/>
        <v>0</v>
      </c>
      <c r="I274" s="169"/>
      <c r="J274" s="226"/>
      <c r="K274" s="169">
        <f>K276+K277</f>
        <v>0</v>
      </c>
      <c r="L274" s="227">
        <f t="shared" si="502"/>
        <v>0.1</v>
      </c>
      <c r="M274" s="170">
        <f t="shared" si="513"/>
        <v>0.1</v>
      </c>
      <c r="N274" s="227">
        <f t="shared" si="514"/>
        <v>0.1</v>
      </c>
      <c r="O274" s="170">
        <f t="shared" si="515"/>
        <v>0</v>
      </c>
      <c r="P274" s="388"/>
      <c r="Q274" s="205"/>
      <c r="R274" s="98"/>
    </row>
    <row r="275" spans="1:18" ht="17.25" hidden="1" customHeight="1" x14ac:dyDescent="0.25">
      <c r="A275" s="40"/>
      <c r="B275" s="159" t="s">
        <v>194</v>
      </c>
      <c r="C275" s="484"/>
      <c r="D275" s="277"/>
      <c r="E275" s="176"/>
      <c r="F275" s="277"/>
      <c r="G275" s="176"/>
      <c r="H275" s="278"/>
      <c r="I275" s="177"/>
      <c r="J275" s="278"/>
      <c r="K275" s="177"/>
      <c r="L275" s="279"/>
      <c r="M275" s="178"/>
      <c r="N275" s="279"/>
      <c r="O275" s="178"/>
      <c r="P275" s="388"/>
      <c r="Q275" s="205"/>
      <c r="R275" s="98"/>
    </row>
    <row r="276" spans="1:18" ht="26.25" x14ac:dyDescent="0.25">
      <c r="A276" s="40"/>
      <c r="B276" s="162" t="s">
        <v>520</v>
      </c>
      <c r="C276" s="485"/>
      <c r="D276" s="456">
        <f>E276+G276</f>
        <v>0</v>
      </c>
      <c r="E276" s="171"/>
      <c r="F276" s="329"/>
      <c r="G276" s="171"/>
      <c r="H276" s="306">
        <f t="shared" si="511"/>
        <v>0</v>
      </c>
      <c r="I276" s="172"/>
      <c r="J276" s="306"/>
      <c r="K276" s="172"/>
      <c r="L276" s="307">
        <f t="shared" si="502"/>
        <v>0</v>
      </c>
      <c r="M276" s="173">
        <f t="shared" si="513"/>
        <v>0</v>
      </c>
      <c r="N276" s="307">
        <f t="shared" si="514"/>
        <v>0</v>
      </c>
      <c r="O276" s="173">
        <f t="shared" si="515"/>
        <v>0</v>
      </c>
      <c r="P276" s="388"/>
      <c r="Q276" s="205"/>
      <c r="R276" s="98"/>
    </row>
    <row r="277" spans="1:18" s="37" customFormat="1" ht="25.5" hidden="1" x14ac:dyDescent="0.25">
      <c r="A277" s="242"/>
      <c r="B277" s="219" t="s">
        <v>388</v>
      </c>
      <c r="C277" s="482" t="s">
        <v>30</v>
      </c>
      <c r="D277" s="176">
        <f t="shared" si="510"/>
        <v>0</v>
      </c>
      <c r="E277" s="359"/>
      <c r="F277" s="176"/>
      <c r="G277" s="275"/>
      <c r="H277" s="177">
        <f t="shared" si="511"/>
        <v>0</v>
      </c>
      <c r="I277" s="276"/>
      <c r="J277" s="177"/>
      <c r="K277" s="177"/>
      <c r="L277" s="178">
        <f t="shared" si="502"/>
        <v>0</v>
      </c>
      <c r="M277" s="178">
        <f t="shared" si="513"/>
        <v>0</v>
      </c>
      <c r="N277" s="178">
        <f t="shared" si="514"/>
        <v>0</v>
      </c>
      <c r="O277" s="178">
        <f t="shared" si="515"/>
        <v>0</v>
      </c>
      <c r="P277" s="388"/>
      <c r="Q277" s="214"/>
      <c r="R277" s="215"/>
    </row>
    <row r="278" spans="1:18" x14ac:dyDescent="0.25">
      <c r="A278" s="32" t="s">
        <v>126</v>
      </c>
      <c r="B278" s="35" t="s">
        <v>11</v>
      </c>
      <c r="C278" s="479" t="s">
        <v>30</v>
      </c>
      <c r="D278" s="168">
        <f t="shared" si="510"/>
        <v>1.7</v>
      </c>
      <c r="E278" s="225">
        <v>1.7</v>
      </c>
      <c r="F278" s="168">
        <v>1.3</v>
      </c>
      <c r="G278" s="225">
        <f>G280+G281</f>
        <v>0</v>
      </c>
      <c r="H278" s="169">
        <f t="shared" si="511"/>
        <v>0</v>
      </c>
      <c r="I278" s="226"/>
      <c r="J278" s="169"/>
      <c r="K278" s="226">
        <f>K280+K281</f>
        <v>0</v>
      </c>
      <c r="L278" s="170">
        <f t="shared" si="502"/>
        <v>1.7</v>
      </c>
      <c r="M278" s="227">
        <f t="shared" si="513"/>
        <v>1.7</v>
      </c>
      <c r="N278" s="170">
        <f t="shared" si="514"/>
        <v>1.3</v>
      </c>
      <c r="O278" s="217">
        <f t="shared" si="515"/>
        <v>0</v>
      </c>
      <c r="P278" s="388"/>
      <c r="Q278" s="205"/>
      <c r="R278" s="98"/>
    </row>
    <row r="279" spans="1:18" hidden="1" x14ac:dyDescent="0.25">
      <c r="A279" s="40"/>
      <c r="B279" s="159" t="s">
        <v>194</v>
      </c>
      <c r="C279" s="480"/>
      <c r="D279" s="176"/>
      <c r="E279" s="277"/>
      <c r="F279" s="176"/>
      <c r="G279" s="277"/>
      <c r="H279" s="177"/>
      <c r="I279" s="278"/>
      <c r="J279" s="177"/>
      <c r="K279" s="278"/>
      <c r="L279" s="178"/>
      <c r="M279" s="279"/>
      <c r="N279" s="178"/>
      <c r="O279" s="281"/>
      <c r="P279" s="388"/>
      <c r="Q279" s="205"/>
      <c r="R279" s="98"/>
    </row>
    <row r="280" spans="1:18" ht="26.25" x14ac:dyDescent="0.25">
      <c r="A280" s="40"/>
      <c r="B280" s="162" t="s">
        <v>520</v>
      </c>
      <c r="C280" s="481"/>
      <c r="D280" s="327">
        <f>E280+G280</f>
        <v>0</v>
      </c>
      <c r="E280" s="329"/>
      <c r="F280" s="171"/>
      <c r="G280" s="329"/>
      <c r="H280" s="172">
        <f t="shared" si="511"/>
        <v>0</v>
      </c>
      <c r="I280" s="306"/>
      <c r="J280" s="172"/>
      <c r="K280" s="306"/>
      <c r="L280" s="173">
        <f t="shared" si="502"/>
        <v>0</v>
      </c>
      <c r="M280" s="307">
        <f t="shared" si="513"/>
        <v>0</v>
      </c>
      <c r="N280" s="173">
        <f t="shared" si="514"/>
        <v>0</v>
      </c>
      <c r="O280" s="218">
        <f t="shared" si="515"/>
        <v>0</v>
      </c>
      <c r="P280" s="388"/>
      <c r="Q280" s="205"/>
      <c r="R280" s="98"/>
    </row>
    <row r="281" spans="1:18" s="37" customFormat="1" ht="25.5" hidden="1" x14ac:dyDescent="0.25">
      <c r="A281" s="242"/>
      <c r="B281" s="219" t="s">
        <v>388</v>
      </c>
      <c r="C281" s="482" t="s">
        <v>30</v>
      </c>
      <c r="D281" s="176">
        <f t="shared" si="510"/>
        <v>0</v>
      </c>
      <c r="E281" s="359"/>
      <c r="F281" s="176"/>
      <c r="G281" s="275"/>
      <c r="H281" s="177">
        <f t="shared" si="511"/>
        <v>0</v>
      </c>
      <c r="I281" s="276"/>
      <c r="J281" s="177"/>
      <c r="K281" s="177"/>
      <c r="L281" s="178">
        <f t="shared" si="502"/>
        <v>0</v>
      </c>
      <c r="M281" s="178">
        <f t="shared" si="513"/>
        <v>0</v>
      </c>
      <c r="N281" s="178">
        <f t="shared" si="514"/>
        <v>0</v>
      </c>
      <c r="O281" s="178">
        <f t="shared" si="515"/>
        <v>0</v>
      </c>
      <c r="P281" s="388"/>
      <c r="Q281" s="214"/>
      <c r="R281" s="215"/>
    </row>
    <row r="282" spans="1:18" x14ac:dyDescent="0.25">
      <c r="A282" s="32" t="s">
        <v>127</v>
      </c>
      <c r="B282" s="35" t="s">
        <v>15</v>
      </c>
      <c r="C282" s="487" t="s">
        <v>30</v>
      </c>
      <c r="D282" s="168">
        <f t="shared" si="510"/>
        <v>0.3</v>
      </c>
      <c r="E282" s="225">
        <v>0.3</v>
      </c>
      <c r="F282" s="168">
        <v>0.2</v>
      </c>
      <c r="G282" s="225"/>
      <c r="H282" s="169">
        <f t="shared" si="511"/>
        <v>0</v>
      </c>
      <c r="I282" s="226"/>
      <c r="J282" s="169"/>
      <c r="K282" s="226">
        <f>K284+K285</f>
        <v>0</v>
      </c>
      <c r="L282" s="170">
        <f t="shared" si="502"/>
        <v>0.3</v>
      </c>
      <c r="M282" s="170">
        <f t="shared" si="513"/>
        <v>0.3</v>
      </c>
      <c r="N282" s="227">
        <f t="shared" si="514"/>
        <v>0.2</v>
      </c>
      <c r="O282" s="170">
        <f t="shared" si="515"/>
        <v>0</v>
      </c>
      <c r="P282" s="388"/>
      <c r="Q282" s="205"/>
      <c r="R282" s="98"/>
    </row>
    <row r="283" spans="1:18" hidden="1" x14ac:dyDescent="0.25">
      <c r="A283" s="40"/>
      <c r="B283" s="159" t="s">
        <v>194</v>
      </c>
      <c r="C283" s="480"/>
      <c r="D283" s="176"/>
      <c r="E283" s="277"/>
      <c r="F283" s="176"/>
      <c r="G283" s="277"/>
      <c r="H283" s="177"/>
      <c r="I283" s="278"/>
      <c r="J283" s="177"/>
      <c r="K283" s="278"/>
      <c r="L283" s="178"/>
      <c r="M283" s="178"/>
      <c r="N283" s="279"/>
      <c r="O283" s="178"/>
      <c r="P283" s="388"/>
      <c r="Q283" s="205"/>
      <c r="R283" s="98"/>
    </row>
    <row r="284" spans="1:18" ht="26.25" x14ac:dyDescent="0.25">
      <c r="A284" s="40"/>
      <c r="B284" s="162" t="s">
        <v>520</v>
      </c>
      <c r="C284" s="481"/>
      <c r="D284" s="171">
        <f t="shared" si="510"/>
        <v>0</v>
      </c>
      <c r="E284" s="329"/>
      <c r="F284" s="171"/>
      <c r="G284" s="329"/>
      <c r="H284" s="172">
        <f t="shared" si="511"/>
        <v>0</v>
      </c>
      <c r="I284" s="306"/>
      <c r="J284" s="172"/>
      <c r="K284" s="306"/>
      <c r="L284" s="173">
        <f t="shared" si="502"/>
        <v>0</v>
      </c>
      <c r="M284" s="173">
        <f t="shared" si="513"/>
        <v>0</v>
      </c>
      <c r="N284" s="307">
        <f t="shared" si="514"/>
        <v>0</v>
      </c>
      <c r="O284" s="173">
        <f t="shared" si="515"/>
        <v>0</v>
      </c>
      <c r="P284" s="388"/>
      <c r="Q284" s="205"/>
      <c r="R284" s="98"/>
    </row>
    <row r="285" spans="1:18" s="37" customFormat="1" ht="25.5" hidden="1" x14ac:dyDescent="0.25">
      <c r="A285" s="242"/>
      <c r="B285" s="331" t="s">
        <v>388</v>
      </c>
      <c r="C285" s="488"/>
      <c r="D285" s="176">
        <f t="shared" si="510"/>
        <v>0</v>
      </c>
      <c r="E285" s="277"/>
      <c r="F285" s="176"/>
      <c r="G285" s="277"/>
      <c r="H285" s="177">
        <f t="shared" si="511"/>
        <v>0</v>
      </c>
      <c r="I285" s="278"/>
      <c r="J285" s="177"/>
      <c r="K285" s="278"/>
      <c r="L285" s="279">
        <f t="shared" si="502"/>
        <v>0</v>
      </c>
      <c r="M285" s="178">
        <f t="shared" si="513"/>
        <v>0</v>
      </c>
      <c r="N285" s="279">
        <f t="shared" si="514"/>
        <v>0</v>
      </c>
      <c r="O285" s="178">
        <f t="shared" si="515"/>
        <v>0</v>
      </c>
      <c r="P285" s="388"/>
      <c r="Q285" s="214"/>
      <c r="R285" s="215"/>
    </row>
    <row r="286" spans="1:18" s="37" customFormat="1" x14ac:dyDescent="0.25">
      <c r="A286" s="32" t="s">
        <v>128</v>
      </c>
      <c r="B286" s="35" t="s">
        <v>16</v>
      </c>
      <c r="C286" s="517" t="s">
        <v>30</v>
      </c>
      <c r="D286" s="168">
        <f t="shared" si="510"/>
        <v>0.5</v>
      </c>
      <c r="E286" s="277">
        <v>0.5</v>
      </c>
      <c r="F286" s="176">
        <v>0.4</v>
      </c>
      <c r="G286" s="277"/>
      <c r="H286" s="169">
        <f t="shared" si="511"/>
        <v>0</v>
      </c>
      <c r="I286" s="278"/>
      <c r="J286" s="177"/>
      <c r="K286" s="278"/>
      <c r="L286" s="170">
        <f t="shared" ref="L286" si="516">M286+O286</f>
        <v>0.5</v>
      </c>
      <c r="M286" s="170">
        <f t="shared" ref="M286" si="517">E286+I286</f>
        <v>0.5</v>
      </c>
      <c r="N286" s="227">
        <f t="shared" ref="N286" si="518">F286+J286</f>
        <v>0.4</v>
      </c>
      <c r="O286" s="170">
        <f t="shared" ref="O286" si="519">G286+K286</f>
        <v>0</v>
      </c>
      <c r="P286" s="388"/>
      <c r="Q286" s="214"/>
      <c r="R286" s="215"/>
    </row>
    <row r="287" spans="1:18" s="37" customFormat="1" ht="26.25" x14ac:dyDescent="0.25">
      <c r="A287" s="242"/>
      <c r="B287" s="162" t="s">
        <v>520</v>
      </c>
      <c r="C287" s="515"/>
      <c r="D287" s="176"/>
      <c r="E287" s="277"/>
      <c r="F287" s="176"/>
      <c r="G287" s="277"/>
      <c r="H287" s="177"/>
      <c r="I287" s="278"/>
      <c r="J287" s="177"/>
      <c r="K287" s="278"/>
      <c r="L287" s="173"/>
      <c r="M287" s="173"/>
      <c r="N287" s="173"/>
      <c r="O287" s="173"/>
      <c r="P287" s="388"/>
      <c r="Q287" s="214"/>
      <c r="R287" s="215"/>
    </row>
    <row r="288" spans="1:18" x14ac:dyDescent="0.25">
      <c r="A288" s="32" t="s">
        <v>129</v>
      </c>
      <c r="B288" s="35" t="s">
        <v>27</v>
      </c>
      <c r="C288" s="479" t="s">
        <v>30</v>
      </c>
      <c r="D288" s="168">
        <f t="shared" si="510"/>
        <v>2.5</v>
      </c>
      <c r="E288" s="225">
        <v>2.5</v>
      </c>
      <c r="F288" s="168">
        <v>1.9</v>
      </c>
      <c r="G288" s="225">
        <f>G290+G291</f>
        <v>0</v>
      </c>
      <c r="H288" s="169">
        <f t="shared" si="511"/>
        <v>0</v>
      </c>
      <c r="I288" s="226"/>
      <c r="J288" s="169"/>
      <c r="K288" s="226">
        <f>K290+K291</f>
        <v>0</v>
      </c>
      <c r="L288" s="170">
        <f t="shared" si="502"/>
        <v>2.5</v>
      </c>
      <c r="M288" s="227">
        <f t="shared" si="513"/>
        <v>2.5</v>
      </c>
      <c r="N288" s="170">
        <f t="shared" si="514"/>
        <v>1.9</v>
      </c>
      <c r="O288" s="217">
        <f t="shared" si="515"/>
        <v>0</v>
      </c>
      <c r="P288" s="388"/>
      <c r="Q288" s="205"/>
      <c r="R288" s="98"/>
    </row>
    <row r="289" spans="1:18" hidden="1" x14ac:dyDescent="0.25">
      <c r="A289" s="40"/>
      <c r="B289" s="159" t="s">
        <v>194</v>
      </c>
      <c r="C289" s="480"/>
      <c r="D289" s="176"/>
      <c r="E289" s="277"/>
      <c r="F289" s="176"/>
      <c r="G289" s="277"/>
      <c r="H289" s="177"/>
      <c r="I289" s="278"/>
      <c r="J289" s="177"/>
      <c r="K289" s="278"/>
      <c r="L289" s="178"/>
      <c r="M289" s="279"/>
      <c r="N289" s="178"/>
      <c r="O289" s="281"/>
      <c r="P289" s="388"/>
      <c r="Q289" s="205"/>
      <c r="R289" s="98"/>
    </row>
    <row r="290" spans="1:18" ht="26.25" x14ac:dyDescent="0.25">
      <c r="A290" s="40"/>
      <c r="B290" s="162" t="s">
        <v>520</v>
      </c>
      <c r="C290" s="481"/>
      <c r="D290" s="327">
        <f>E290+G290</f>
        <v>0</v>
      </c>
      <c r="E290" s="329"/>
      <c r="F290" s="171"/>
      <c r="G290" s="329"/>
      <c r="H290" s="172">
        <f t="shared" si="511"/>
        <v>0</v>
      </c>
      <c r="I290" s="306"/>
      <c r="J290" s="172"/>
      <c r="K290" s="306"/>
      <c r="L290" s="173">
        <f t="shared" si="502"/>
        <v>0</v>
      </c>
      <c r="M290" s="307">
        <f t="shared" si="513"/>
        <v>0</v>
      </c>
      <c r="N290" s="173">
        <f t="shared" si="514"/>
        <v>0</v>
      </c>
      <c r="O290" s="218">
        <f t="shared" si="515"/>
        <v>0</v>
      </c>
      <c r="P290" s="388"/>
      <c r="Q290" s="205"/>
      <c r="R290" s="98"/>
    </row>
    <row r="291" spans="1:18" s="37" customFormat="1" ht="25.5" hidden="1" x14ac:dyDescent="0.25">
      <c r="A291" s="242"/>
      <c r="B291" s="219" t="s">
        <v>388</v>
      </c>
      <c r="C291" s="482" t="s">
        <v>30</v>
      </c>
      <c r="D291" s="176">
        <f t="shared" si="510"/>
        <v>0</v>
      </c>
      <c r="E291" s="359"/>
      <c r="F291" s="176"/>
      <c r="G291" s="275"/>
      <c r="H291" s="177">
        <f t="shared" si="511"/>
        <v>0</v>
      </c>
      <c r="I291" s="276"/>
      <c r="J291" s="177"/>
      <c r="K291" s="177"/>
      <c r="L291" s="178">
        <f t="shared" si="502"/>
        <v>0</v>
      </c>
      <c r="M291" s="178">
        <f t="shared" si="513"/>
        <v>0</v>
      </c>
      <c r="N291" s="178">
        <f t="shared" si="514"/>
        <v>0</v>
      </c>
      <c r="O291" s="178">
        <f t="shared" si="515"/>
        <v>0</v>
      </c>
      <c r="P291" s="388"/>
      <c r="Q291" s="214"/>
      <c r="R291" s="215"/>
    </row>
    <row r="292" spans="1:18" x14ac:dyDescent="0.25">
      <c r="A292" s="32" t="s">
        <v>130</v>
      </c>
      <c r="B292" s="35" t="s">
        <v>57</v>
      </c>
      <c r="C292" s="483" t="s">
        <v>30</v>
      </c>
      <c r="D292" s="168">
        <f t="shared" si="510"/>
        <v>1.7</v>
      </c>
      <c r="E292" s="277">
        <v>1.7</v>
      </c>
      <c r="F292" s="168">
        <v>1.3</v>
      </c>
      <c r="G292" s="277">
        <f>G294+G295</f>
        <v>0</v>
      </c>
      <c r="H292" s="169">
        <f t="shared" si="511"/>
        <v>0</v>
      </c>
      <c r="I292" s="169"/>
      <c r="J292" s="278"/>
      <c r="K292" s="169">
        <f>K294+K295</f>
        <v>0</v>
      </c>
      <c r="L292" s="279">
        <f t="shared" si="502"/>
        <v>1.7</v>
      </c>
      <c r="M292" s="170">
        <f t="shared" si="513"/>
        <v>1.7</v>
      </c>
      <c r="N292" s="279">
        <f t="shared" si="514"/>
        <v>1.3</v>
      </c>
      <c r="O292" s="170">
        <f t="shared" si="515"/>
        <v>0</v>
      </c>
      <c r="P292" s="388"/>
      <c r="Q292" s="205"/>
      <c r="R292" s="98"/>
    </row>
    <row r="293" spans="1:18" hidden="1" x14ac:dyDescent="0.25">
      <c r="A293" s="40"/>
      <c r="B293" s="159" t="s">
        <v>194</v>
      </c>
      <c r="C293" s="484"/>
      <c r="D293" s="176"/>
      <c r="E293" s="277"/>
      <c r="F293" s="176"/>
      <c r="G293" s="277"/>
      <c r="H293" s="177"/>
      <c r="I293" s="177"/>
      <c r="J293" s="278"/>
      <c r="K293" s="177"/>
      <c r="L293" s="279"/>
      <c r="M293" s="178"/>
      <c r="N293" s="279"/>
      <c r="O293" s="178"/>
      <c r="P293" s="388"/>
      <c r="Q293" s="205"/>
      <c r="R293" s="98"/>
    </row>
    <row r="294" spans="1:18" ht="26.25" x14ac:dyDescent="0.25">
      <c r="A294" s="40"/>
      <c r="B294" s="162" t="s">
        <v>520</v>
      </c>
      <c r="C294" s="485"/>
      <c r="D294" s="327">
        <f>E294+G294</f>
        <v>0</v>
      </c>
      <c r="E294" s="277"/>
      <c r="F294" s="171"/>
      <c r="G294" s="277"/>
      <c r="H294" s="172">
        <f t="shared" si="511"/>
        <v>0</v>
      </c>
      <c r="I294" s="172"/>
      <c r="J294" s="278"/>
      <c r="K294" s="172"/>
      <c r="L294" s="279">
        <f t="shared" si="502"/>
        <v>0</v>
      </c>
      <c r="M294" s="173">
        <f t="shared" si="513"/>
        <v>0</v>
      </c>
      <c r="N294" s="279">
        <f t="shared" si="514"/>
        <v>0</v>
      </c>
      <c r="O294" s="173">
        <f t="shared" si="515"/>
        <v>0</v>
      </c>
      <c r="P294" s="388"/>
      <c r="Q294" s="205"/>
      <c r="R294" s="98"/>
    </row>
    <row r="295" spans="1:18" s="37" customFormat="1" ht="25.5" hidden="1" x14ac:dyDescent="0.25">
      <c r="A295" s="242"/>
      <c r="B295" s="219" t="s">
        <v>388</v>
      </c>
      <c r="C295" s="482" t="s">
        <v>30</v>
      </c>
      <c r="D295" s="176">
        <f t="shared" si="510"/>
        <v>0</v>
      </c>
      <c r="E295" s="359"/>
      <c r="F295" s="176"/>
      <c r="G295" s="275"/>
      <c r="H295" s="177">
        <f t="shared" si="511"/>
        <v>0</v>
      </c>
      <c r="I295" s="276"/>
      <c r="J295" s="177"/>
      <c r="K295" s="177"/>
      <c r="L295" s="178">
        <f t="shared" si="502"/>
        <v>0</v>
      </c>
      <c r="M295" s="178">
        <f t="shared" si="513"/>
        <v>0</v>
      </c>
      <c r="N295" s="178">
        <f t="shared" si="514"/>
        <v>0</v>
      </c>
      <c r="O295" s="178">
        <f t="shared" si="515"/>
        <v>0</v>
      </c>
      <c r="P295" s="388"/>
      <c r="Q295" s="214"/>
      <c r="R295" s="215"/>
    </row>
    <row r="296" spans="1:18" x14ac:dyDescent="0.25">
      <c r="A296" s="32" t="s">
        <v>131</v>
      </c>
      <c r="B296" s="35" t="s">
        <v>58</v>
      </c>
      <c r="C296" s="483" t="s">
        <v>30</v>
      </c>
      <c r="D296" s="225">
        <f t="shared" si="510"/>
        <v>0.5</v>
      </c>
      <c r="E296" s="168">
        <v>0.5</v>
      </c>
      <c r="F296" s="225">
        <v>0.4</v>
      </c>
      <c r="G296" s="168">
        <f>G298+G299</f>
        <v>0</v>
      </c>
      <c r="H296" s="226">
        <f t="shared" si="511"/>
        <v>0</v>
      </c>
      <c r="I296" s="169"/>
      <c r="J296" s="226"/>
      <c r="K296" s="169">
        <f>K298+K299</f>
        <v>0</v>
      </c>
      <c r="L296" s="227">
        <f t="shared" si="502"/>
        <v>0.5</v>
      </c>
      <c r="M296" s="170">
        <f t="shared" si="513"/>
        <v>0.5</v>
      </c>
      <c r="N296" s="227">
        <f t="shared" si="514"/>
        <v>0.4</v>
      </c>
      <c r="O296" s="170">
        <f t="shared" si="515"/>
        <v>0</v>
      </c>
      <c r="P296" s="388"/>
      <c r="Q296" s="205"/>
      <c r="R296" s="98"/>
    </row>
    <row r="297" spans="1:18" hidden="1" x14ac:dyDescent="0.25">
      <c r="A297" s="40"/>
      <c r="B297" s="159" t="s">
        <v>194</v>
      </c>
      <c r="C297" s="484"/>
      <c r="D297" s="277"/>
      <c r="E297" s="176"/>
      <c r="F297" s="277"/>
      <c r="G297" s="176"/>
      <c r="H297" s="278"/>
      <c r="I297" s="177"/>
      <c r="J297" s="278"/>
      <c r="K297" s="177"/>
      <c r="L297" s="279"/>
      <c r="M297" s="178"/>
      <c r="N297" s="279"/>
      <c r="O297" s="178"/>
      <c r="P297" s="388"/>
      <c r="Q297" s="205"/>
      <c r="R297" s="98"/>
    </row>
    <row r="298" spans="1:18" ht="26.25" x14ac:dyDescent="0.25">
      <c r="A298" s="40"/>
      <c r="B298" s="162" t="s">
        <v>520</v>
      </c>
      <c r="C298" s="485"/>
      <c r="D298" s="456">
        <f>E298+G298</f>
        <v>0</v>
      </c>
      <c r="E298" s="171"/>
      <c r="F298" s="329"/>
      <c r="G298" s="171"/>
      <c r="H298" s="306">
        <f t="shared" si="511"/>
        <v>0</v>
      </c>
      <c r="I298" s="172"/>
      <c r="J298" s="306"/>
      <c r="K298" s="172"/>
      <c r="L298" s="307">
        <f t="shared" si="502"/>
        <v>0</v>
      </c>
      <c r="M298" s="173">
        <f t="shared" si="513"/>
        <v>0</v>
      </c>
      <c r="N298" s="307">
        <f t="shared" si="514"/>
        <v>0</v>
      </c>
      <c r="O298" s="173">
        <f t="shared" si="515"/>
        <v>0</v>
      </c>
      <c r="P298" s="388"/>
      <c r="Q298" s="205"/>
      <c r="R298" s="98"/>
    </row>
    <row r="299" spans="1:18" s="37" customFormat="1" ht="25.5" hidden="1" x14ac:dyDescent="0.25">
      <c r="A299" s="242"/>
      <c r="B299" s="331" t="s">
        <v>388</v>
      </c>
      <c r="C299" s="486" t="s">
        <v>30</v>
      </c>
      <c r="D299" s="277">
        <f t="shared" si="510"/>
        <v>0</v>
      </c>
      <c r="E299" s="176"/>
      <c r="F299" s="277"/>
      <c r="G299" s="176"/>
      <c r="H299" s="278">
        <f t="shared" si="511"/>
        <v>0</v>
      </c>
      <c r="I299" s="177"/>
      <c r="J299" s="278"/>
      <c r="K299" s="177"/>
      <c r="L299" s="279">
        <f t="shared" si="502"/>
        <v>0</v>
      </c>
      <c r="M299" s="178">
        <f t="shared" si="513"/>
        <v>0</v>
      </c>
      <c r="N299" s="279">
        <f t="shared" si="514"/>
        <v>0</v>
      </c>
      <c r="O299" s="178">
        <f t="shared" si="515"/>
        <v>0</v>
      </c>
      <c r="P299" s="388"/>
      <c r="Q299" s="214"/>
      <c r="R299" s="215"/>
    </row>
    <row r="300" spans="1:18" x14ac:dyDescent="0.25">
      <c r="A300" s="32" t="s">
        <v>132</v>
      </c>
      <c r="B300" s="35" t="s">
        <v>394</v>
      </c>
      <c r="C300" s="484" t="s">
        <v>30</v>
      </c>
      <c r="D300" s="277">
        <f t="shared" si="510"/>
        <v>0.4</v>
      </c>
      <c r="E300" s="176">
        <v>0.4</v>
      </c>
      <c r="F300" s="277">
        <v>0.3</v>
      </c>
      <c r="G300" s="176">
        <f>G302+G303</f>
        <v>0</v>
      </c>
      <c r="H300" s="278">
        <f t="shared" si="511"/>
        <v>0</v>
      </c>
      <c r="I300" s="177"/>
      <c r="J300" s="278"/>
      <c r="K300" s="177">
        <f>K302+K303</f>
        <v>0</v>
      </c>
      <c r="L300" s="279">
        <f t="shared" si="502"/>
        <v>0.4</v>
      </c>
      <c r="M300" s="178">
        <f t="shared" si="513"/>
        <v>0.4</v>
      </c>
      <c r="N300" s="279">
        <f t="shared" si="514"/>
        <v>0.3</v>
      </c>
      <c r="O300" s="178">
        <f t="shared" si="515"/>
        <v>0</v>
      </c>
      <c r="P300" s="388"/>
      <c r="Q300" s="205"/>
      <c r="R300" s="98"/>
    </row>
    <row r="301" spans="1:18" hidden="1" x14ac:dyDescent="0.25">
      <c r="A301" s="40"/>
      <c r="B301" s="159" t="s">
        <v>194</v>
      </c>
      <c r="C301" s="484"/>
      <c r="D301" s="277"/>
      <c r="E301" s="176"/>
      <c r="F301" s="277"/>
      <c r="G301" s="176"/>
      <c r="H301" s="278"/>
      <c r="I301" s="177"/>
      <c r="J301" s="278"/>
      <c r="K301" s="177"/>
      <c r="L301" s="279"/>
      <c r="M301" s="178"/>
      <c r="N301" s="279"/>
      <c r="O301" s="178"/>
      <c r="P301" s="388"/>
      <c r="Q301" s="205"/>
      <c r="R301" s="98"/>
    </row>
    <row r="302" spans="1:18" ht="26.25" x14ac:dyDescent="0.25">
      <c r="A302" s="40"/>
      <c r="B302" s="162" t="s">
        <v>520</v>
      </c>
      <c r="C302" s="486"/>
      <c r="D302" s="472">
        <f>E302+G302</f>
        <v>0</v>
      </c>
      <c r="E302" s="176"/>
      <c r="F302" s="277"/>
      <c r="G302" s="176"/>
      <c r="H302" s="278">
        <f t="shared" si="511"/>
        <v>0</v>
      </c>
      <c r="I302" s="177"/>
      <c r="J302" s="278"/>
      <c r="K302" s="177"/>
      <c r="L302" s="279">
        <f t="shared" si="502"/>
        <v>0</v>
      </c>
      <c r="M302" s="178">
        <f t="shared" si="513"/>
        <v>0</v>
      </c>
      <c r="N302" s="279">
        <f t="shared" si="514"/>
        <v>0</v>
      </c>
      <c r="O302" s="178">
        <f t="shared" si="515"/>
        <v>0</v>
      </c>
      <c r="P302" s="388"/>
      <c r="Q302" s="205"/>
      <c r="R302" s="98"/>
    </row>
    <row r="303" spans="1:18" s="37" customFormat="1" ht="25.5" hidden="1" x14ac:dyDescent="0.25">
      <c r="A303" s="242"/>
      <c r="B303" s="331" t="s">
        <v>388</v>
      </c>
      <c r="C303" s="486" t="s">
        <v>30</v>
      </c>
      <c r="D303" s="277">
        <f t="shared" si="510"/>
        <v>0</v>
      </c>
      <c r="E303" s="176"/>
      <c r="F303" s="277"/>
      <c r="G303" s="176"/>
      <c r="H303" s="278">
        <f t="shared" si="511"/>
        <v>0</v>
      </c>
      <c r="I303" s="177"/>
      <c r="J303" s="278"/>
      <c r="K303" s="177"/>
      <c r="L303" s="279">
        <f t="shared" si="502"/>
        <v>0</v>
      </c>
      <c r="M303" s="178">
        <f t="shared" si="513"/>
        <v>0</v>
      </c>
      <c r="N303" s="279">
        <f t="shared" si="514"/>
        <v>0</v>
      </c>
      <c r="O303" s="178">
        <f t="shared" si="515"/>
        <v>0</v>
      </c>
      <c r="P303" s="388"/>
      <c r="Q303" s="214"/>
      <c r="R303" s="215"/>
    </row>
    <row r="304" spans="1:18" x14ac:dyDescent="0.25">
      <c r="A304" s="32" t="s">
        <v>163</v>
      </c>
      <c r="B304" s="35" t="s">
        <v>396</v>
      </c>
      <c r="C304" s="483" t="s">
        <v>30</v>
      </c>
      <c r="D304" s="225">
        <f t="shared" si="510"/>
        <v>0.9</v>
      </c>
      <c r="E304" s="168">
        <v>0.9</v>
      </c>
      <c r="F304" s="225">
        <v>0.7</v>
      </c>
      <c r="G304" s="168">
        <f>G306+G307</f>
        <v>0</v>
      </c>
      <c r="H304" s="226">
        <f t="shared" si="511"/>
        <v>0</v>
      </c>
      <c r="I304" s="169"/>
      <c r="J304" s="226"/>
      <c r="K304" s="169">
        <f>K306+K307</f>
        <v>0</v>
      </c>
      <c r="L304" s="227">
        <f t="shared" si="502"/>
        <v>0.9</v>
      </c>
      <c r="M304" s="170">
        <f t="shared" si="513"/>
        <v>0.9</v>
      </c>
      <c r="N304" s="227">
        <f t="shared" si="514"/>
        <v>0.7</v>
      </c>
      <c r="O304" s="170">
        <f t="shared" si="515"/>
        <v>0</v>
      </c>
      <c r="P304" s="388"/>
      <c r="Q304" s="205"/>
      <c r="R304" s="98"/>
    </row>
    <row r="305" spans="1:18" hidden="1" x14ac:dyDescent="0.25">
      <c r="A305" s="40"/>
      <c r="B305" s="159" t="s">
        <v>194</v>
      </c>
      <c r="C305" s="484"/>
      <c r="D305" s="277"/>
      <c r="E305" s="176"/>
      <c r="F305" s="277"/>
      <c r="G305" s="176"/>
      <c r="H305" s="278"/>
      <c r="I305" s="177"/>
      <c r="J305" s="278"/>
      <c r="K305" s="177"/>
      <c r="L305" s="279"/>
      <c r="M305" s="178"/>
      <c r="N305" s="279"/>
      <c r="O305" s="178"/>
      <c r="P305" s="388"/>
      <c r="Q305" s="205"/>
      <c r="R305" s="98"/>
    </row>
    <row r="306" spans="1:18" ht="26.25" x14ac:dyDescent="0.25">
      <c r="A306" s="40"/>
      <c r="B306" s="162" t="s">
        <v>520</v>
      </c>
      <c r="C306" s="485"/>
      <c r="D306" s="456">
        <f>E306+G306</f>
        <v>0</v>
      </c>
      <c r="E306" s="171"/>
      <c r="F306" s="329"/>
      <c r="G306" s="171"/>
      <c r="H306" s="306">
        <f t="shared" si="511"/>
        <v>0</v>
      </c>
      <c r="I306" s="172"/>
      <c r="J306" s="306"/>
      <c r="K306" s="172"/>
      <c r="L306" s="307">
        <f t="shared" si="502"/>
        <v>0</v>
      </c>
      <c r="M306" s="173">
        <f t="shared" si="513"/>
        <v>0</v>
      </c>
      <c r="N306" s="307">
        <f t="shared" si="514"/>
        <v>0</v>
      </c>
      <c r="O306" s="173">
        <f t="shared" si="515"/>
        <v>0</v>
      </c>
      <c r="P306" s="388"/>
      <c r="Q306" s="205"/>
      <c r="R306" s="98"/>
    </row>
    <row r="307" spans="1:18" s="37" customFormat="1" ht="25.5" hidden="1" x14ac:dyDescent="0.25">
      <c r="A307" s="242"/>
      <c r="B307" s="331" t="s">
        <v>388</v>
      </c>
      <c r="C307" s="486" t="s">
        <v>30</v>
      </c>
      <c r="D307" s="277">
        <f t="shared" si="510"/>
        <v>0</v>
      </c>
      <c r="E307" s="176"/>
      <c r="F307" s="277"/>
      <c r="G307" s="176"/>
      <c r="H307" s="278">
        <f t="shared" si="511"/>
        <v>0</v>
      </c>
      <c r="I307" s="177"/>
      <c r="J307" s="278"/>
      <c r="K307" s="177"/>
      <c r="L307" s="279">
        <f t="shared" si="502"/>
        <v>0</v>
      </c>
      <c r="M307" s="178">
        <f t="shared" si="513"/>
        <v>0</v>
      </c>
      <c r="N307" s="279">
        <f t="shared" si="514"/>
        <v>0</v>
      </c>
      <c r="O307" s="178">
        <f t="shared" si="515"/>
        <v>0</v>
      </c>
      <c r="P307" s="388"/>
      <c r="Q307" s="214"/>
      <c r="R307" s="215"/>
    </row>
    <row r="308" spans="1:18" x14ac:dyDescent="0.25">
      <c r="A308" s="32" t="s">
        <v>133</v>
      </c>
      <c r="B308" s="35" t="s">
        <v>67</v>
      </c>
      <c r="C308" s="484" t="s">
        <v>30</v>
      </c>
      <c r="D308" s="277">
        <f t="shared" si="510"/>
        <v>0.4</v>
      </c>
      <c r="E308" s="176">
        <v>0.4</v>
      </c>
      <c r="F308" s="277">
        <v>0.3</v>
      </c>
      <c r="G308" s="176">
        <f>G310+G311</f>
        <v>0</v>
      </c>
      <c r="H308" s="278">
        <f t="shared" si="511"/>
        <v>0</v>
      </c>
      <c r="I308" s="177"/>
      <c r="J308" s="278"/>
      <c r="K308" s="177">
        <f>K310+K311</f>
        <v>0</v>
      </c>
      <c r="L308" s="279">
        <f t="shared" si="502"/>
        <v>0.4</v>
      </c>
      <c r="M308" s="178">
        <f t="shared" si="513"/>
        <v>0.4</v>
      </c>
      <c r="N308" s="279">
        <f t="shared" si="514"/>
        <v>0.3</v>
      </c>
      <c r="O308" s="178">
        <f t="shared" si="515"/>
        <v>0</v>
      </c>
      <c r="P308" s="388"/>
      <c r="Q308" s="205"/>
      <c r="R308" s="98"/>
    </row>
    <row r="309" spans="1:18" hidden="1" x14ac:dyDescent="0.25">
      <c r="A309" s="40"/>
      <c r="B309" s="159" t="s">
        <v>194</v>
      </c>
      <c r="C309" s="484"/>
      <c r="D309" s="277"/>
      <c r="E309" s="176"/>
      <c r="F309" s="277"/>
      <c r="G309" s="176"/>
      <c r="H309" s="278"/>
      <c r="I309" s="177"/>
      <c r="J309" s="278"/>
      <c r="K309" s="177"/>
      <c r="L309" s="279"/>
      <c r="M309" s="178"/>
      <c r="N309" s="279"/>
      <c r="O309" s="178"/>
      <c r="P309" s="388"/>
      <c r="Q309" s="205"/>
      <c r="R309" s="98"/>
    </row>
    <row r="310" spans="1:18" ht="26.25" x14ac:dyDescent="0.25">
      <c r="A310" s="40"/>
      <c r="B310" s="162" t="s">
        <v>520</v>
      </c>
      <c r="C310" s="486"/>
      <c r="D310" s="472">
        <f>E310+G310</f>
        <v>0</v>
      </c>
      <c r="E310" s="176"/>
      <c r="F310" s="277"/>
      <c r="G310" s="176"/>
      <c r="H310" s="278">
        <f t="shared" si="511"/>
        <v>0</v>
      </c>
      <c r="I310" s="177"/>
      <c r="J310" s="278"/>
      <c r="K310" s="177"/>
      <c r="L310" s="279">
        <f t="shared" si="502"/>
        <v>0</v>
      </c>
      <c r="M310" s="178">
        <f t="shared" si="513"/>
        <v>0</v>
      </c>
      <c r="N310" s="279">
        <f t="shared" si="514"/>
        <v>0</v>
      </c>
      <c r="O310" s="178">
        <f t="shared" si="515"/>
        <v>0</v>
      </c>
      <c r="P310" s="388"/>
      <c r="Q310" s="205"/>
      <c r="R310" s="98"/>
    </row>
    <row r="311" spans="1:18" s="37" customFormat="1" ht="25.5" hidden="1" x14ac:dyDescent="0.25">
      <c r="A311" s="242"/>
      <c r="B311" s="331" t="s">
        <v>388</v>
      </c>
      <c r="C311" s="486" t="s">
        <v>30</v>
      </c>
      <c r="D311" s="277">
        <f t="shared" si="510"/>
        <v>0</v>
      </c>
      <c r="E311" s="176"/>
      <c r="F311" s="277"/>
      <c r="G311" s="176"/>
      <c r="H311" s="278">
        <f t="shared" si="511"/>
        <v>0</v>
      </c>
      <c r="I311" s="177"/>
      <c r="J311" s="278"/>
      <c r="K311" s="177"/>
      <c r="L311" s="279">
        <f t="shared" si="502"/>
        <v>0</v>
      </c>
      <c r="M311" s="178">
        <f t="shared" si="513"/>
        <v>0</v>
      </c>
      <c r="N311" s="279">
        <f t="shared" si="514"/>
        <v>0</v>
      </c>
      <c r="O311" s="178">
        <f t="shared" si="515"/>
        <v>0</v>
      </c>
      <c r="P311" s="388"/>
      <c r="Q311" s="214"/>
      <c r="R311" s="215"/>
    </row>
    <row r="312" spans="1:18" x14ac:dyDescent="0.25">
      <c r="A312" s="32" t="s">
        <v>134</v>
      </c>
      <c r="B312" s="35" t="s">
        <v>154</v>
      </c>
      <c r="C312" s="483" t="s">
        <v>30</v>
      </c>
      <c r="D312" s="225">
        <f t="shared" si="510"/>
        <v>0.4</v>
      </c>
      <c r="E312" s="168">
        <v>0.4</v>
      </c>
      <c r="F312" s="225">
        <v>0.3</v>
      </c>
      <c r="G312" s="168">
        <f>G314+G315</f>
        <v>0</v>
      </c>
      <c r="H312" s="226">
        <f t="shared" si="511"/>
        <v>0</v>
      </c>
      <c r="I312" s="169"/>
      <c r="J312" s="226"/>
      <c r="K312" s="169">
        <f>K314+K315</f>
        <v>0</v>
      </c>
      <c r="L312" s="227">
        <f t="shared" si="502"/>
        <v>0.4</v>
      </c>
      <c r="M312" s="170">
        <f t="shared" si="513"/>
        <v>0.4</v>
      </c>
      <c r="N312" s="227">
        <f t="shared" si="514"/>
        <v>0.3</v>
      </c>
      <c r="O312" s="170">
        <f t="shared" si="515"/>
        <v>0</v>
      </c>
      <c r="P312" s="388"/>
      <c r="Q312" s="205"/>
      <c r="R312" s="98"/>
    </row>
    <row r="313" spans="1:18" hidden="1" x14ac:dyDescent="0.25">
      <c r="A313" s="40"/>
      <c r="B313" s="159" t="s">
        <v>194</v>
      </c>
      <c r="C313" s="484"/>
      <c r="D313" s="277"/>
      <c r="E313" s="176"/>
      <c r="F313" s="277"/>
      <c r="G313" s="176"/>
      <c r="H313" s="278"/>
      <c r="I313" s="177"/>
      <c r="J313" s="278"/>
      <c r="K313" s="177"/>
      <c r="L313" s="279"/>
      <c r="M313" s="178"/>
      <c r="N313" s="279"/>
      <c r="O313" s="178"/>
      <c r="P313" s="388"/>
      <c r="Q313" s="205"/>
      <c r="R313" s="98"/>
    </row>
    <row r="314" spans="1:18" ht="26.25" x14ac:dyDescent="0.25">
      <c r="A314" s="40"/>
      <c r="B314" s="162" t="s">
        <v>520</v>
      </c>
      <c r="C314" s="485"/>
      <c r="D314" s="456">
        <f>E314+G314</f>
        <v>0</v>
      </c>
      <c r="E314" s="171"/>
      <c r="F314" s="329"/>
      <c r="G314" s="171"/>
      <c r="H314" s="306">
        <f t="shared" si="511"/>
        <v>0</v>
      </c>
      <c r="I314" s="172"/>
      <c r="J314" s="306"/>
      <c r="K314" s="172"/>
      <c r="L314" s="307">
        <f t="shared" si="502"/>
        <v>0</v>
      </c>
      <c r="M314" s="173">
        <f t="shared" si="513"/>
        <v>0</v>
      </c>
      <c r="N314" s="307">
        <f t="shared" si="514"/>
        <v>0</v>
      </c>
      <c r="O314" s="173">
        <f t="shared" si="515"/>
        <v>0</v>
      </c>
      <c r="P314" s="388"/>
      <c r="Q314" s="205"/>
      <c r="R314" s="98"/>
    </row>
    <row r="315" spans="1:18" s="37" customFormat="1" ht="25.5" hidden="1" x14ac:dyDescent="0.25">
      <c r="A315" s="242"/>
      <c r="B315" s="331" t="s">
        <v>388</v>
      </c>
      <c r="C315" s="486" t="s">
        <v>30</v>
      </c>
      <c r="D315" s="277">
        <f t="shared" si="510"/>
        <v>0</v>
      </c>
      <c r="E315" s="176"/>
      <c r="F315" s="277"/>
      <c r="G315" s="176"/>
      <c r="H315" s="278">
        <f t="shared" si="511"/>
        <v>0</v>
      </c>
      <c r="I315" s="177"/>
      <c r="J315" s="278"/>
      <c r="K315" s="177"/>
      <c r="L315" s="279">
        <f t="shared" si="502"/>
        <v>0</v>
      </c>
      <c r="M315" s="178">
        <f t="shared" si="513"/>
        <v>0</v>
      </c>
      <c r="N315" s="279">
        <f t="shared" si="514"/>
        <v>0</v>
      </c>
      <c r="O315" s="178">
        <f t="shared" si="515"/>
        <v>0</v>
      </c>
      <c r="P315" s="388"/>
      <c r="Q315" s="214"/>
      <c r="R315" s="215"/>
    </row>
    <row r="316" spans="1:18" x14ac:dyDescent="0.25">
      <c r="A316" s="32" t="s">
        <v>135</v>
      </c>
      <c r="B316" s="35" t="s">
        <v>28</v>
      </c>
      <c r="C316" s="484" t="s">
        <v>30</v>
      </c>
      <c r="D316" s="277">
        <f t="shared" si="510"/>
        <v>5.8</v>
      </c>
      <c r="E316" s="176">
        <v>5.8</v>
      </c>
      <c r="F316" s="277">
        <v>4.4000000000000004</v>
      </c>
      <c r="G316" s="176">
        <f>G318+G319</f>
        <v>0</v>
      </c>
      <c r="H316" s="278">
        <f t="shared" si="511"/>
        <v>0</v>
      </c>
      <c r="I316" s="177"/>
      <c r="J316" s="278"/>
      <c r="K316" s="177">
        <f>K318+K319</f>
        <v>0</v>
      </c>
      <c r="L316" s="279">
        <f t="shared" si="502"/>
        <v>5.8</v>
      </c>
      <c r="M316" s="178">
        <f t="shared" si="513"/>
        <v>5.8</v>
      </c>
      <c r="N316" s="279">
        <f t="shared" si="514"/>
        <v>4.4000000000000004</v>
      </c>
      <c r="O316" s="178">
        <f t="shared" si="515"/>
        <v>0</v>
      </c>
      <c r="P316" s="388"/>
      <c r="Q316" s="205"/>
      <c r="R316" s="98"/>
    </row>
    <row r="317" spans="1:18" hidden="1" x14ac:dyDescent="0.25">
      <c r="A317" s="40"/>
      <c r="B317" s="159" t="s">
        <v>194</v>
      </c>
      <c r="C317" s="484"/>
      <c r="D317" s="277"/>
      <c r="E317" s="176"/>
      <c r="F317" s="277"/>
      <c r="G317" s="176"/>
      <c r="H317" s="278"/>
      <c r="I317" s="177"/>
      <c r="J317" s="278"/>
      <c r="K317" s="177"/>
      <c r="L317" s="279"/>
      <c r="M317" s="178"/>
      <c r="N317" s="279"/>
      <c r="O317" s="178"/>
      <c r="P317" s="388"/>
      <c r="Q317" s="205"/>
      <c r="R317" s="98"/>
    </row>
    <row r="318" spans="1:18" ht="26.25" x14ac:dyDescent="0.25">
      <c r="A318" s="40"/>
      <c r="B318" s="162" t="s">
        <v>520</v>
      </c>
      <c r="C318" s="486"/>
      <c r="D318" s="472">
        <f>E318+G318</f>
        <v>0</v>
      </c>
      <c r="E318" s="176"/>
      <c r="F318" s="277"/>
      <c r="G318" s="176"/>
      <c r="H318" s="278">
        <f t="shared" si="511"/>
        <v>0</v>
      </c>
      <c r="I318" s="177"/>
      <c r="J318" s="278"/>
      <c r="K318" s="177"/>
      <c r="L318" s="279">
        <f t="shared" si="502"/>
        <v>0</v>
      </c>
      <c r="M318" s="178">
        <f t="shared" si="513"/>
        <v>0</v>
      </c>
      <c r="N318" s="279">
        <f t="shared" si="514"/>
        <v>0</v>
      </c>
      <c r="O318" s="178">
        <f t="shared" si="515"/>
        <v>0</v>
      </c>
      <c r="P318" s="388"/>
      <c r="Q318" s="205"/>
      <c r="R318" s="98"/>
    </row>
    <row r="319" spans="1:18" s="37" customFormat="1" ht="25.5" hidden="1" x14ac:dyDescent="0.25">
      <c r="A319" s="242"/>
      <c r="B319" s="331" t="s">
        <v>388</v>
      </c>
      <c r="C319" s="486" t="s">
        <v>30</v>
      </c>
      <c r="D319" s="277">
        <f t="shared" si="510"/>
        <v>0</v>
      </c>
      <c r="E319" s="176"/>
      <c r="F319" s="277"/>
      <c r="G319" s="176"/>
      <c r="H319" s="278">
        <f t="shared" si="511"/>
        <v>0</v>
      </c>
      <c r="I319" s="177"/>
      <c r="J319" s="278"/>
      <c r="K319" s="177"/>
      <c r="L319" s="279">
        <f t="shared" si="502"/>
        <v>0</v>
      </c>
      <c r="M319" s="178">
        <f t="shared" si="513"/>
        <v>0</v>
      </c>
      <c r="N319" s="279">
        <f t="shared" si="514"/>
        <v>0</v>
      </c>
      <c r="O319" s="178">
        <f t="shared" si="515"/>
        <v>0</v>
      </c>
      <c r="P319" s="388"/>
      <c r="Q319" s="214"/>
      <c r="R319" s="215"/>
    </row>
    <row r="320" spans="1:18" x14ac:dyDescent="0.25">
      <c r="A320" s="32" t="s">
        <v>136</v>
      </c>
      <c r="B320" s="35" t="s">
        <v>29</v>
      </c>
      <c r="C320" s="483" t="s">
        <v>30</v>
      </c>
      <c r="D320" s="225">
        <f t="shared" si="510"/>
        <v>3.4</v>
      </c>
      <c r="E320" s="168">
        <v>3.4</v>
      </c>
      <c r="F320" s="225">
        <v>2.6</v>
      </c>
      <c r="G320" s="168">
        <f>G322+G323</f>
        <v>0</v>
      </c>
      <c r="H320" s="226">
        <f t="shared" si="511"/>
        <v>0</v>
      </c>
      <c r="I320" s="169"/>
      <c r="J320" s="226"/>
      <c r="K320" s="169">
        <f>K322+K323</f>
        <v>0</v>
      </c>
      <c r="L320" s="227">
        <f t="shared" si="502"/>
        <v>3.4</v>
      </c>
      <c r="M320" s="170">
        <f t="shared" si="513"/>
        <v>3.4</v>
      </c>
      <c r="N320" s="227">
        <f t="shared" si="514"/>
        <v>2.6</v>
      </c>
      <c r="O320" s="170">
        <f t="shared" si="515"/>
        <v>0</v>
      </c>
      <c r="P320" s="388"/>
      <c r="Q320" s="205"/>
      <c r="R320" s="98"/>
    </row>
    <row r="321" spans="1:18" hidden="1" x14ac:dyDescent="0.25">
      <c r="A321" s="40"/>
      <c r="B321" s="159" t="s">
        <v>194</v>
      </c>
      <c r="C321" s="484"/>
      <c r="D321" s="277"/>
      <c r="E321" s="176"/>
      <c r="F321" s="277"/>
      <c r="G321" s="176"/>
      <c r="H321" s="278"/>
      <c r="I321" s="177"/>
      <c r="J321" s="278"/>
      <c r="K321" s="177"/>
      <c r="L321" s="279"/>
      <c r="M321" s="178"/>
      <c r="N321" s="279"/>
      <c r="O321" s="178"/>
      <c r="P321" s="388"/>
      <c r="Q321" s="205"/>
      <c r="R321" s="98"/>
    </row>
    <row r="322" spans="1:18" ht="26.25" x14ac:dyDescent="0.25">
      <c r="A322" s="40"/>
      <c r="B322" s="162" t="s">
        <v>520</v>
      </c>
      <c r="C322" s="485"/>
      <c r="D322" s="456">
        <f>E322+G322</f>
        <v>0</v>
      </c>
      <c r="E322" s="171"/>
      <c r="F322" s="329"/>
      <c r="G322" s="171"/>
      <c r="H322" s="306">
        <f t="shared" si="511"/>
        <v>0</v>
      </c>
      <c r="I322" s="172"/>
      <c r="J322" s="306"/>
      <c r="K322" s="172"/>
      <c r="L322" s="307">
        <f t="shared" si="502"/>
        <v>0</v>
      </c>
      <c r="M322" s="173">
        <f t="shared" si="513"/>
        <v>0</v>
      </c>
      <c r="N322" s="307">
        <f t="shared" si="514"/>
        <v>0</v>
      </c>
      <c r="O322" s="173">
        <f t="shared" si="515"/>
        <v>0</v>
      </c>
      <c r="P322" s="388"/>
      <c r="Q322" s="205"/>
      <c r="R322" s="98"/>
    </row>
    <row r="323" spans="1:18" s="37" customFormat="1" ht="25.5" hidden="1" x14ac:dyDescent="0.25">
      <c r="A323" s="242"/>
      <c r="B323" s="219" t="s">
        <v>388</v>
      </c>
      <c r="C323" s="489" t="s">
        <v>30</v>
      </c>
      <c r="D323" s="176">
        <f t="shared" si="510"/>
        <v>0</v>
      </c>
      <c r="E323" s="359"/>
      <c r="F323" s="176"/>
      <c r="G323" s="275"/>
      <c r="H323" s="172">
        <f t="shared" si="511"/>
        <v>0</v>
      </c>
      <c r="I323" s="172"/>
      <c r="J323" s="172"/>
      <c r="K323" s="172"/>
      <c r="L323" s="173">
        <f t="shared" si="502"/>
        <v>0</v>
      </c>
      <c r="M323" s="173">
        <f t="shared" si="513"/>
        <v>0</v>
      </c>
      <c r="N323" s="173">
        <f t="shared" si="514"/>
        <v>0</v>
      </c>
      <c r="O323" s="173">
        <f t="shared" si="515"/>
        <v>0</v>
      </c>
      <c r="P323" s="388"/>
      <c r="Q323" s="214"/>
      <c r="R323" s="215"/>
    </row>
    <row r="324" spans="1:18" x14ac:dyDescent="0.25">
      <c r="A324" s="32" t="s">
        <v>137</v>
      </c>
      <c r="B324" s="29" t="s">
        <v>64</v>
      </c>
      <c r="C324" s="663" t="s">
        <v>30</v>
      </c>
      <c r="D324" s="168">
        <f t="shared" si="510"/>
        <v>7.1</v>
      </c>
      <c r="E324" s="222">
        <v>7.1</v>
      </c>
      <c r="F324" s="168">
        <v>5.4</v>
      </c>
      <c r="G324" s="210"/>
      <c r="H324" s="169">
        <f t="shared" si="511"/>
        <v>0</v>
      </c>
      <c r="I324" s="211"/>
      <c r="J324" s="169"/>
      <c r="K324" s="169"/>
      <c r="L324" s="170">
        <f t="shared" si="502"/>
        <v>7.1</v>
      </c>
      <c r="M324" s="170">
        <f t="shared" si="513"/>
        <v>7.1</v>
      </c>
      <c r="N324" s="170">
        <f t="shared" si="514"/>
        <v>5.4</v>
      </c>
      <c r="O324" s="170">
        <f t="shared" si="515"/>
        <v>0</v>
      </c>
      <c r="P324" s="388"/>
      <c r="Q324" s="205"/>
      <c r="R324" s="98"/>
    </row>
    <row r="325" spans="1:18" ht="26.25" x14ac:dyDescent="0.25">
      <c r="A325" s="242"/>
      <c r="B325" s="162" t="s">
        <v>520</v>
      </c>
      <c r="C325" s="662"/>
      <c r="D325" s="171" t="s">
        <v>173</v>
      </c>
      <c r="E325" s="223"/>
      <c r="F325" s="171"/>
      <c r="G325" s="212"/>
      <c r="H325" s="172">
        <f t="shared" si="511"/>
        <v>0</v>
      </c>
      <c r="I325" s="213"/>
      <c r="J325" s="172"/>
      <c r="K325" s="172"/>
      <c r="L325" s="173"/>
      <c r="M325" s="173"/>
      <c r="N325" s="173"/>
      <c r="O325" s="173"/>
      <c r="P325" s="388"/>
      <c r="Q325" s="205"/>
      <c r="R325" s="98"/>
    </row>
    <row r="326" spans="1:18" x14ac:dyDescent="0.25">
      <c r="A326" s="449" t="s">
        <v>138</v>
      </c>
      <c r="B326" s="21" t="s">
        <v>179</v>
      </c>
      <c r="C326" s="224"/>
      <c r="D326" s="21">
        <f>D266+D270+D274+D278+D282+D286+D288+D292+D296+D300+D304+D308+D312+D316+D320+D324</f>
        <v>1371.0000000000002</v>
      </c>
      <c r="E326" s="21">
        <f t="shared" ref="E326:G326" si="520">E266+E270+E274+E278+E282+E286+E288+E292+E296+E300+E304+E308+E312+E316+E320+E324</f>
        <v>26</v>
      </c>
      <c r="F326" s="21">
        <f t="shared" si="520"/>
        <v>19.8</v>
      </c>
      <c r="G326" s="21">
        <f t="shared" si="520"/>
        <v>1345</v>
      </c>
      <c r="H326" s="21">
        <f>H266+H270+H274+H278+H282+H286+H288+H292+H296+H300+H304+H308+H312+H316+H320+H324</f>
        <v>399.3</v>
      </c>
      <c r="I326" s="21">
        <f t="shared" ref="I326:O326" si="521">I266+I270+I274+I278+I282+I286+I288+I292+I296+I300+I304+I308+I312+I316+I320+I324</f>
        <v>0.6</v>
      </c>
      <c r="J326" s="21">
        <f t="shared" si="521"/>
        <v>0.4</v>
      </c>
      <c r="K326" s="21">
        <f t="shared" si="521"/>
        <v>398.7</v>
      </c>
      <c r="L326" s="21">
        <f t="shared" si="521"/>
        <v>1770.3000000000002</v>
      </c>
      <c r="M326" s="21">
        <f t="shared" si="521"/>
        <v>26.6</v>
      </c>
      <c r="N326" s="21">
        <f t="shared" si="521"/>
        <v>20.2</v>
      </c>
      <c r="O326" s="21">
        <f t="shared" si="521"/>
        <v>1743.7</v>
      </c>
      <c r="P326" s="389"/>
    </row>
    <row r="327" spans="1:18" ht="15.95" customHeight="1" x14ac:dyDescent="0.25">
      <c r="A327" s="40" t="s">
        <v>139</v>
      </c>
      <c r="B327" s="586" t="s">
        <v>68</v>
      </c>
      <c r="C327" s="649"/>
      <c r="D327" s="587"/>
      <c r="E327" s="587"/>
      <c r="F327" s="587"/>
      <c r="G327" s="587"/>
      <c r="H327" s="587"/>
      <c r="I327" s="587"/>
      <c r="J327" s="587"/>
      <c r="K327" s="587"/>
      <c r="L327" s="587"/>
      <c r="M327" s="587"/>
      <c r="N327" s="587"/>
      <c r="O327" s="588"/>
      <c r="P327" s="374"/>
    </row>
    <row r="328" spans="1:18" ht="15.75" customHeight="1" x14ac:dyDescent="0.25">
      <c r="A328" s="397" t="s">
        <v>183</v>
      </c>
      <c r="B328" s="35" t="s">
        <v>20</v>
      </c>
      <c r="C328" s="551">
        <v>10</v>
      </c>
      <c r="D328" s="168">
        <f>E328+G328</f>
        <v>0</v>
      </c>
      <c r="E328" s="168">
        <f>E330+E331</f>
        <v>0</v>
      </c>
      <c r="F328" s="168">
        <f>F330+F331</f>
        <v>0</v>
      </c>
      <c r="G328" s="210">
        <f>G330+G331</f>
        <v>0</v>
      </c>
      <c r="H328" s="169">
        <f>I328+K328</f>
        <v>36.300000000000004</v>
      </c>
      <c r="I328" s="211">
        <v>3.6</v>
      </c>
      <c r="J328" s="169">
        <v>2.7</v>
      </c>
      <c r="K328" s="169">
        <v>32.700000000000003</v>
      </c>
      <c r="L328" s="170">
        <f>M328+O328</f>
        <v>36.300000000000004</v>
      </c>
      <c r="M328" s="170">
        <f t="shared" ref="M328:O332" si="522">E328+I328</f>
        <v>3.6</v>
      </c>
      <c r="N328" s="170">
        <f t="shared" si="522"/>
        <v>2.7</v>
      </c>
      <c r="O328" s="170">
        <f t="shared" si="522"/>
        <v>32.700000000000003</v>
      </c>
      <c r="P328" s="388"/>
    </row>
    <row r="329" spans="1:18" ht="19.5" hidden="1" customHeight="1" x14ac:dyDescent="0.25">
      <c r="A329" s="239"/>
      <c r="B329" s="159" t="s">
        <v>194</v>
      </c>
      <c r="C329" s="529"/>
      <c r="D329" s="176"/>
      <c r="E329" s="176"/>
      <c r="F329" s="176"/>
      <c r="G329" s="275"/>
      <c r="H329" s="172"/>
      <c r="I329" s="276"/>
      <c r="J329" s="177"/>
      <c r="K329" s="177"/>
      <c r="L329" s="178"/>
      <c r="M329" s="178"/>
      <c r="N329" s="178"/>
      <c r="O329" s="178"/>
      <c r="P329" s="388"/>
    </row>
    <row r="330" spans="1:18" ht="39" hidden="1" customHeight="1" x14ac:dyDescent="0.25">
      <c r="A330" s="239"/>
      <c r="B330" s="540" t="s">
        <v>397</v>
      </c>
      <c r="C330" s="529" t="s">
        <v>24</v>
      </c>
      <c r="D330" s="168">
        <f>E330+G330</f>
        <v>0</v>
      </c>
      <c r="E330" s="168"/>
      <c r="F330" s="168"/>
      <c r="G330" s="210"/>
      <c r="H330" s="169">
        <f>I330+K330</f>
        <v>0</v>
      </c>
      <c r="I330" s="211"/>
      <c r="J330" s="169"/>
      <c r="K330" s="169"/>
      <c r="L330" s="170">
        <f>M330+O330</f>
        <v>0</v>
      </c>
      <c r="M330" s="170">
        <f t="shared" si="522"/>
        <v>0</v>
      </c>
      <c r="N330" s="170">
        <f t="shared" si="522"/>
        <v>0</v>
      </c>
      <c r="O330" s="170">
        <f t="shared" si="522"/>
        <v>0</v>
      </c>
      <c r="P330" s="388"/>
    </row>
    <row r="331" spans="1:18" ht="26.25" x14ac:dyDescent="0.25">
      <c r="A331" s="311"/>
      <c r="B331" s="542" t="s">
        <v>442</v>
      </c>
      <c r="C331" s="552"/>
      <c r="D331" s="171">
        <f>E331+G331</f>
        <v>0</v>
      </c>
      <c r="E331" s="171"/>
      <c r="F331" s="171"/>
      <c r="G331" s="212"/>
      <c r="H331" s="172">
        <f>I331+K331</f>
        <v>0</v>
      </c>
      <c r="I331" s="213"/>
      <c r="J331" s="172"/>
      <c r="K331" s="172"/>
      <c r="L331" s="173">
        <f>M331+O331</f>
        <v>0</v>
      </c>
      <c r="M331" s="173">
        <f t="shared" si="522"/>
        <v>0</v>
      </c>
      <c r="N331" s="173">
        <f t="shared" si="522"/>
        <v>0</v>
      </c>
      <c r="O331" s="173">
        <f t="shared" si="522"/>
        <v>0</v>
      </c>
      <c r="P331" s="388"/>
    </row>
    <row r="332" spans="1:18" s="37" customFormat="1" x14ac:dyDescent="0.25">
      <c r="A332" s="32" t="s">
        <v>164</v>
      </c>
      <c r="B332" s="26" t="s">
        <v>52</v>
      </c>
      <c r="C332" s="640" t="s">
        <v>24</v>
      </c>
      <c r="D332" s="367">
        <f>E332+G332</f>
        <v>4.5999999999999996</v>
      </c>
      <c r="E332" s="277">
        <v>4.5999999999999996</v>
      </c>
      <c r="F332" s="176">
        <v>3.5</v>
      </c>
      <c r="G332" s="277"/>
      <c r="H332" s="177">
        <f>I332+K332</f>
        <v>0</v>
      </c>
      <c r="I332" s="278"/>
      <c r="J332" s="177"/>
      <c r="K332" s="278"/>
      <c r="L332" s="178">
        <f>M332+O332</f>
        <v>4.5999999999999996</v>
      </c>
      <c r="M332" s="279">
        <f t="shared" si="522"/>
        <v>4.5999999999999996</v>
      </c>
      <c r="N332" s="178">
        <f t="shared" si="522"/>
        <v>3.5</v>
      </c>
      <c r="O332" s="281">
        <f t="shared" si="522"/>
        <v>0</v>
      </c>
      <c r="P332" s="388"/>
      <c r="Q332" s="2"/>
      <c r="R332" s="2"/>
    </row>
    <row r="333" spans="1:18" s="37" customFormat="1" ht="26.25" x14ac:dyDescent="0.25">
      <c r="A333" s="242"/>
      <c r="B333" s="162" t="s">
        <v>520</v>
      </c>
      <c r="C333" s="640"/>
      <c r="D333" s="176"/>
      <c r="E333" s="176"/>
      <c r="F333" s="176"/>
      <c r="G333" s="277"/>
      <c r="H333" s="177"/>
      <c r="I333" s="278"/>
      <c r="J333" s="177"/>
      <c r="K333" s="278"/>
      <c r="L333" s="178"/>
      <c r="M333" s="279"/>
      <c r="N333" s="178"/>
      <c r="O333" s="281"/>
      <c r="P333" s="388"/>
      <c r="Q333" s="2"/>
      <c r="R333" s="2"/>
    </row>
    <row r="334" spans="1:18" s="37" customFormat="1" x14ac:dyDescent="0.25">
      <c r="A334" s="32" t="s">
        <v>140</v>
      </c>
      <c r="B334" s="29" t="s">
        <v>53</v>
      </c>
      <c r="C334" s="657" t="s">
        <v>24</v>
      </c>
      <c r="D334" s="168">
        <f>E334+G334</f>
        <v>5.0999999999999996</v>
      </c>
      <c r="E334" s="168">
        <f>E336+E337</f>
        <v>5.0999999999999996</v>
      </c>
      <c r="F334" s="168">
        <f t="shared" ref="F334:O334" si="523">F336+F337</f>
        <v>3.9</v>
      </c>
      <c r="G334" s="210">
        <f t="shared" si="523"/>
        <v>0</v>
      </c>
      <c r="H334" s="169">
        <f t="shared" si="523"/>
        <v>63.3</v>
      </c>
      <c r="I334" s="211">
        <f t="shared" si="523"/>
        <v>63.3</v>
      </c>
      <c r="J334" s="169">
        <f t="shared" si="523"/>
        <v>38.9</v>
      </c>
      <c r="K334" s="169">
        <f t="shared" si="523"/>
        <v>0</v>
      </c>
      <c r="L334" s="170">
        <f t="shared" si="523"/>
        <v>68.399999999999991</v>
      </c>
      <c r="M334" s="170">
        <f t="shared" si="523"/>
        <v>68.399999999999991</v>
      </c>
      <c r="N334" s="170">
        <f t="shared" si="523"/>
        <v>42.8</v>
      </c>
      <c r="O334" s="170">
        <f t="shared" si="523"/>
        <v>0</v>
      </c>
      <c r="P334" s="388"/>
      <c r="Q334" s="2"/>
      <c r="R334" s="2"/>
    </row>
    <row r="335" spans="1:18" s="37" customFormat="1" ht="15" customHeight="1" x14ac:dyDescent="0.25">
      <c r="A335" s="40"/>
      <c r="B335" s="159" t="s">
        <v>194</v>
      </c>
      <c r="C335" s="658"/>
      <c r="D335" s="176"/>
      <c r="E335" s="176"/>
      <c r="F335" s="176"/>
      <c r="G335" s="275"/>
      <c r="H335" s="172"/>
      <c r="I335" s="276"/>
      <c r="J335" s="177"/>
      <c r="K335" s="177"/>
      <c r="L335" s="178"/>
      <c r="M335" s="178"/>
      <c r="N335" s="178"/>
      <c r="O335" s="178"/>
      <c r="P335" s="388"/>
      <c r="Q335" s="2"/>
      <c r="R335" s="2"/>
    </row>
    <row r="336" spans="1:18" s="37" customFormat="1" ht="26.25" x14ac:dyDescent="0.25">
      <c r="A336" s="40"/>
      <c r="B336" s="162" t="s">
        <v>520</v>
      </c>
      <c r="C336" s="658"/>
      <c r="D336" s="67">
        <f>E336+G336</f>
        <v>5.0999999999999996</v>
      </c>
      <c r="E336" s="67">
        <v>5.0999999999999996</v>
      </c>
      <c r="F336" s="67">
        <v>3.9</v>
      </c>
      <c r="G336" s="67"/>
      <c r="H336" s="68">
        <f>I336+K336</f>
        <v>0</v>
      </c>
      <c r="I336" s="68"/>
      <c r="J336" s="68"/>
      <c r="K336" s="68"/>
      <c r="L336" s="69">
        <f>M336+O336</f>
        <v>5.0999999999999996</v>
      </c>
      <c r="M336" s="69">
        <f t="shared" ref="M336:M337" si="524">E336+I336</f>
        <v>5.0999999999999996</v>
      </c>
      <c r="N336" s="69">
        <f t="shared" ref="N336:N337" si="525">F336+J336</f>
        <v>3.9</v>
      </c>
      <c r="O336" s="69">
        <f t="shared" ref="O336:O337" si="526">G336+K336</f>
        <v>0</v>
      </c>
      <c r="P336" s="388"/>
      <c r="Q336" s="2"/>
      <c r="R336" s="2"/>
    </row>
    <row r="337" spans="1:22" s="37" customFormat="1" ht="26.25" x14ac:dyDescent="0.25">
      <c r="A337" s="242"/>
      <c r="B337" s="368" t="s">
        <v>442</v>
      </c>
      <c r="C337" s="640"/>
      <c r="D337" s="367">
        <f>E337+G337</f>
        <v>0</v>
      </c>
      <c r="E337" s="171"/>
      <c r="F337" s="171"/>
      <c r="G337" s="171"/>
      <c r="H337" s="177">
        <f>I337+K337</f>
        <v>63.3</v>
      </c>
      <c r="I337" s="172">
        <v>63.3</v>
      </c>
      <c r="J337" s="172">
        <v>38.9</v>
      </c>
      <c r="K337" s="172"/>
      <c r="L337" s="178">
        <f>M337+O337</f>
        <v>63.3</v>
      </c>
      <c r="M337" s="173">
        <f t="shared" si="524"/>
        <v>63.3</v>
      </c>
      <c r="N337" s="173">
        <f t="shared" si="525"/>
        <v>38.9</v>
      </c>
      <c r="O337" s="173">
        <f t="shared" si="526"/>
        <v>0</v>
      </c>
      <c r="P337" s="388"/>
      <c r="Q337" s="2"/>
      <c r="R337" s="2"/>
    </row>
    <row r="338" spans="1:22" s="37" customFormat="1" x14ac:dyDescent="0.25">
      <c r="A338" s="397" t="s">
        <v>183</v>
      </c>
      <c r="B338" s="35" t="s">
        <v>69</v>
      </c>
      <c r="C338" s="475" t="s">
        <v>24</v>
      </c>
      <c r="D338" s="222">
        <f>E338+G338</f>
        <v>74.3</v>
      </c>
      <c r="E338" s="168">
        <f>SUM(E340:E342)</f>
        <v>74.3</v>
      </c>
      <c r="F338" s="168">
        <f t="shared" ref="F338:G338" si="527">SUM(F340:F342)</f>
        <v>47.300000000000004</v>
      </c>
      <c r="G338" s="168">
        <f t="shared" si="527"/>
        <v>0</v>
      </c>
      <c r="H338" s="169">
        <f>I338+K338</f>
        <v>0</v>
      </c>
      <c r="I338" s="169">
        <f>SUM(I340:I342)</f>
        <v>0</v>
      </c>
      <c r="J338" s="169">
        <f t="shared" ref="J338:K338" si="528">SUM(J340:J342)</f>
        <v>0</v>
      </c>
      <c r="K338" s="169">
        <f t="shared" si="528"/>
        <v>0</v>
      </c>
      <c r="L338" s="170">
        <f>M338+O338</f>
        <v>74.3</v>
      </c>
      <c r="M338" s="170">
        <f t="shared" ref="M338:O342" si="529">E338+I338</f>
        <v>74.3</v>
      </c>
      <c r="N338" s="170">
        <f t="shared" si="529"/>
        <v>47.300000000000004</v>
      </c>
      <c r="O338" s="170">
        <f t="shared" si="529"/>
        <v>0</v>
      </c>
      <c r="P338" s="388"/>
      <c r="Q338" s="2"/>
      <c r="R338" s="2"/>
    </row>
    <row r="339" spans="1:22" s="37" customFormat="1" x14ac:dyDescent="0.25">
      <c r="A339" s="239"/>
      <c r="B339" s="159" t="s">
        <v>194</v>
      </c>
      <c r="C339" s="478"/>
      <c r="D339" s="359"/>
      <c r="E339" s="176"/>
      <c r="F339" s="176"/>
      <c r="G339" s="275"/>
      <c r="H339" s="177"/>
      <c r="I339" s="177"/>
      <c r="J339" s="177"/>
      <c r="K339" s="380"/>
      <c r="L339" s="178"/>
      <c r="M339" s="178"/>
      <c r="N339" s="178"/>
      <c r="O339" s="178"/>
      <c r="P339" s="388"/>
      <c r="Q339" s="2"/>
      <c r="R339" s="2"/>
    </row>
    <row r="340" spans="1:22" s="37" customFormat="1" ht="26.25" x14ac:dyDescent="0.25">
      <c r="A340" s="239"/>
      <c r="B340" s="162" t="s">
        <v>520</v>
      </c>
      <c r="C340" s="478"/>
      <c r="D340" s="67">
        <f>E340+G340</f>
        <v>9.3000000000000007</v>
      </c>
      <c r="E340" s="450">
        <v>9.3000000000000007</v>
      </c>
      <c r="F340" s="450">
        <v>7.1</v>
      </c>
      <c r="G340" s="450"/>
      <c r="H340" s="68">
        <f>I340+K340</f>
        <v>0</v>
      </c>
      <c r="I340" s="68"/>
      <c r="J340" s="68"/>
      <c r="K340" s="68"/>
      <c r="L340" s="69">
        <f>M340+O340</f>
        <v>9.3000000000000007</v>
      </c>
      <c r="M340" s="170">
        <f>E340+I340</f>
        <v>9.3000000000000007</v>
      </c>
      <c r="N340" s="170">
        <f t="shared" ref="N340" si="530">F340+J340</f>
        <v>7.1</v>
      </c>
      <c r="O340" s="170">
        <f t="shared" ref="O340" si="531">G340+K340</f>
        <v>0</v>
      </c>
      <c r="P340" s="388"/>
      <c r="Q340" s="2"/>
      <c r="R340" s="2"/>
    </row>
    <row r="341" spans="1:22" s="37" customFormat="1" ht="25.5" hidden="1" x14ac:dyDescent="0.25">
      <c r="A341" s="239"/>
      <c r="B341" s="280" t="s">
        <v>388</v>
      </c>
      <c r="C341" s="478" t="s">
        <v>24</v>
      </c>
      <c r="D341" s="67">
        <f>E341+G341</f>
        <v>0</v>
      </c>
      <c r="E341" s="67"/>
      <c r="F341" s="67"/>
      <c r="G341" s="67"/>
      <c r="H341" s="68">
        <f>I341+K341</f>
        <v>0</v>
      </c>
      <c r="I341" s="68"/>
      <c r="J341" s="68"/>
      <c r="K341" s="68"/>
      <c r="L341" s="69">
        <f>M341+O341</f>
        <v>0</v>
      </c>
      <c r="M341" s="69">
        <f t="shared" si="529"/>
        <v>0</v>
      </c>
      <c r="N341" s="69">
        <f t="shared" si="529"/>
        <v>0</v>
      </c>
      <c r="O341" s="69">
        <f t="shared" si="529"/>
        <v>0</v>
      </c>
      <c r="P341" s="388"/>
      <c r="Q341" s="2"/>
      <c r="R341" s="2"/>
    </row>
    <row r="342" spans="1:22" s="37" customFormat="1" ht="26.25" x14ac:dyDescent="0.25">
      <c r="A342" s="239"/>
      <c r="B342" s="274" t="s">
        <v>353</v>
      </c>
      <c r="C342" s="478"/>
      <c r="D342" s="168">
        <f>E342+G342</f>
        <v>65</v>
      </c>
      <c r="E342" s="168">
        <v>65</v>
      </c>
      <c r="F342" s="168">
        <v>40.200000000000003</v>
      </c>
      <c r="G342" s="168"/>
      <c r="H342" s="68">
        <f>I342+K342</f>
        <v>0</v>
      </c>
      <c r="I342" s="169"/>
      <c r="J342" s="169"/>
      <c r="K342" s="169"/>
      <c r="L342" s="170">
        <f>M342+O342</f>
        <v>65</v>
      </c>
      <c r="M342" s="170">
        <f>E342+I342</f>
        <v>65</v>
      </c>
      <c r="N342" s="170">
        <f t="shared" si="529"/>
        <v>40.200000000000003</v>
      </c>
      <c r="O342" s="170">
        <f t="shared" si="529"/>
        <v>0</v>
      </c>
      <c r="P342" s="388"/>
      <c r="Q342" s="2"/>
      <c r="R342" s="2"/>
    </row>
    <row r="343" spans="1:22" s="37" customFormat="1" hidden="1" x14ac:dyDescent="0.25">
      <c r="A343" s="32" t="s">
        <v>183</v>
      </c>
      <c r="B343" s="17" t="s">
        <v>167</v>
      </c>
      <c r="C343" s="475" t="s">
        <v>24</v>
      </c>
      <c r="D343" s="168">
        <f>E343+G343</f>
        <v>0</v>
      </c>
      <c r="E343" s="168"/>
      <c r="F343" s="225"/>
      <c r="G343" s="210"/>
      <c r="H343" s="169">
        <f>I343+K343</f>
        <v>0</v>
      </c>
      <c r="I343" s="211"/>
      <c r="J343" s="226"/>
      <c r="K343" s="169"/>
      <c r="L343" s="170">
        <f>M343+O343</f>
        <v>0</v>
      </c>
      <c r="M343" s="170">
        <f t="shared" ref="M343" si="532">E343+I343</f>
        <v>0</v>
      </c>
      <c r="N343" s="170">
        <f t="shared" ref="N343" si="533">F343+J343</f>
        <v>0</v>
      </c>
      <c r="O343" s="170">
        <f t="shared" ref="O343" si="534">G343+K343</f>
        <v>0</v>
      </c>
      <c r="P343" s="388"/>
      <c r="Q343" s="2"/>
      <c r="R343" s="2"/>
    </row>
    <row r="344" spans="1:22" s="37" customFormat="1" ht="26.25" hidden="1" x14ac:dyDescent="0.25">
      <c r="A344" s="242"/>
      <c r="B344" s="473" t="s">
        <v>520</v>
      </c>
      <c r="C344" s="476"/>
      <c r="D344" s="212"/>
      <c r="E344" s="171"/>
      <c r="F344" s="329"/>
      <c r="G344" s="212"/>
      <c r="H344" s="172"/>
      <c r="I344" s="213"/>
      <c r="J344" s="306"/>
      <c r="K344" s="172"/>
      <c r="L344" s="307"/>
      <c r="M344" s="173"/>
      <c r="N344" s="307"/>
      <c r="O344" s="173"/>
      <c r="P344" s="388"/>
      <c r="Q344" s="238"/>
      <c r="R344" s="238"/>
      <c r="S344" s="490"/>
      <c r="T344" s="490"/>
      <c r="U344" s="490"/>
      <c r="V344" s="490"/>
    </row>
    <row r="345" spans="1:22" s="37" customFormat="1" x14ac:dyDescent="0.25">
      <c r="A345" s="397" t="s">
        <v>184</v>
      </c>
      <c r="B345" s="29" t="s">
        <v>532</v>
      </c>
      <c r="C345" s="507" t="s">
        <v>24</v>
      </c>
      <c r="D345" s="168">
        <f>E345+G345</f>
        <v>1.3</v>
      </c>
      <c r="E345" s="168">
        <v>1.3</v>
      </c>
      <c r="F345" s="225">
        <v>1</v>
      </c>
      <c r="G345" s="210"/>
      <c r="H345" s="169">
        <f>I345+K345</f>
        <v>0</v>
      </c>
      <c r="I345" s="211"/>
      <c r="J345" s="226"/>
      <c r="K345" s="169"/>
      <c r="L345" s="170">
        <f>M345+O345</f>
        <v>1.3</v>
      </c>
      <c r="M345" s="170">
        <f t="shared" ref="M345" si="535">E345+I345</f>
        <v>1.3</v>
      </c>
      <c r="N345" s="170">
        <f t="shared" ref="N345" si="536">F345+J345</f>
        <v>1</v>
      </c>
      <c r="O345" s="170">
        <f t="shared" ref="O345" si="537">G345+K345</f>
        <v>0</v>
      </c>
      <c r="P345" s="388"/>
      <c r="Q345" s="2"/>
      <c r="R345" s="2"/>
    </row>
    <row r="346" spans="1:22" s="37" customFormat="1" ht="26.25" x14ac:dyDescent="0.25">
      <c r="A346" s="311"/>
      <c r="B346" s="167" t="s">
        <v>520</v>
      </c>
      <c r="C346" s="508"/>
      <c r="D346" s="212"/>
      <c r="E346" s="171"/>
      <c r="F346" s="329"/>
      <c r="G346" s="212"/>
      <c r="H346" s="172"/>
      <c r="I346" s="213"/>
      <c r="J346" s="306"/>
      <c r="K346" s="172"/>
      <c r="L346" s="307"/>
      <c r="M346" s="173"/>
      <c r="N346" s="307"/>
      <c r="O346" s="173"/>
      <c r="P346" s="388"/>
      <c r="Q346" s="238"/>
      <c r="R346" s="238"/>
      <c r="S346" s="490"/>
      <c r="T346" s="490"/>
      <c r="U346" s="490"/>
      <c r="V346" s="490"/>
    </row>
    <row r="347" spans="1:22" ht="15.75" customHeight="1" x14ac:dyDescent="0.25">
      <c r="A347" s="528" t="s">
        <v>185</v>
      </c>
      <c r="B347" s="84" t="s">
        <v>180</v>
      </c>
      <c r="C347" s="549"/>
      <c r="D347" s="21">
        <f t="shared" ref="D347:K347" si="538">D338+D328+D332+D334+D343+D345</f>
        <v>85.299999999999983</v>
      </c>
      <c r="E347" s="21">
        <f t="shared" si="538"/>
        <v>85.299999999999983</v>
      </c>
      <c r="F347" s="21">
        <f t="shared" si="538"/>
        <v>55.7</v>
      </c>
      <c r="G347" s="21">
        <f t="shared" si="538"/>
        <v>0</v>
      </c>
      <c r="H347" s="21">
        <f t="shared" si="538"/>
        <v>99.6</v>
      </c>
      <c r="I347" s="21">
        <f t="shared" si="538"/>
        <v>66.899999999999991</v>
      </c>
      <c r="J347" s="21">
        <f t="shared" si="538"/>
        <v>41.6</v>
      </c>
      <c r="K347" s="21">
        <f t="shared" si="538"/>
        <v>32.700000000000003</v>
      </c>
      <c r="L347" s="21">
        <f t="shared" ref="L347" si="539">M347+O347</f>
        <v>184.89999999999998</v>
      </c>
      <c r="M347" s="21">
        <f>M338+M328+M332+M334+M343+M345</f>
        <v>152.19999999999999</v>
      </c>
      <c r="N347" s="21">
        <f>N338+N328+N332+N334+N343+N345</f>
        <v>97.300000000000011</v>
      </c>
      <c r="O347" s="21">
        <f>O338+O328+O332+O334+O343+O345</f>
        <v>32.700000000000003</v>
      </c>
      <c r="P347" s="389"/>
      <c r="Q347" s="238"/>
      <c r="R347" s="238"/>
      <c r="S347" s="238"/>
      <c r="T347" s="238"/>
      <c r="U347" s="238"/>
      <c r="V347" s="238"/>
    </row>
    <row r="348" spans="1:22" x14ac:dyDescent="0.25">
      <c r="A348" s="439" t="s">
        <v>186</v>
      </c>
      <c r="B348" s="418" t="s">
        <v>172</v>
      </c>
      <c r="C348" s="392"/>
      <c r="D348" s="27">
        <f>D351+D352+D353+D354+D356+D355+D357+D358+D359+D360+D361+D364+D365+D350+D362+D363</f>
        <v>5389.7999999999993</v>
      </c>
      <c r="E348" s="21">
        <f t="shared" ref="E348:O348" si="540">E351+E352+E353+E354+E356+E355+E357+E358+E359+E360+E361+E364+E365+E350+E362+E363</f>
        <v>1802.5000000000002</v>
      </c>
      <c r="F348" s="21">
        <f t="shared" si="540"/>
        <v>602.9</v>
      </c>
      <c r="G348" s="21">
        <f t="shared" si="540"/>
        <v>3587.2999999999997</v>
      </c>
      <c r="H348" s="21">
        <f t="shared" si="540"/>
        <v>1955.7000000000003</v>
      </c>
      <c r="I348" s="21">
        <f t="shared" si="540"/>
        <v>277.60000000000002</v>
      </c>
      <c r="J348" s="21">
        <f t="shared" si="540"/>
        <v>56.899999999999991</v>
      </c>
      <c r="K348" s="21">
        <f t="shared" si="540"/>
        <v>1678.1000000000001</v>
      </c>
      <c r="L348" s="21">
        <f t="shared" si="540"/>
        <v>7345.5</v>
      </c>
      <c r="M348" s="21">
        <f t="shared" si="540"/>
        <v>2080.1</v>
      </c>
      <c r="N348" s="21">
        <f t="shared" si="540"/>
        <v>659.8</v>
      </c>
      <c r="O348" s="21">
        <f t="shared" si="540"/>
        <v>5265.4</v>
      </c>
      <c r="P348" s="389">
        <f t="shared" ref="P348:U348" si="541">P351+P352+P353+P354+P356+P355+P357+P358+P359+P360+P361+P364+P365</f>
        <v>0</v>
      </c>
      <c r="Q348" s="389">
        <f t="shared" si="541"/>
        <v>0</v>
      </c>
      <c r="R348" s="389">
        <f t="shared" si="541"/>
        <v>0</v>
      </c>
      <c r="S348" s="389">
        <f t="shared" si="541"/>
        <v>0</v>
      </c>
      <c r="T348" s="389">
        <f t="shared" si="541"/>
        <v>0</v>
      </c>
      <c r="U348" s="389">
        <f t="shared" si="541"/>
        <v>0</v>
      </c>
      <c r="V348" s="238"/>
    </row>
    <row r="349" spans="1:22" x14ac:dyDescent="0.25">
      <c r="A349" s="440"/>
      <c r="B349" s="547" t="s">
        <v>204</v>
      </c>
      <c r="C349" s="550"/>
      <c r="D349" s="324"/>
      <c r="E349" s="229"/>
      <c r="F349" s="229"/>
      <c r="G349" s="229"/>
      <c r="H349" s="230"/>
      <c r="I349" s="230"/>
      <c r="J349" s="230"/>
      <c r="K349" s="230"/>
      <c r="L349" s="335"/>
      <c r="M349" s="335"/>
      <c r="N349" s="335"/>
      <c r="O349" s="335"/>
      <c r="P349" s="391"/>
      <c r="Q349" s="338"/>
      <c r="R349" s="338"/>
    </row>
    <row r="350" spans="1:22" ht="26.25" x14ac:dyDescent="0.25">
      <c r="A350" s="440"/>
      <c r="B350" s="414" t="s">
        <v>351</v>
      </c>
      <c r="C350" s="550"/>
      <c r="D350" s="325">
        <f t="shared" ref="D350" si="542">E350+G350</f>
        <v>30.200000000000003</v>
      </c>
      <c r="E350" s="231">
        <f>E104+E116+E121+E134+E143+E152+E177+E198+E249</f>
        <v>30.200000000000003</v>
      </c>
      <c r="F350" s="231">
        <f>F104+F116+F121+F134+F143+F152+F177+F198+F249</f>
        <v>23.1</v>
      </c>
      <c r="G350" s="231"/>
      <c r="H350" s="232">
        <f t="shared" ref="H350:H351" si="543">I350+K350</f>
        <v>0</v>
      </c>
      <c r="I350" s="230">
        <f>I104+I116+I121+I134+I143+I152+I177+I198+I249</f>
        <v>0</v>
      </c>
      <c r="J350" s="230">
        <f>J104+J116+J121+J134+J143+J152+J177+J198+J249</f>
        <v>0</v>
      </c>
      <c r="K350" s="230"/>
      <c r="L350" s="553">
        <f>M350</f>
        <v>30.200000000000003</v>
      </c>
      <c r="M350" s="553">
        <f>M104+M116+M121+M134+M143+M177+M198+M249+M152</f>
        <v>30.200000000000003</v>
      </c>
      <c r="N350" s="553">
        <f>N104+N116+N121+N134+N143+N177+N198+N249+N152</f>
        <v>23.1</v>
      </c>
      <c r="O350" s="553"/>
      <c r="P350" s="391"/>
      <c r="Q350" s="338"/>
      <c r="R350" s="338"/>
    </row>
    <row r="351" spans="1:22" ht="25.5" x14ac:dyDescent="0.25">
      <c r="A351" s="440"/>
      <c r="B351" s="548" t="s">
        <v>317</v>
      </c>
      <c r="C351" s="550"/>
      <c r="D351" s="325">
        <f>E351+G351</f>
        <v>2320.6</v>
      </c>
      <c r="E351" s="231">
        <f>E28+E93+E106+E269</f>
        <v>0</v>
      </c>
      <c r="F351" s="231">
        <f>F28+F93+F106+F269</f>
        <v>0</v>
      </c>
      <c r="G351" s="231">
        <f>G28+G93+G106+G269</f>
        <v>2320.6</v>
      </c>
      <c r="H351" s="232">
        <f t="shared" si="543"/>
        <v>170</v>
      </c>
      <c r="I351" s="230">
        <f>I28+I93+I106+I269</f>
        <v>0</v>
      </c>
      <c r="J351" s="230">
        <f>J28+J93+J106+J269</f>
        <v>0</v>
      </c>
      <c r="K351" s="230">
        <f>K28+K93+K106+K269</f>
        <v>170</v>
      </c>
      <c r="L351" s="553">
        <f t="shared" ref="L351" si="544">M351+O351</f>
        <v>2490.6</v>
      </c>
      <c r="M351" s="553">
        <f>M28+M93+M106+M269</f>
        <v>0</v>
      </c>
      <c r="N351" s="553">
        <f>N28+N93+N106+N269</f>
        <v>0</v>
      </c>
      <c r="O351" s="553">
        <f>O28+O93+O106+O269</f>
        <v>2490.6</v>
      </c>
      <c r="P351" s="339"/>
      <c r="Q351" s="339"/>
      <c r="R351" s="339"/>
    </row>
    <row r="352" spans="1:22" ht="38.25" customHeight="1" x14ac:dyDescent="0.25">
      <c r="A352" s="440"/>
      <c r="B352" s="548" t="s">
        <v>316</v>
      </c>
      <c r="C352" s="550"/>
      <c r="D352" s="325">
        <f t="shared" ref="D352:O352" si="545">D81+D82</f>
        <v>2007.3999999999999</v>
      </c>
      <c r="E352" s="231">
        <f t="shared" si="545"/>
        <v>767.90000000000009</v>
      </c>
      <c r="F352" s="231">
        <f t="shared" si="545"/>
        <v>0</v>
      </c>
      <c r="G352" s="231">
        <f t="shared" si="545"/>
        <v>1239.5</v>
      </c>
      <c r="H352" s="232">
        <f t="shared" si="545"/>
        <v>0</v>
      </c>
      <c r="I352" s="232">
        <f t="shared" si="545"/>
        <v>0</v>
      </c>
      <c r="J352" s="232">
        <f t="shared" si="545"/>
        <v>0</v>
      </c>
      <c r="K352" s="232">
        <f t="shared" si="545"/>
        <v>0</v>
      </c>
      <c r="L352" s="336">
        <f t="shared" si="545"/>
        <v>2007.3999999999999</v>
      </c>
      <c r="M352" s="336">
        <f t="shared" si="545"/>
        <v>767.90000000000009</v>
      </c>
      <c r="N352" s="336">
        <f t="shared" si="545"/>
        <v>0</v>
      </c>
      <c r="O352" s="336">
        <f t="shared" si="545"/>
        <v>1239.5</v>
      </c>
      <c r="P352" s="340"/>
      <c r="Q352" s="238"/>
      <c r="R352" s="238"/>
    </row>
    <row r="353" spans="1:19" ht="55.5" customHeight="1" x14ac:dyDescent="0.25">
      <c r="A353" s="440"/>
      <c r="B353" s="414" t="s">
        <v>533</v>
      </c>
      <c r="C353" s="550"/>
      <c r="D353" s="325">
        <f>D83+D84</f>
        <v>28.3</v>
      </c>
      <c r="E353" s="325">
        <f>E83+E84</f>
        <v>1.1000000000000001</v>
      </c>
      <c r="F353" s="325">
        <f>F83+F84</f>
        <v>0.6</v>
      </c>
      <c r="G353" s="325">
        <f>G83+G84</f>
        <v>27.2</v>
      </c>
      <c r="H353" s="334">
        <f t="shared" ref="H353" si="546">I353+K353</f>
        <v>0</v>
      </c>
      <c r="I353" s="232">
        <f t="shared" ref="I353:O353" si="547">I83+I84</f>
        <v>18.5</v>
      </c>
      <c r="J353" s="232">
        <f t="shared" si="547"/>
        <v>0</v>
      </c>
      <c r="K353" s="232">
        <f t="shared" si="547"/>
        <v>-18.5</v>
      </c>
      <c r="L353" s="336">
        <f t="shared" si="547"/>
        <v>28.3</v>
      </c>
      <c r="M353" s="336">
        <f t="shared" si="547"/>
        <v>19.600000000000001</v>
      </c>
      <c r="N353" s="336">
        <f t="shared" si="547"/>
        <v>0.6</v>
      </c>
      <c r="O353" s="336">
        <f t="shared" si="547"/>
        <v>8.6999999999999993</v>
      </c>
      <c r="P353" s="340"/>
      <c r="Q353" s="238"/>
      <c r="R353" s="238"/>
    </row>
    <row r="354" spans="1:19" ht="51.75" x14ac:dyDescent="0.25">
      <c r="A354" s="440"/>
      <c r="B354" s="414" t="s">
        <v>352</v>
      </c>
      <c r="C354" s="550"/>
      <c r="D354" s="325">
        <f>E354+G354</f>
        <v>404.40000000000003</v>
      </c>
      <c r="E354" s="231">
        <f>E257+E252</f>
        <v>404.40000000000003</v>
      </c>
      <c r="F354" s="325">
        <f>F257+F252</f>
        <v>246.7</v>
      </c>
      <c r="G354" s="231">
        <f>G257+G252</f>
        <v>0</v>
      </c>
      <c r="H354" s="232">
        <f>I354+K354</f>
        <v>0</v>
      </c>
      <c r="I354" s="232">
        <f>I257+I252</f>
        <v>0</v>
      </c>
      <c r="J354" s="232">
        <f>J257+J252</f>
        <v>0</v>
      </c>
      <c r="K354" s="232">
        <f>K257+K252</f>
        <v>0</v>
      </c>
      <c r="L354" s="336">
        <f t="shared" ref="L354" si="548">M354+O354</f>
        <v>404.40000000000003</v>
      </c>
      <c r="M354" s="336">
        <f>M257+M252</f>
        <v>404.40000000000003</v>
      </c>
      <c r="N354" s="336">
        <f>N257+N252</f>
        <v>246.7</v>
      </c>
      <c r="O354" s="336">
        <f>O257+O252</f>
        <v>0</v>
      </c>
      <c r="P354" s="340"/>
      <c r="Q354" s="340"/>
      <c r="R354" s="340"/>
    </row>
    <row r="355" spans="1:19" ht="26.25" hidden="1" customHeight="1" x14ac:dyDescent="0.25">
      <c r="A355" s="440"/>
      <c r="B355" s="414" t="s">
        <v>351</v>
      </c>
      <c r="C355" s="550"/>
      <c r="D355" s="312">
        <f t="shared" ref="D355:D365" si="549">E355+G355</f>
        <v>0</v>
      </c>
      <c r="E355" s="231"/>
      <c r="F355" s="231"/>
      <c r="G355" s="231"/>
      <c r="H355" s="334">
        <f t="shared" ref="H355:H360" si="550">I355+K355</f>
        <v>0</v>
      </c>
      <c r="I355" s="232"/>
      <c r="J355" s="232"/>
      <c r="K355" s="232"/>
      <c r="L355" s="337">
        <f t="shared" ref="L355:L360" si="551">M355+O355</f>
        <v>0</v>
      </c>
      <c r="M355" s="336"/>
      <c r="N355" s="336"/>
      <c r="O355" s="336"/>
      <c r="P355" s="340"/>
      <c r="Q355" s="238"/>
      <c r="R355" s="238"/>
    </row>
    <row r="356" spans="1:19" ht="26.25" x14ac:dyDescent="0.25">
      <c r="A356" s="440"/>
      <c r="B356" s="414" t="s">
        <v>353</v>
      </c>
      <c r="C356" s="550"/>
      <c r="D356" s="312">
        <f t="shared" si="549"/>
        <v>65</v>
      </c>
      <c r="E356" s="325">
        <f>E342</f>
        <v>65</v>
      </c>
      <c r="F356" s="325">
        <f t="shared" ref="F356:G356" si="552">F342</f>
        <v>40.200000000000003</v>
      </c>
      <c r="G356" s="325">
        <f t="shared" si="552"/>
        <v>0</v>
      </c>
      <c r="H356" s="334">
        <f t="shared" si="550"/>
        <v>0</v>
      </c>
      <c r="I356" s="232">
        <f>I342</f>
        <v>0</v>
      </c>
      <c r="J356" s="232">
        <f t="shared" ref="J356:K356" si="553">J342</f>
        <v>0</v>
      </c>
      <c r="K356" s="232">
        <f t="shared" si="553"/>
        <v>0</v>
      </c>
      <c r="L356" s="337">
        <f t="shared" si="551"/>
        <v>65</v>
      </c>
      <c r="M356" s="336">
        <f>M342</f>
        <v>65</v>
      </c>
      <c r="N356" s="336">
        <f t="shared" ref="N356:O356" si="554">N342</f>
        <v>40.200000000000003</v>
      </c>
      <c r="O356" s="336">
        <f t="shared" si="554"/>
        <v>0</v>
      </c>
      <c r="P356" s="340"/>
      <c r="Q356" s="340"/>
      <c r="R356" s="340"/>
    </row>
    <row r="357" spans="1:19" ht="26.25" x14ac:dyDescent="0.25">
      <c r="A357" s="440"/>
      <c r="B357" s="414" t="s">
        <v>500</v>
      </c>
      <c r="C357" s="550"/>
      <c r="D357" s="312">
        <f t="shared" si="549"/>
        <v>228.2999999999999</v>
      </c>
      <c r="E357" s="325">
        <f>E105+E113+E118+E123+E127+E131+E136+E140+E145+E149+E154+E158+E162+E166+E170+E174+E179+E183+E187+E191+E195+E200+E204+E208+E212+E216+E220+E224+E228+E232+E233+E238+E242+E243+E251+E256</f>
        <v>228.2999999999999</v>
      </c>
      <c r="F357" s="325">
        <f>F105+F113+F118+F123+F127+F131+F136+F140+F145+F149+F154+F158+F162+F166+F170+F174+F179+F183+F187+F191+F195+F200+F204+F208+F212+F216+F220+F224+F228+F232+F233+F238+F242+F243+F251+F256</f>
        <v>174.70000000000002</v>
      </c>
      <c r="G357" s="325">
        <f>G105+G113+G118+G123+G127+G131+G136+G140+G145+G149+G154+G158+G162+G166+G170+G174+G179+G183+G187+G191+G195+G200+G204+G208+G212+G216+G220+G224+G228+G232+G233+G238+G242+G243+G251+G256</f>
        <v>0</v>
      </c>
      <c r="H357" s="334">
        <f t="shared" si="550"/>
        <v>0</v>
      </c>
      <c r="I357" s="334">
        <f>I105+I113+I118+I123+I127+I131+I136+I140+I145+I149+I154+I158+I162+I166+I170+I174+I179+I183+I187+I191+I195+I200+I204+I208+I212+I216+I220+I224+I228+I232+I233+I238+I242+I243+I251+I256</f>
        <v>0</v>
      </c>
      <c r="J357" s="334">
        <f>J105+J113+J118+J123+J127+J131+J136+J140+J145+J149+J154+J158+J162+J166+J170+J174+J179+J183+J187+J191+J195+J200+J204+J208+J212+J216+J220+J224+J228+J232+J233+J238+J242+J243+J251+J256</f>
        <v>0</v>
      </c>
      <c r="K357" s="334">
        <f>K105+K113+K118+K123+K127+K131+K136+K140+K145+K149+K154+K158+K162+K166+K170+K174+K179+K183+K187+K191+K195+K200+K204+K208+K212+K216+K220+K224+K228+K232+K233+K238+K242+K243+K251+K256</f>
        <v>0</v>
      </c>
      <c r="L357" s="337">
        <f t="shared" si="551"/>
        <v>228.2999999999999</v>
      </c>
      <c r="M357" s="337">
        <f>M105+M113+M118+M123+M127+M131+M136+M140+M145+M149+M154+M158+M162+M166+M170+M174+M179+M183+M187+M191+M195+M200+M204+M208+M212+M216+M220+M224+M228+M232+M233+M238+M242+M243+M251+M256</f>
        <v>228.2999999999999</v>
      </c>
      <c r="N357" s="337">
        <f>N105+N113+N118+N123+N127+N131+N136+N140+N145+N149+N154+N158+N162+N166+N170+N174+N179+N183+N187+N191+N195+N200+N204+N208+N212+N216+N220+N224+N228+N232+N233+N238+N242+N243+N251+N256</f>
        <v>174.70000000000002</v>
      </c>
      <c r="O357" s="336">
        <f>O105+O113+O118+O123+O127+O131+O136+O140+O145+O149+O154+O158+O162+O166+O170+O174+O179+O183+O187+O191+O195+O200+O204+O208+O212+O216+O220+O224+O228+O232+O233+O238+O242+O243+O251+O256</f>
        <v>0</v>
      </c>
      <c r="P357" s="340"/>
      <c r="Q357" s="340"/>
      <c r="R357" s="340"/>
    </row>
    <row r="358" spans="1:19" ht="26.25" x14ac:dyDescent="0.25">
      <c r="A358" s="440"/>
      <c r="B358" s="414" t="s">
        <v>520</v>
      </c>
      <c r="C358" s="550"/>
      <c r="D358" s="312">
        <f t="shared" si="549"/>
        <v>145.00000000000003</v>
      </c>
      <c r="E358" s="325">
        <f>E29+E32+E36+E40+E45+E49+E53+E57+E61+E65+E69+E73+E96+E112+E117+E122+E126+E130+E135+E139+E144+E148+E153+E157+E161+E165+E169+E173+E178+E182+E186+E190+E194+E199+E203+E207+E211+E215+E219+E223+E227+E231+E237+E241+E250+E255+E270+E274+E278+E282+E288+E286+E292+E296+E300+E304+E308+E312+E316+E320+E324+E332+E336+E340+E343+E345</f>
        <v>145.00000000000003</v>
      </c>
      <c r="F358" s="325">
        <f t="shared" ref="F358:G358" si="555">F29+F32+F36+F40+F45+F49+F53+F57+F61+F65+F69+F73+F96+F112+F117+F122+F126+F130+F135+F139+F144+F148+F153+F157+F161+F165+F169+F173+F178+F182+F186+F190+F194+F199+F203+F207+F211+F215+F219+F223+F227+F231+F237+F241+F250+F255+F270+F274+F278+F282+F288+F286+F292+F296+F300+F304+F308+F312+F316+F320+F324+F332+F336+F340+F343+F345</f>
        <v>110.8</v>
      </c>
      <c r="G358" s="325">
        <f t="shared" si="555"/>
        <v>0</v>
      </c>
      <c r="H358" s="334">
        <f t="shared" si="550"/>
        <v>0</v>
      </c>
      <c r="I358" s="334">
        <f t="shared" ref="I358:N358" si="556">I29+I32+I36+I40+I45+I49+I53+I57+I61+I65+I69+I73+I96+I112+I117+I122+I126+I130+I135+I139+I144+I148+I153+I157+I161+I165+I169+I173+I178+I182+I186+I190+I194+I199+I203+I207+I211+I215+I219+I223+I227+I231+I237+I241+I250+I255+I270+I274+I278+I282+I288+I286+I292+I296+I300+I304+I308+I312+I316+I320+I324+I332+I336+I340+I343+I345</f>
        <v>0</v>
      </c>
      <c r="J358" s="334">
        <f t="shared" si="556"/>
        <v>0</v>
      </c>
      <c r="K358" s="334">
        <f t="shared" si="556"/>
        <v>0</v>
      </c>
      <c r="L358" s="337">
        <f t="shared" si="551"/>
        <v>145.00000000000003</v>
      </c>
      <c r="M358" s="337">
        <f t="shared" ref="M358" si="557">M29+M32+M36+M40+M45+M49+M53+M57+M61+M65+M69+M73+M96+M112+M117+M122+M126+M130+M135+M139+M144+M148+M153+M157+M161+M165+M169+M173+M178+M182+M186+M190+M194+M199+M203+M207+M211+M215+M219+M223+M227+M231+M237+M241+M250+M255+M270+M274+M278+M282+M288+M286+M292+M296+M300+M304+M308+M312+M316+M320+M324+M332+M336+M340+M343+M345</f>
        <v>145.00000000000003</v>
      </c>
      <c r="N358" s="337">
        <f t="shared" si="556"/>
        <v>110.8</v>
      </c>
      <c r="O358" s="336">
        <f>P358+R358</f>
        <v>0</v>
      </c>
      <c r="P358" s="340"/>
      <c r="Q358" s="340"/>
      <c r="R358" s="340"/>
    </row>
    <row r="359" spans="1:19" ht="39" hidden="1" customHeight="1" x14ac:dyDescent="0.25">
      <c r="A359" s="440"/>
      <c r="B359" s="414" t="s">
        <v>397</v>
      </c>
      <c r="C359" s="550"/>
      <c r="D359" s="312">
        <f t="shared" si="549"/>
        <v>0</v>
      </c>
      <c r="E359" s="325">
        <f>E330</f>
        <v>0</v>
      </c>
      <c r="F359" s="325">
        <f>F330</f>
        <v>0</v>
      </c>
      <c r="G359" s="325">
        <f>G330</f>
        <v>0</v>
      </c>
      <c r="H359" s="334">
        <f t="shared" si="550"/>
        <v>0</v>
      </c>
      <c r="I359" s="334">
        <f>I330</f>
        <v>0</v>
      </c>
      <c r="J359" s="334">
        <f>J330</f>
        <v>0</v>
      </c>
      <c r="K359" s="334">
        <f>K330</f>
        <v>0</v>
      </c>
      <c r="L359" s="337">
        <f t="shared" si="551"/>
        <v>0</v>
      </c>
      <c r="M359" s="337">
        <f>M330</f>
        <v>0</v>
      </c>
      <c r="N359" s="337">
        <f>N330</f>
        <v>0</v>
      </c>
      <c r="O359" s="336">
        <f>O330</f>
        <v>0</v>
      </c>
      <c r="P359" s="2"/>
    </row>
    <row r="360" spans="1:19" x14ac:dyDescent="0.25">
      <c r="A360" s="440"/>
      <c r="B360" s="414" t="s">
        <v>479</v>
      </c>
      <c r="C360" s="550"/>
      <c r="D360" s="312">
        <f t="shared" si="549"/>
        <v>124.3</v>
      </c>
      <c r="E360" s="325">
        <f>E109</f>
        <v>124.3</v>
      </c>
      <c r="F360" s="325">
        <f t="shared" ref="F360:G360" si="558">F109</f>
        <v>1.6</v>
      </c>
      <c r="G360" s="325">
        <f t="shared" si="558"/>
        <v>0</v>
      </c>
      <c r="H360" s="334">
        <f t="shared" si="550"/>
        <v>0</v>
      </c>
      <c r="I360" s="334">
        <f t="shared" ref="I360:O360" si="559">I109</f>
        <v>0</v>
      </c>
      <c r="J360" s="334">
        <f t="shared" si="559"/>
        <v>0</v>
      </c>
      <c r="K360" s="334">
        <f t="shared" si="559"/>
        <v>0</v>
      </c>
      <c r="L360" s="337">
        <f t="shared" si="551"/>
        <v>124.3</v>
      </c>
      <c r="M360" s="337">
        <f t="shared" ref="M360" si="560">M109</f>
        <v>124.3</v>
      </c>
      <c r="N360" s="337">
        <f t="shared" si="559"/>
        <v>1.6</v>
      </c>
      <c r="O360" s="337">
        <f t="shared" si="559"/>
        <v>0</v>
      </c>
      <c r="P360" s="2"/>
    </row>
    <row r="361" spans="1:19" ht="51.75" x14ac:dyDescent="0.25">
      <c r="A361" s="440"/>
      <c r="B361" s="414" t="s">
        <v>521</v>
      </c>
      <c r="C361" s="550"/>
      <c r="D361" s="312">
        <f t="shared" ref="D361:D363" si="561">E361+G361</f>
        <v>6.2</v>
      </c>
      <c r="E361" s="325">
        <f>E31</f>
        <v>6.2</v>
      </c>
      <c r="F361" s="325">
        <f>F31</f>
        <v>4.8</v>
      </c>
      <c r="G361" s="325">
        <f>G31</f>
        <v>0</v>
      </c>
      <c r="H361" s="334">
        <f t="shared" ref="H361:H362" si="562">I361+K361</f>
        <v>0</v>
      </c>
      <c r="I361" s="334">
        <f>I31</f>
        <v>0</v>
      </c>
      <c r="J361" s="334">
        <f>J31</f>
        <v>0</v>
      </c>
      <c r="K361" s="334">
        <f>K31</f>
        <v>0</v>
      </c>
      <c r="L361" s="337">
        <f t="shared" ref="L361:L362" si="563">M361+O361</f>
        <v>6.2</v>
      </c>
      <c r="M361" s="337">
        <f>M31</f>
        <v>6.2</v>
      </c>
      <c r="N361" s="337">
        <f>N31</f>
        <v>4.8</v>
      </c>
      <c r="O361" s="337">
        <f>O31</f>
        <v>0</v>
      </c>
      <c r="P361" s="2"/>
    </row>
    <row r="362" spans="1:19" ht="25.5" x14ac:dyDescent="0.25">
      <c r="A362" s="440"/>
      <c r="B362" s="548" t="s">
        <v>548</v>
      </c>
      <c r="C362" s="550"/>
      <c r="D362" s="312">
        <f t="shared" si="561"/>
        <v>1.2</v>
      </c>
      <c r="E362" s="325">
        <f>E108</f>
        <v>1.2</v>
      </c>
      <c r="F362" s="325">
        <f>F108</f>
        <v>0</v>
      </c>
      <c r="G362" s="325">
        <f>G108</f>
        <v>0</v>
      </c>
      <c r="H362" s="334">
        <f t="shared" si="562"/>
        <v>0</v>
      </c>
      <c r="I362" s="334">
        <f>I108</f>
        <v>0</v>
      </c>
      <c r="J362" s="334">
        <f>J108</f>
        <v>0</v>
      </c>
      <c r="K362" s="334">
        <f>K108</f>
        <v>0</v>
      </c>
      <c r="L362" s="337">
        <f t="shared" si="563"/>
        <v>1.2</v>
      </c>
      <c r="M362" s="337">
        <f>M108</f>
        <v>1.2</v>
      </c>
      <c r="N362" s="337"/>
      <c r="O362" s="337">
        <f>O32</f>
        <v>0</v>
      </c>
      <c r="P362" s="2"/>
    </row>
    <row r="363" spans="1:19" ht="25.5" x14ac:dyDescent="0.25">
      <c r="A363" s="440"/>
      <c r="B363" s="548" t="s">
        <v>557</v>
      </c>
      <c r="C363" s="550"/>
      <c r="D363" s="312">
        <f t="shared" si="561"/>
        <v>0</v>
      </c>
      <c r="E363" s="325">
        <f>E85</f>
        <v>0</v>
      </c>
      <c r="F363" s="325">
        <f t="shared" ref="F363:O363" si="564">F85</f>
        <v>0</v>
      </c>
      <c r="G363" s="325">
        <f t="shared" si="564"/>
        <v>0</v>
      </c>
      <c r="H363" s="334">
        <f t="shared" si="564"/>
        <v>0.9</v>
      </c>
      <c r="I363" s="334">
        <f t="shared" si="564"/>
        <v>0.9</v>
      </c>
      <c r="J363" s="334">
        <f t="shared" si="564"/>
        <v>0</v>
      </c>
      <c r="K363" s="334">
        <f t="shared" si="564"/>
        <v>0</v>
      </c>
      <c r="L363" s="337">
        <f t="shared" si="564"/>
        <v>0.9</v>
      </c>
      <c r="M363" s="337">
        <f t="shared" si="564"/>
        <v>0.9</v>
      </c>
      <c r="N363" s="337">
        <f t="shared" si="564"/>
        <v>0</v>
      </c>
      <c r="O363" s="337">
        <f t="shared" si="564"/>
        <v>0</v>
      </c>
      <c r="P363" s="2"/>
    </row>
    <row r="364" spans="1:19" ht="26.25" x14ac:dyDescent="0.25">
      <c r="A364" s="440"/>
      <c r="B364" s="414" t="s">
        <v>442</v>
      </c>
      <c r="C364" s="550"/>
      <c r="D364" s="312">
        <f>E364+G364</f>
        <v>28.9</v>
      </c>
      <c r="E364" s="325">
        <f>E30+E107+E94+E86+E87+E262+E268+E328+E337</f>
        <v>28.9</v>
      </c>
      <c r="F364" s="325">
        <f t="shared" ref="F364:G364" si="565">F30+F107+F94+F86+F87+F262+F268+F328+F337</f>
        <v>0.4</v>
      </c>
      <c r="G364" s="325">
        <f t="shared" si="565"/>
        <v>0</v>
      </c>
      <c r="H364" s="334">
        <f t="shared" ref="H364" si="566">I364+K364</f>
        <v>1689.7000000000003</v>
      </c>
      <c r="I364" s="334">
        <f t="shared" ref="I364:O364" si="567">I30+I107+I94+I86+I87+I262+I268+I328+I337</f>
        <v>243.10000000000002</v>
      </c>
      <c r="J364" s="334">
        <f t="shared" si="567"/>
        <v>55.599999999999994</v>
      </c>
      <c r="K364" s="334">
        <f t="shared" si="567"/>
        <v>1446.6000000000001</v>
      </c>
      <c r="L364" s="337">
        <f t="shared" ref="L364" si="568">M364+O364</f>
        <v>1718.6000000000001</v>
      </c>
      <c r="M364" s="337">
        <f t="shared" ref="M364" si="569">M30+M107+M94+M86+M87+M262+M268+M328+M337</f>
        <v>272</v>
      </c>
      <c r="N364" s="337">
        <f t="shared" si="567"/>
        <v>56</v>
      </c>
      <c r="O364" s="337">
        <f t="shared" si="567"/>
        <v>1446.6000000000001</v>
      </c>
      <c r="P364" s="2"/>
    </row>
    <row r="365" spans="1:19" ht="39" customHeight="1" x14ac:dyDescent="0.25">
      <c r="A365" s="441"/>
      <c r="B365" s="419" t="s">
        <v>443</v>
      </c>
      <c r="C365" s="393"/>
      <c r="D365" s="312">
        <f t="shared" si="549"/>
        <v>0</v>
      </c>
      <c r="E365" s="325">
        <f>E95+E88+E263+E267</f>
        <v>0</v>
      </c>
      <c r="F365" s="325">
        <f>F95+F88+F263+F267</f>
        <v>0</v>
      </c>
      <c r="G365" s="325">
        <f>G95+G88+G263+G267</f>
        <v>0</v>
      </c>
      <c r="H365" s="334">
        <f t="shared" ref="H365" si="570">I365+K365</f>
        <v>95.1</v>
      </c>
      <c r="I365" s="334">
        <f>I95+I88+I263+I267</f>
        <v>15.100000000000001</v>
      </c>
      <c r="J365" s="334">
        <f>J95+J88+J263+J267</f>
        <v>1.3</v>
      </c>
      <c r="K365" s="334">
        <f>K95+K88+K263+K267</f>
        <v>80</v>
      </c>
      <c r="L365" s="337">
        <f t="shared" ref="L365" si="571">M365+O365</f>
        <v>95.1</v>
      </c>
      <c r="M365" s="337">
        <f>M95+M88+M263+M267</f>
        <v>15.100000000000001</v>
      </c>
      <c r="N365" s="337">
        <f>N95+N88+N263+N267</f>
        <v>1.3</v>
      </c>
      <c r="O365" s="337">
        <f>O95+O88+O263+O267</f>
        <v>80</v>
      </c>
      <c r="P365" s="2"/>
    </row>
    <row r="366" spans="1:19" x14ac:dyDescent="0.25">
      <c r="A366" s="399"/>
      <c r="B366" s="123"/>
      <c r="C366" s="233"/>
      <c r="D366" s="123"/>
      <c r="E366" s="123"/>
      <c r="F366" s="234"/>
      <c r="G366" s="234"/>
      <c r="H366" s="234"/>
      <c r="I366" s="234"/>
      <c r="J366" s="234"/>
      <c r="K366" s="123"/>
      <c r="L366" s="234"/>
      <c r="M366" s="234"/>
      <c r="N366" s="234"/>
      <c r="O366" s="17"/>
      <c r="P366" s="238"/>
      <c r="R366" s="70" t="s">
        <v>305</v>
      </c>
      <c r="S366" s="71">
        <f>SUMIF(C25:C345,1,L25:L345)</f>
        <v>26.600000000000005</v>
      </c>
    </row>
    <row r="367" spans="1:19" x14ac:dyDescent="0.25">
      <c r="A367" s="238"/>
      <c r="B367" s="6"/>
      <c r="C367" s="235"/>
      <c r="D367" s="6"/>
      <c r="E367" s="6"/>
      <c r="F367" s="6"/>
      <c r="G367" s="6"/>
      <c r="H367" s="6"/>
      <c r="I367" s="6"/>
      <c r="J367" s="6"/>
      <c r="L367" s="6"/>
      <c r="M367" s="6"/>
      <c r="N367" s="6"/>
      <c r="O367" s="6"/>
      <c r="P367" s="238"/>
      <c r="R367" s="70" t="s">
        <v>306</v>
      </c>
      <c r="S367" s="71">
        <f>SUMIF(C25:C345,2,L25:L345)</f>
        <v>0</v>
      </c>
    </row>
    <row r="368" spans="1:19" x14ac:dyDescent="0.25">
      <c r="A368" s="238"/>
      <c r="B368" s="6"/>
      <c r="C368" s="235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70" t="s">
        <v>307</v>
      </c>
      <c r="S368" s="71">
        <f>SUMIF(C25:C345,3,L25:L345)</f>
        <v>0</v>
      </c>
    </row>
    <row r="369" spans="1:19" x14ac:dyDescent="0.25">
      <c r="A369" s="238"/>
      <c r="B369" s="6"/>
      <c r="C369" s="235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70" t="s">
        <v>446</v>
      </c>
      <c r="S369" s="71">
        <f>SUMIF(C25:C345,4,L25:L345)</f>
        <v>2792.8999999999996</v>
      </c>
    </row>
    <row r="370" spans="1:19" x14ac:dyDescent="0.25">
      <c r="A370" s="238"/>
      <c r="B370" s="6"/>
      <c r="C370" s="235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70" t="s">
        <v>311</v>
      </c>
      <c r="S370" s="71">
        <f>SUMIF(C25:C345,5,L25:L345)</f>
        <v>425.1</v>
      </c>
    </row>
    <row r="371" spans="1:19" x14ac:dyDescent="0.25">
      <c r="A371" s="238"/>
      <c r="B371" s="6"/>
      <c r="C371" s="235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70" t="s">
        <v>309</v>
      </c>
      <c r="S371" s="71">
        <f>SUMIF(C25:C345,6,L25:L345)</f>
        <v>51.3</v>
      </c>
    </row>
    <row r="372" spans="1:19" x14ac:dyDescent="0.25">
      <c r="A372" s="238"/>
      <c r="B372" s="6"/>
      <c r="C372" s="235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70" t="s">
        <v>310</v>
      </c>
      <c r="S372" s="71">
        <f>SUMIF(C25:C345,7,L25:L345)</f>
        <v>226.09999999999997</v>
      </c>
    </row>
    <row r="373" spans="1:19" x14ac:dyDescent="0.25">
      <c r="A373" s="238"/>
      <c r="B373" s="6"/>
      <c r="C373" s="235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70" t="s">
        <v>312</v>
      </c>
      <c r="S373" s="71">
        <f>SUMIF(C25:C345,8,L25:L345)</f>
        <v>1770.4</v>
      </c>
    </row>
    <row r="374" spans="1:19" x14ac:dyDescent="0.25">
      <c r="A374" s="238"/>
      <c r="B374" s="6"/>
      <c r="C374" s="235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70" t="s">
        <v>313</v>
      </c>
      <c r="S374" s="71">
        <f>SUMIF(C25:C345,9,L25:L345)</f>
        <v>1867.0000000000005</v>
      </c>
    </row>
    <row r="375" spans="1:19" x14ac:dyDescent="0.25">
      <c r="A375" s="238"/>
      <c r="B375" s="6"/>
      <c r="C375" s="235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70" t="s">
        <v>314</v>
      </c>
      <c r="S375" s="71">
        <f>SUMIF(C25:C345,10,L25:L345)</f>
        <v>186.10000000000002</v>
      </c>
    </row>
    <row r="376" spans="1:19" x14ac:dyDescent="0.25">
      <c r="A376" s="238"/>
      <c r="B376" s="6"/>
      <c r="C376" s="235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70"/>
      <c r="S376" s="71"/>
    </row>
    <row r="377" spans="1:19" x14ac:dyDescent="0.25">
      <c r="A377" s="238"/>
      <c r="B377" s="6"/>
      <c r="C377" s="235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75" t="s">
        <v>172</v>
      </c>
      <c r="S377" s="76">
        <f>SUM(S366:S375)</f>
        <v>7345.5</v>
      </c>
    </row>
    <row r="378" spans="1:19" x14ac:dyDescent="0.25">
      <c r="A378" s="238"/>
      <c r="B378" s="6"/>
      <c r="C378" s="235"/>
      <c r="D378" s="6"/>
      <c r="E378" s="6"/>
      <c r="F378" s="6"/>
      <c r="G378" s="6"/>
      <c r="H378" s="6"/>
      <c r="I378" s="6"/>
      <c r="J378" s="6"/>
      <c r="L378" s="6"/>
      <c r="M378" s="6"/>
      <c r="N378" s="6"/>
      <c r="R378" s="205"/>
      <c r="S378" s="98">
        <f>L348-S377</f>
        <v>0</v>
      </c>
    </row>
    <row r="379" spans="1:19" x14ac:dyDescent="0.25">
      <c r="A379" s="238"/>
      <c r="B379" s="6"/>
      <c r="C379" s="23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8"/>
      <c r="B380" s="6"/>
      <c r="C380" s="23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8"/>
      <c r="B381" s="6"/>
      <c r="C381" s="23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8"/>
      <c r="B382" s="6"/>
      <c r="C382" s="23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8"/>
      <c r="B383" s="6"/>
      <c r="C383" s="23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8"/>
      <c r="B384" s="6"/>
      <c r="C384" s="23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8"/>
      <c r="B385" s="6"/>
      <c r="C385" s="23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8"/>
      <c r="B386" s="6"/>
      <c r="C386" s="23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8"/>
      <c r="B387" s="6"/>
      <c r="C387" s="23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8"/>
      <c r="B388" s="6"/>
      <c r="C388" s="23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8"/>
      <c r="B389" s="6"/>
      <c r="C389" s="23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8"/>
      <c r="B390" s="6"/>
      <c r="C390" s="23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8"/>
      <c r="B391" s="6"/>
      <c r="C391" s="23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8"/>
      <c r="B392" s="6"/>
      <c r="C392" s="23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8"/>
      <c r="B393" s="6"/>
      <c r="C393" s="23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8"/>
      <c r="B394" s="6"/>
      <c r="C394" s="23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8"/>
      <c r="B395" s="6"/>
      <c r="C395" s="23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8"/>
      <c r="B396" s="6"/>
      <c r="C396" s="23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8"/>
      <c r="B397" s="6"/>
      <c r="C397" s="23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8"/>
      <c r="B398" s="6"/>
      <c r="C398" s="23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8"/>
      <c r="B399" s="6"/>
      <c r="C399" s="23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8"/>
      <c r="B400" s="6"/>
      <c r="C400" s="23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8"/>
      <c r="B401" s="6"/>
      <c r="C401" s="23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8"/>
      <c r="B402" s="6"/>
      <c r="C402" s="23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8"/>
      <c r="B403" s="6"/>
      <c r="C403" s="23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8"/>
      <c r="B404" s="6"/>
      <c r="C404" s="23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8"/>
      <c r="B405" s="6"/>
      <c r="C405" s="23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8"/>
      <c r="B406" s="6"/>
      <c r="C406" s="23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8"/>
      <c r="B407" s="6"/>
      <c r="C407" s="23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8"/>
      <c r="B408" s="6"/>
      <c r="C408" s="23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8"/>
      <c r="B409" s="6"/>
      <c r="C409" s="23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8"/>
      <c r="B410" s="6"/>
      <c r="C410" s="23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8"/>
      <c r="B411" s="6"/>
      <c r="C411" s="23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8"/>
      <c r="B412" s="6"/>
      <c r="C412" s="23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8"/>
      <c r="B413" s="6"/>
      <c r="C413" s="23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8"/>
      <c r="B414" s="6"/>
      <c r="C414" s="23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8"/>
      <c r="B415" s="6"/>
      <c r="C415" s="23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8"/>
      <c r="B416" s="6"/>
      <c r="C416" s="23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8"/>
      <c r="B417" s="6"/>
      <c r="C417" s="23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8"/>
      <c r="B418" s="6"/>
      <c r="C418" s="23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8"/>
      <c r="B419" s="6"/>
      <c r="C419" s="23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8"/>
      <c r="B420" s="6"/>
      <c r="C420" s="23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8"/>
      <c r="B421" s="6"/>
      <c r="C421" s="23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8"/>
      <c r="B422" s="6"/>
      <c r="C422" s="23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8"/>
      <c r="B423" s="6"/>
      <c r="C423" s="23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8"/>
      <c r="B424" s="6"/>
      <c r="C424" s="23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8"/>
      <c r="B425" s="6"/>
      <c r="C425" s="23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8"/>
      <c r="B426" s="6"/>
      <c r="C426" s="23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8"/>
      <c r="B427" s="6"/>
      <c r="C427" s="23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8"/>
      <c r="B428" s="6"/>
      <c r="C428" s="23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8"/>
      <c r="B429" s="6"/>
      <c r="C429" s="23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8"/>
      <c r="B430" s="6"/>
      <c r="C430" s="23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8"/>
      <c r="B431" s="6"/>
      <c r="C431" s="23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8"/>
      <c r="B432" s="6"/>
      <c r="C432" s="23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8"/>
      <c r="B433" s="6"/>
      <c r="C433" s="23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8"/>
      <c r="B434" s="6"/>
      <c r="C434" s="23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8"/>
      <c r="B435" s="6"/>
      <c r="C435" s="23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8"/>
      <c r="B436" s="6"/>
      <c r="C436" s="23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8"/>
      <c r="B437" s="6"/>
      <c r="C437" s="23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8"/>
      <c r="B438" s="6"/>
      <c r="C438" s="23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8"/>
      <c r="B439" s="6"/>
      <c r="C439" s="23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8"/>
      <c r="B440" s="6"/>
      <c r="C440" s="23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8"/>
      <c r="B441" s="6"/>
      <c r="C441" s="23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8"/>
      <c r="B442" s="6"/>
      <c r="C442" s="23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8"/>
      <c r="B443" s="6"/>
      <c r="C443" s="23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8"/>
      <c r="B444" s="6"/>
      <c r="C444" s="23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8"/>
      <c r="B445" s="6"/>
      <c r="C445" s="23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8"/>
      <c r="B446" s="6"/>
      <c r="C446" s="23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8"/>
      <c r="B447" s="6"/>
      <c r="C447" s="23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8"/>
      <c r="B448" s="6"/>
      <c r="C448" s="23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8"/>
      <c r="B449" s="6"/>
      <c r="C449" s="23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8"/>
      <c r="B450" s="6"/>
      <c r="C450" s="23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8"/>
      <c r="B451" s="6"/>
      <c r="C451" s="23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8"/>
      <c r="B452" s="6"/>
      <c r="C452" s="23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8"/>
      <c r="B453" s="6"/>
      <c r="C453" s="23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8"/>
      <c r="B454" s="6"/>
      <c r="C454" s="23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8"/>
      <c r="B455" s="6"/>
      <c r="C455" s="23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8"/>
      <c r="B456" s="6"/>
      <c r="C456" s="23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8"/>
      <c r="B457" s="6"/>
      <c r="C457" s="23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8"/>
      <c r="B458" s="6"/>
      <c r="C458" s="235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8"/>
      <c r="B459" s="6"/>
      <c r="C459" s="235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8"/>
      <c r="B460" s="6"/>
      <c r="C460" s="235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8"/>
      <c r="B461" s="6"/>
      <c r="C461" s="235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8"/>
      <c r="B462" s="6"/>
      <c r="C462" s="235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A463" s="238"/>
      <c r="B463" s="6"/>
      <c r="C463" s="235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x14ac:dyDescent="0.25">
      <c r="A464" s="238"/>
      <c r="B464" s="6"/>
      <c r="C464" s="235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x14ac:dyDescent="0.25">
      <c r="A465" s="238"/>
      <c r="B465" s="6"/>
      <c r="C465" s="235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x14ac:dyDescent="0.25">
      <c r="A466" s="238"/>
      <c r="B466" s="6"/>
      <c r="C466" s="235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x14ac:dyDescent="0.25">
      <c r="A467" s="238"/>
      <c r="B467" s="6"/>
      <c r="C467" s="235"/>
      <c r="D467" s="6"/>
      <c r="E467" s="6"/>
      <c r="F467" s="6"/>
      <c r="G467" s="6"/>
      <c r="H467" s="6"/>
      <c r="I467" s="6"/>
      <c r="J467" s="6"/>
      <c r="L467" s="6"/>
      <c r="M467" s="6"/>
      <c r="N467" s="6"/>
    </row>
    <row r="468" spans="1:14" x14ac:dyDescent="0.25">
      <c r="C468" s="236"/>
    </row>
    <row r="469" spans="1:14" x14ac:dyDescent="0.25">
      <c r="C469" s="236"/>
    </row>
    <row r="470" spans="1:14" x14ac:dyDescent="0.25">
      <c r="C470" s="236"/>
    </row>
    <row r="471" spans="1:14" x14ac:dyDescent="0.25">
      <c r="C471" s="236"/>
    </row>
    <row r="472" spans="1:14" x14ac:dyDescent="0.25">
      <c r="C472" s="236"/>
    </row>
    <row r="473" spans="1:14" x14ac:dyDescent="0.25">
      <c r="C473" s="236"/>
    </row>
    <row r="474" spans="1:14" x14ac:dyDescent="0.25">
      <c r="C474" s="236"/>
    </row>
    <row r="475" spans="1:14" x14ac:dyDescent="0.25">
      <c r="C475" s="236"/>
    </row>
    <row r="476" spans="1:14" x14ac:dyDescent="0.25">
      <c r="C476" s="236"/>
    </row>
    <row r="477" spans="1:14" x14ac:dyDescent="0.25">
      <c r="C477" s="236"/>
    </row>
    <row r="478" spans="1:14" x14ac:dyDescent="0.25">
      <c r="C478" s="236"/>
    </row>
    <row r="479" spans="1:14" x14ac:dyDescent="0.25">
      <c r="C479" s="236"/>
    </row>
    <row r="480" spans="1:14" x14ac:dyDescent="0.25">
      <c r="C480" s="236"/>
    </row>
    <row r="481" spans="3:3" x14ac:dyDescent="0.25">
      <c r="C481" s="236"/>
    </row>
    <row r="482" spans="3:3" x14ac:dyDescent="0.25">
      <c r="C482" s="236"/>
    </row>
    <row r="483" spans="3:3" x14ac:dyDescent="0.25">
      <c r="C483" s="236"/>
    </row>
    <row r="484" spans="3:3" x14ac:dyDescent="0.25">
      <c r="C484" s="236"/>
    </row>
    <row r="485" spans="3:3" x14ac:dyDescent="0.25">
      <c r="C485" s="236"/>
    </row>
    <row r="486" spans="3:3" x14ac:dyDescent="0.25">
      <c r="C486" s="236"/>
    </row>
    <row r="487" spans="3:3" x14ac:dyDescent="0.25">
      <c r="C487" s="236"/>
    </row>
    <row r="488" spans="3:3" x14ac:dyDescent="0.25">
      <c r="C488" s="236"/>
    </row>
    <row r="489" spans="3:3" x14ac:dyDescent="0.25">
      <c r="C489" s="236"/>
    </row>
    <row r="490" spans="3:3" x14ac:dyDescent="0.25">
      <c r="C490" s="236"/>
    </row>
    <row r="491" spans="3:3" x14ac:dyDescent="0.25">
      <c r="C491" s="236"/>
    </row>
    <row r="492" spans="3:3" x14ac:dyDescent="0.25">
      <c r="C492" s="236"/>
    </row>
    <row r="493" spans="3:3" x14ac:dyDescent="0.25">
      <c r="C493" s="236"/>
    </row>
    <row r="494" spans="3:3" x14ac:dyDescent="0.25">
      <c r="C494" s="236"/>
    </row>
    <row r="495" spans="3:3" x14ac:dyDescent="0.25">
      <c r="C495" s="236"/>
    </row>
    <row r="496" spans="3:3" x14ac:dyDescent="0.25">
      <c r="C496" s="236"/>
    </row>
    <row r="497" spans="3:3" x14ac:dyDescent="0.25">
      <c r="C497" s="236"/>
    </row>
    <row r="498" spans="3:3" x14ac:dyDescent="0.25">
      <c r="C498" s="236"/>
    </row>
    <row r="499" spans="3:3" x14ac:dyDescent="0.25">
      <c r="C499" s="236"/>
    </row>
    <row r="500" spans="3:3" x14ac:dyDescent="0.25">
      <c r="C500" s="236"/>
    </row>
    <row r="501" spans="3:3" x14ac:dyDescent="0.25">
      <c r="C501" s="236"/>
    </row>
    <row r="502" spans="3:3" x14ac:dyDescent="0.25">
      <c r="C502" s="236"/>
    </row>
    <row r="503" spans="3:3" x14ac:dyDescent="0.25">
      <c r="C503" s="236"/>
    </row>
    <row r="504" spans="3:3" x14ac:dyDescent="0.25">
      <c r="C504" s="236"/>
    </row>
    <row r="505" spans="3:3" x14ac:dyDescent="0.25">
      <c r="C505" s="236"/>
    </row>
    <row r="506" spans="3:3" x14ac:dyDescent="0.25">
      <c r="C506" s="236"/>
    </row>
    <row r="507" spans="3:3" x14ac:dyDescent="0.25">
      <c r="C507" s="236"/>
    </row>
    <row r="508" spans="3:3" x14ac:dyDescent="0.25">
      <c r="C508" s="236"/>
    </row>
    <row r="509" spans="3:3" x14ac:dyDescent="0.25">
      <c r="C509" s="236"/>
    </row>
    <row r="510" spans="3:3" x14ac:dyDescent="0.25">
      <c r="C510" s="236"/>
    </row>
    <row r="511" spans="3:3" x14ac:dyDescent="0.25">
      <c r="C511" s="236"/>
    </row>
    <row r="512" spans="3:3" x14ac:dyDescent="0.25">
      <c r="C512" s="236"/>
    </row>
    <row r="513" spans="3:3" x14ac:dyDescent="0.25">
      <c r="C513" s="236"/>
    </row>
    <row r="514" spans="3:3" x14ac:dyDescent="0.25">
      <c r="C514" s="236"/>
    </row>
    <row r="515" spans="3:3" x14ac:dyDescent="0.25">
      <c r="C515" s="236"/>
    </row>
    <row r="516" spans="3:3" x14ac:dyDescent="0.25">
      <c r="C516" s="236"/>
    </row>
    <row r="517" spans="3:3" x14ac:dyDescent="0.25">
      <c r="C517" s="236"/>
    </row>
    <row r="518" spans="3:3" x14ac:dyDescent="0.25">
      <c r="C518" s="236"/>
    </row>
    <row r="519" spans="3:3" x14ac:dyDescent="0.25">
      <c r="C519" s="236"/>
    </row>
    <row r="520" spans="3:3" x14ac:dyDescent="0.25">
      <c r="C520" s="236"/>
    </row>
    <row r="521" spans="3:3" x14ac:dyDescent="0.25">
      <c r="C521" s="236"/>
    </row>
    <row r="522" spans="3:3" x14ac:dyDescent="0.25">
      <c r="C522" s="236"/>
    </row>
    <row r="523" spans="3:3" x14ac:dyDescent="0.25">
      <c r="C523" s="236"/>
    </row>
    <row r="524" spans="3:3" x14ac:dyDescent="0.25">
      <c r="C524" s="236"/>
    </row>
    <row r="525" spans="3:3" x14ac:dyDescent="0.25">
      <c r="C525" s="236"/>
    </row>
    <row r="526" spans="3:3" x14ac:dyDescent="0.25">
      <c r="C526" s="236"/>
    </row>
    <row r="527" spans="3:3" x14ac:dyDescent="0.25">
      <c r="C527" s="236"/>
    </row>
    <row r="528" spans="3:3" x14ac:dyDescent="0.25">
      <c r="C528" s="236"/>
    </row>
    <row r="529" spans="3:3" x14ac:dyDescent="0.25">
      <c r="C529" s="236"/>
    </row>
    <row r="530" spans="3:3" x14ac:dyDescent="0.25">
      <c r="C530" s="236"/>
    </row>
    <row r="531" spans="3:3" x14ac:dyDescent="0.25">
      <c r="C531" s="236"/>
    </row>
    <row r="532" spans="3:3" x14ac:dyDescent="0.25">
      <c r="C532" s="236"/>
    </row>
    <row r="533" spans="3:3" x14ac:dyDescent="0.25">
      <c r="C533" s="236"/>
    </row>
    <row r="534" spans="3:3" x14ac:dyDescent="0.25">
      <c r="C534" s="236"/>
    </row>
    <row r="535" spans="3:3" x14ac:dyDescent="0.25">
      <c r="C535" s="236"/>
    </row>
    <row r="536" spans="3:3" x14ac:dyDescent="0.25">
      <c r="C536" s="236"/>
    </row>
    <row r="537" spans="3:3" x14ac:dyDescent="0.25">
      <c r="C537" s="236"/>
    </row>
    <row r="538" spans="3:3" x14ac:dyDescent="0.25">
      <c r="C538" s="236"/>
    </row>
    <row r="539" spans="3:3" x14ac:dyDescent="0.25">
      <c r="C539" s="236"/>
    </row>
    <row r="540" spans="3:3" x14ac:dyDescent="0.25">
      <c r="C540" s="236"/>
    </row>
    <row r="541" spans="3:3" x14ac:dyDescent="0.25">
      <c r="C541" s="236"/>
    </row>
    <row r="542" spans="3:3" x14ac:dyDescent="0.25">
      <c r="C542" s="236"/>
    </row>
    <row r="543" spans="3:3" x14ac:dyDescent="0.25">
      <c r="C543" s="236"/>
    </row>
    <row r="544" spans="3:3" x14ac:dyDescent="0.25">
      <c r="C544" s="236"/>
    </row>
    <row r="545" spans="3:3" x14ac:dyDescent="0.25">
      <c r="C545" s="236"/>
    </row>
    <row r="546" spans="3:3" x14ac:dyDescent="0.25">
      <c r="C546" s="236"/>
    </row>
    <row r="547" spans="3:3" x14ac:dyDescent="0.25">
      <c r="C547" s="236"/>
    </row>
    <row r="548" spans="3:3" x14ac:dyDescent="0.25">
      <c r="C548" s="236"/>
    </row>
    <row r="549" spans="3:3" x14ac:dyDescent="0.25">
      <c r="C549" s="236"/>
    </row>
    <row r="550" spans="3:3" x14ac:dyDescent="0.25">
      <c r="C550" s="236"/>
    </row>
    <row r="551" spans="3:3" x14ac:dyDescent="0.25">
      <c r="C551" s="236"/>
    </row>
    <row r="552" spans="3:3" x14ac:dyDescent="0.25">
      <c r="C552" s="236"/>
    </row>
    <row r="553" spans="3:3" x14ac:dyDescent="0.25">
      <c r="C553" s="236"/>
    </row>
    <row r="554" spans="3:3" x14ac:dyDescent="0.25">
      <c r="C554" s="236"/>
    </row>
    <row r="555" spans="3:3" x14ac:dyDescent="0.25">
      <c r="C555" s="236"/>
    </row>
    <row r="556" spans="3:3" x14ac:dyDescent="0.25">
      <c r="C556" s="236"/>
    </row>
    <row r="557" spans="3:3" x14ac:dyDescent="0.25">
      <c r="C557" s="236"/>
    </row>
    <row r="558" spans="3:3" x14ac:dyDescent="0.25">
      <c r="C558" s="236"/>
    </row>
    <row r="559" spans="3:3" x14ac:dyDescent="0.25">
      <c r="C559" s="236"/>
    </row>
    <row r="560" spans="3:3" x14ac:dyDescent="0.25">
      <c r="C560" s="236"/>
    </row>
    <row r="561" spans="3:3" x14ac:dyDescent="0.25">
      <c r="C561" s="236"/>
    </row>
    <row r="562" spans="3:3" x14ac:dyDescent="0.25">
      <c r="C562" s="236"/>
    </row>
    <row r="563" spans="3:3" x14ac:dyDescent="0.25">
      <c r="C563" s="236"/>
    </row>
    <row r="564" spans="3:3" x14ac:dyDescent="0.25">
      <c r="C564" s="236"/>
    </row>
    <row r="565" spans="3:3" x14ac:dyDescent="0.25">
      <c r="C565" s="236"/>
    </row>
    <row r="566" spans="3:3" x14ac:dyDescent="0.25">
      <c r="C566" s="236"/>
    </row>
    <row r="567" spans="3:3" x14ac:dyDescent="0.25">
      <c r="C567" s="236"/>
    </row>
    <row r="568" spans="3:3" x14ac:dyDescent="0.25">
      <c r="C568" s="236"/>
    </row>
    <row r="569" spans="3:3" x14ac:dyDescent="0.25">
      <c r="C569" s="236"/>
    </row>
    <row r="570" spans="3:3" x14ac:dyDescent="0.25">
      <c r="C570" s="236"/>
    </row>
    <row r="571" spans="3:3" x14ac:dyDescent="0.25">
      <c r="C571" s="236"/>
    </row>
    <row r="572" spans="3:3" x14ac:dyDescent="0.25">
      <c r="C572" s="236"/>
    </row>
    <row r="573" spans="3:3" x14ac:dyDescent="0.25">
      <c r="C573" s="236"/>
    </row>
    <row r="574" spans="3:3" x14ac:dyDescent="0.25">
      <c r="C574" s="236"/>
    </row>
    <row r="575" spans="3:3" x14ac:dyDescent="0.25">
      <c r="C575" s="236"/>
    </row>
    <row r="576" spans="3:3" x14ac:dyDescent="0.25">
      <c r="C576" s="236"/>
    </row>
    <row r="577" spans="3:3" x14ac:dyDescent="0.25">
      <c r="C577" s="236"/>
    </row>
    <row r="578" spans="3:3" x14ac:dyDescent="0.25">
      <c r="C578" s="236"/>
    </row>
    <row r="579" spans="3:3" x14ac:dyDescent="0.25">
      <c r="C579" s="236"/>
    </row>
    <row r="580" spans="3:3" x14ac:dyDescent="0.25">
      <c r="C580" s="236"/>
    </row>
    <row r="581" spans="3:3" x14ac:dyDescent="0.25">
      <c r="C581" s="236"/>
    </row>
    <row r="582" spans="3:3" x14ac:dyDescent="0.25">
      <c r="C582" s="236"/>
    </row>
    <row r="583" spans="3:3" x14ac:dyDescent="0.25">
      <c r="C583" s="236"/>
    </row>
    <row r="584" spans="3:3" x14ac:dyDescent="0.25">
      <c r="C584" s="236"/>
    </row>
    <row r="585" spans="3:3" x14ac:dyDescent="0.25">
      <c r="C585" s="236"/>
    </row>
    <row r="586" spans="3:3" x14ac:dyDescent="0.25">
      <c r="C586" s="236"/>
    </row>
    <row r="587" spans="3:3" x14ac:dyDescent="0.25">
      <c r="C587" s="236"/>
    </row>
    <row r="588" spans="3:3" x14ac:dyDescent="0.25">
      <c r="C588" s="236"/>
    </row>
    <row r="589" spans="3:3" x14ac:dyDescent="0.25">
      <c r="C589" s="236"/>
    </row>
    <row r="590" spans="3:3" x14ac:dyDescent="0.25">
      <c r="C590" s="236"/>
    </row>
    <row r="591" spans="3:3" x14ac:dyDescent="0.25">
      <c r="C591" s="236"/>
    </row>
    <row r="592" spans="3:3" x14ac:dyDescent="0.25">
      <c r="C592" s="236"/>
    </row>
    <row r="593" spans="3:3" x14ac:dyDescent="0.25">
      <c r="C593" s="236"/>
    </row>
    <row r="594" spans="3:3" x14ac:dyDescent="0.25">
      <c r="C594" s="236"/>
    </row>
    <row r="595" spans="3:3" x14ac:dyDescent="0.25">
      <c r="C595" s="236"/>
    </row>
    <row r="596" spans="3:3" x14ac:dyDescent="0.25">
      <c r="C596" s="236"/>
    </row>
    <row r="597" spans="3:3" x14ac:dyDescent="0.25">
      <c r="C597" s="236"/>
    </row>
    <row r="598" spans="3:3" x14ac:dyDescent="0.25">
      <c r="C598" s="236"/>
    </row>
    <row r="599" spans="3:3" x14ac:dyDescent="0.25">
      <c r="C599" s="236"/>
    </row>
    <row r="600" spans="3:3" x14ac:dyDescent="0.25">
      <c r="C600" s="236"/>
    </row>
    <row r="601" spans="3:3" x14ac:dyDescent="0.25">
      <c r="C601" s="236"/>
    </row>
    <row r="602" spans="3:3" x14ac:dyDescent="0.25">
      <c r="C602" s="236"/>
    </row>
    <row r="603" spans="3:3" x14ac:dyDescent="0.25">
      <c r="C603" s="236"/>
    </row>
    <row r="604" spans="3:3" x14ac:dyDescent="0.25">
      <c r="C604" s="236"/>
    </row>
    <row r="605" spans="3:3" x14ac:dyDescent="0.25">
      <c r="C605" s="236"/>
    </row>
    <row r="606" spans="3:3" x14ac:dyDescent="0.25">
      <c r="C606" s="236"/>
    </row>
    <row r="607" spans="3:3" x14ac:dyDescent="0.25">
      <c r="C607" s="236"/>
    </row>
    <row r="608" spans="3:3" x14ac:dyDescent="0.25">
      <c r="C608" s="236"/>
    </row>
    <row r="609" spans="3:3" x14ac:dyDescent="0.25">
      <c r="C609" s="236"/>
    </row>
    <row r="610" spans="3:3" x14ac:dyDescent="0.25">
      <c r="C610" s="236"/>
    </row>
    <row r="611" spans="3:3" x14ac:dyDescent="0.25">
      <c r="C611" s="236"/>
    </row>
    <row r="612" spans="3:3" x14ac:dyDescent="0.25">
      <c r="C612" s="236"/>
    </row>
    <row r="613" spans="3:3" x14ac:dyDescent="0.25">
      <c r="C613" s="236"/>
    </row>
    <row r="614" spans="3:3" x14ac:dyDescent="0.25">
      <c r="C614" s="236"/>
    </row>
    <row r="615" spans="3:3" x14ac:dyDescent="0.25">
      <c r="C615" s="236"/>
    </row>
    <row r="616" spans="3:3" x14ac:dyDescent="0.25">
      <c r="C616" s="236"/>
    </row>
    <row r="617" spans="3:3" x14ac:dyDescent="0.25">
      <c r="C617" s="236"/>
    </row>
    <row r="618" spans="3:3" x14ac:dyDescent="0.25">
      <c r="C618" s="236"/>
    </row>
    <row r="619" spans="3:3" x14ac:dyDescent="0.25">
      <c r="C619" s="236"/>
    </row>
    <row r="620" spans="3:3" x14ac:dyDescent="0.25">
      <c r="C620" s="236"/>
    </row>
    <row r="621" spans="3:3" x14ac:dyDescent="0.25">
      <c r="C621" s="236"/>
    </row>
    <row r="622" spans="3:3" x14ac:dyDescent="0.25">
      <c r="C622" s="236"/>
    </row>
    <row r="623" spans="3:3" x14ac:dyDescent="0.25">
      <c r="C623" s="236"/>
    </row>
    <row r="624" spans="3:3" x14ac:dyDescent="0.25">
      <c r="C624" s="236"/>
    </row>
    <row r="625" spans="3:3" x14ac:dyDescent="0.25">
      <c r="C625" s="236"/>
    </row>
    <row r="626" spans="3:3" x14ac:dyDescent="0.25">
      <c r="C626" s="236"/>
    </row>
    <row r="627" spans="3:3" x14ac:dyDescent="0.25">
      <c r="C627" s="236"/>
    </row>
    <row r="628" spans="3:3" x14ac:dyDescent="0.25">
      <c r="C628" s="236"/>
    </row>
    <row r="629" spans="3:3" x14ac:dyDescent="0.25">
      <c r="C629" s="236"/>
    </row>
    <row r="630" spans="3:3" x14ac:dyDescent="0.25">
      <c r="C630" s="236"/>
    </row>
    <row r="631" spans="3:3" x14ac:dyDescent="0.25">
      <c r="C631" s="236"/>
    </row>
    <row r="632" spans="3:3" x14ac:dyDescent="0.25">
      <c r="C632" s="236"/>
    </row>
    <row r="633" spans="3:3" x14ac:dyDescent="0.25">
      <c r="C633" s="236"/>
    </row>
    <row r="634" spans="3:3" x14ac:dyDescent="0.25">
      <c r="C634" s="236"/>
    </row>
    <row r="635" spans="3:3" x14ac:dyDescent="0.25">
      <c r="C635" s="236"/>
    </row>
    <row r="636" spans="3:3" x14ac:dyDescent="0.25">
      <c r="C636" s="236"/>
    </row>
    <row r="637" spans="3:3" x14ac:dyDescent="0.25">
      <c r="C637" s="236"/>
    </row>
    <row r="638" spans="3:3" x14ac:dyDescent="0.25">
      <c r="C638" s="236"/>
    </row>
    <row r="639" spans="3:3" x14ac:dyDescent="0.25">
      <c r="C639" s="236"/>
    </row>
    <row r="640" spans="3:3" x14ac:dyDescent="0.25">
      <c r="C640" s="236"/>
    </row>
    <row r="641" spans="3:3" x14ac:dyDescent="0.25">
      <c r="C641" s="236"/>
    </row>
    <row r="642" spans="3:3" x14ac:dyDescent="0.25">
      <c r="C642" s="236"/>
    </row>
    <row r="643" spans="3:3" x14ac:dyDescent="0.25">
      <c r="C643" s="236"/>
    </row>
    <row r="644" spans="3:3" x14ac:dyDescent="0.25">
      <c r="C644" s="236"/>
    </row>
    <row r="645" spans="3:3" x14ac:dyDescent="0.25">
      <c r="C645" s="236"/>
    </row>
    <row r="646" spans="3:3" x14ac:dyDescent="0.25">
      <c r="C646" s="236"/>
    </row>
    <row r="647" spans="3:3" x14ac:dyDescent="0.25">
      <c r="C647" s="236"/>
    </row>
    <row r="648" spans="3:3" x14ac:dyDescent="0.25">
      <c r="C648" s="236"/>
    </row>
    <row r="649" spans="3:3" x14ac:dyDescent="0.25">
      <c r="C649" s="236"/>
    </row>
    <row r="650" spans="3:3" x14ac:dyDescent="0.25">
      <c r="C650" s="236"/>
    </row>
    <row r="651" spans="3:3" x14ac:dyDescent="0.25">
      <c r="C651" s="236"/>
    </row>
    <row r="652" spans="3:3" x14ac:dyDescent="0.25">
      <c r="C652" s="236"/>
    </row>
    <row r="653" spans="3:3" x14ac:dyDescent="0.25">
      <c r="C653" s="236"/>
    </row>
    <row r="654" spans="3:3" x14ac:dyDescent="0.25">
      <c r="C654" s="236"/>
    </row>
    <row r="655" spans="3:3" x14ac:dyDescent="0.25">
      <c r="C655" s="236"/>
    </row>
    <row r="656" spans="3:3" x14ac:dyDescent="0.25">
      <c r="C656" s="236"/>
    </row>
    <row r="657" spans="3:3" x14ac:dyDescent="0.25">
      <c r="C657" s="236"/>
    </row>
    <row r="658" spans="3:3" x14ac:dyDescent="0.25">
      <c r="C658" s="236"/>
    </row>
    <row r="659" spans="3:3" x14ac:dyDescent="0.25">
      <c r="C659" s="236"/>
    </row>
    <row r="660" spans="3:3" x14ac:dyDescent="0.25">
      <c r="C660" s="236"/>
    </row>
    <row r="661" spans="3:3" x14ac:dyDescent="0.25">
      <c r="C661" s="236"/>
    </row>
    <row r="662" spans="3:3" x14ac:dyDescent="0.25">
      <c r="C662" s="236"/>
    </row>
    <row r="663" spans="3:3" x14ac:dyDescent="0.25">
      <c r="C663" s="236"/>
    </row>
    <row r="664" spans="3:3" x14ac:dyDescent="0.25">
      <c r="C664" s="236"/>
    </row>
    <row r="665" spans="3:3" x14ac:dyDescent="0.25">
      <c r="C665" s="236"/>
    </row>
    <row r="666" spans="3:3" x14ac:dyDescent="0.25">
      <c r="C666" s="236"/>
    </row>
    <row r="667" spans="3:3" x14ac:dyDescent="0.25">
      <c r="C667" s="236"/>
    </row>
    <row r="668" spans="3:3" x14ac:dyDescent="0.25">
      <c r="C668" s="236"/>
    </row>
    <row r="669" spans="3:3" x14ac:dyDescent="0.25">
      <c r="C669" s="236"/>
    </row>
    <row r="670" spans="3:3" x14ac:dyDescent="0.25">
      <c r="C670" s="236"/>
    </row>
    <row r="671" spans="3:3" x14ac:dyDescent="0.25">
      <c r="C671" s="236"/>
    </row>
    <row r="672" spans="3:3" x14ac:dyDescent="0.25">
      <c r="C672" s="236"/>
    </row>
    <row r="673" spans="3:3" x14ac:dyDescent="0.25">
      <c r="C673" s="236"/>
    </row>
    <row r="674" spans="3:3" x14ac:dyDescent="0.25">
      <c r="C674" s="236"/>
    </row>
    <row r="675" spans="3:3" x14ac:dyDescent="0.25">
      <c r="C675" s="236"/>
    </row>
    <row r="676" spans="3:3" x14ac:dyDescent="0.25">
      <c r="C676" s="236"/>
    </row>
    <row r="677" spans="3:3" x14ac:dyDescent="0.25">
      <c r="C677" s="236"/>
    </row>
    <row r="678" spans="3:3" x14ac:dyDescent="0.25">
      <c r="C678" s="236"/>
    </row>
    <row r="679" spans="3:3" x14ac:dyDescent="0.25">
      <c r="C679" s="236"/>
    </row>
    <row r="680" spans="3:3" x14ac:dyDescent="0.25">
      <c r="C680" s="236"/>
    </row>
    <row r="681" spans="3:3" x14ac:dyDescent="0.25">
      <c r="C681" s="236"/>
    </row>
    <row r="682" spans="3:3" x14ac:dyDescent="0.25">
      <c r="C682" s="236"/>
    </row>
    <row r="683" spans="3:3" x14ac:dyDescent="0.25">
      <c r="C683" s="236"/>
    </row>
    <row r="684" spans="3:3" x14ac:dyDescent="0.25">
      <c r="C684" s="236"/>
    </row>
    <row r="685" spans="3:3" x14ac:dyDescent="0.25">
      <c r="C685" s="236"/>
    </row>
    <row r="686" spans="3:3" x14ac:dyDescent="0.25">
      <c r="C686" s="236"/>
    </row>
    <row r="687" spans="3:3" x14ac:dyDescent="0.25">
      <c r="C687" s="236"/>
    </row>
    <row r="688" spans="3:3" x14ac:dyDescent="0.25">
      <c r="C688" s="236"/>
    </row>
    <row r="689" spans="3:3" x14ac:dyDescent="0.25">
      <c r="C689" s="236"/>
    </row>
    <row r="690" spans="3:3" x14ac:dyDescent="0.25">
      <c r="C690" s="236"/>
    </row>
    <row r="691" spans="3:3" x14ac:dyDescent="0.25">
      <c r="C691" s="236"/>
    </row>
    <row r="692" spans="3:3" x14ac:dyDescent="0.25">
      <c r="C692" s="236"/>
    </row>
    <row r="693" spans="3:3" x14ac:dyDescent="0.25">
      <c r="C693" s="236"/>
    </row>
    <row r="694" spans="3:3" x14ac:dyDescent="0.25">
      <c r="C694" s="236"/>
    </row>
    <row r="695" spans="3:3" x14ac:dyDescent="0.25">
      <c r="C695" s="236"/>
    </row>
    <row r="696" spans="3:3" x14ac:dyDescent="0.25">
      <c r="C696" s="236"/>
    </row>
    <row r="697" spans="3:3" x14ac:dyDescent="0.25">
      <c r="C697" s="236"/>
    </row>
    <row r="698" spans="3:3" x14ac:dyDescent="0.25">
      <c r="C698" s="236"/>
    </row>
    <row r="699" spans="3:3" x14ac:dyDescent="0.25">
      <c r="C699" s="236"/>
    </row>
    <row r="700" spans="3:3" x14ac:dyDescent="0.25">
      <c r="C700" s="236"/>
    </row>
    <row r="701" spans="3:3" x14ac:dyDescent="0.25">
      <c r="C701" s="236"/>
    </row>
    <row r="702" spans="3:3" x14ac:dyDescent="0.25">
      <c r="C702" s="236"/>
    </row>
    <row r="703" spans="3:3" x14ac:dyDescent="0.25">
      <c r="C703" s="236"/>
    </row>
    <row r="704" spans="3:3" x14ac:dyDescent="0.25">
      <c r="C704" s="236"/>
    </row>
    <row r="705" spans="3:3" x14ac:dyDescent="0.25">
      <c r="C705" s="236"/>
    </row>
    <row r="706" spans="3:3" x14ac:dyDescent="0.25">
      <c r="C706" s="236"/>
    </row>
    <row r="707" spans="3:3" x14ac:dyDescent="0.25">
      <c r="C707" s="236"/>
    </row>
    <row r="708" spans="3:3" x14ac:dyDescent="0.25">
      <c r="C708" s="236"/>
    </row>
    <row r="709" spans="3:3" x14ac:dyDescent="0.25">
      <c r="C709" s="236"/>
    </row>
    <row r="710" spans="3:3" x14ac:dyDescent="0.25">
      <c r="C710" s="236"/>
    </row>
    <row r="711" spans="3:3" x14ac:dyDescent="0.25">
      <c r="C711" s="236"/>
    </row>
    <row r="712" spans="3:3" x14ac:dyDescent="0.25">
      <c r="C712" s="236"/>
    </row>
    <row r="713" spans="3:3" x14ac:dyDescent="0.25">
      <c r="C713" s="236"/>
    </row>
    <row r="714" spans="3:3" x14ac:dyDescent="0.25">
      <c r="C714" s="236"/>
    </row>
    <row r="715" spans="3:3" x14ac:dyDescent="0.25">
      <c r="C715" s="236"/>
    </row>
    <row r="716" spans="3:3" x14ac:dyDescent="0.25">
      <c r="C716" s="236"/>
    </row>
    <row r="717" spans="3:3" x14ac:dyDescent="0.25">
      <c r="C717" s="236"/>
    </row>
    <row r="718" spans="3:3" x14ac:dyDescent="0.25">
      <c r="C718" s="236"/>
    </row>
    <row r="719" spans="3:3" x14ac:dyDescent="0.25">
      <c r="C719" s="236"/>
    </row>
    <row r="720" spans="3:3" x14ac:dyDescent="0.25">
      <c r="C720" s="236"/>
    </row>
    <row r="721" spans="3:3" x14ac:dyDescent="0.25">
      <c r="C721" s="236"/>
    </row>
    <row r="722" spans="3:3" x14ac:dyDescent="0.25">
      <c r="C722" s="236"/>
    </row>
    <row r="723" spans="3:3" x14ac:dyDescent="0.25">
      <c r="C723" s="236"/>
    </row>
    <row r="724" spans="3:3" x14ac:dyDescent="0.25">
      <c r="C724" s="236"/>
    </row>
    <row r="725" spans="3:3" x14ac:dyDescent="0.25">
      <c r="C725" s="236"/>
    </row>
    <row r="726" spans="3:3" x14ac:dyDescent="0.25">
      <c r="C726" s="236"/>
    </row>
    <row r="727" spans="3:3" x14ac:dyDescent="0.25">
      <c r="C727" s="236"/>
    </row>
    <row r="728" spans="3:3" x14ac:dyDescent="0.25">
      <c r="C728" s="236"/>
    </row>
    <row r="729" spans="3:3" x14ac:dyDescent="0.25">
      <c r="C729" s="236"/>
    </row>
    <row r="730" spans="3:3" x14ac:dyDescent="0.25">
      <c r="C730" s="236"/>
    </row>
    <row r="731" spans="3:3" x14ac:dyDescent="0.25">
      <c r="C731" s="236"/>
    </row>
    <row r="732" spans="3:3" x14ac:dyDescent="0.25">
      <c r="C732" s="236"/>
    </row>
    <row r="733" spans="3:3" x14ac:dyDescent="0.25">
      <c r="C733" s="236"/>
    </row>
    <row r="734" spans="3:3" x14ac:dyDescent="0.25">
      <c r="C734" s="236"/>
    </row>
    <row r="735" spans="3:3" x14ac:dyDescent="0.25">
      <c r="C735" s="236"/>
    </row>
    <row r="736" spans="3:3" x14ac:dyDescent="0.25">
      <c r="C736" s="236"/>
    </row>
    <row r="737" spans="3:3" x14ac:dyDescent="0.25">
      <c r="C737" s="236"/>
    </row>
    <row r="738" spans="3:3" x14ac:dyDescent="0.25">
      <c r="C738" s="236"/>
    </row>
    <row r="739" spans="3:3" x14ac:dyDescent="0.25">
      <c r="C739" s="236"/>
    </row>
    <row r="740" spans="3:3" x14ac:dyDescent="0.25">
      <c r="C740" s="236"/>
    </row>
    <row r="741" spans="3:3" x14ac:dyDescent="0.25">
      <c r="C741" s="236"/>
    </row>
    <row r="742" spans="3:3" x14ac:dyDescent="0.25">
      <c r="C742" s="236"/>
    </row>
    <row r="743" spans="3:3" x14ac:dyDescent="0.25">
      <c r="C743" s="236"/>
    </row>
    <row r="744" spans="3:3" x14ac:dyDescent="0.25">
      <c r="C744" s="236"/>
    </row>
    <row r="745" spans="3:3" x14ac:dyDescent="0.25">
      <c r="C745" s="236"/>
    </row>
    <row r="746" spans="3:3" x14ac:dyDescent="0.25">
      <c r="C746" s="236"/>
    </row>
    <row r="747" spans="3:3" x14ac:dyDescent="0.25">
      <c r="C747" s="236"/>
    </row>
    <row r="748" spans="3:3" x14ac:dyDescent="0.25">
      <c r="C748" s="236"/>
    </row>
    <row r="749" spans="3:3" x14ac:dyDescent="0.25">
      <c r="C749" s="236"/>
    </row>
    <row r="750" spans="3:3" x14ac:dyDescent="0.25">
      <c r="C750" s="236"/>
    </row>
    <row r="751" spans="3:3" x14ac:dyDescent="0.25">
      <c r="C751" s="236"/>
    </row>
    <row r="752" spans="3:3" x14ac:dyDescent="0.25">
      <c r="C752" s="236"/>
    </row>
    <row r="753" spans="3:3" x14ac:dyDescent="0.25">
      <c r="C753" s="236"/>
    </row>
    <row r="754" spans="3:3" x14ac:dyDescent="0.25">
      <c r="C754" s="236"/>
    </row>
    <row r="755" spans="3:3" x14ac:dyDescent="0.25">
      <c r="C755" s="236"/>
    </row>
    <row r="756" spans="3:3" x14ac:dyDescent="0.25">
      <c r="C756" s="236"/>
    </row>
    <row r="757" spans="3:3" x14ac:dyDescent="0.25">
      <c r="C757" s="236"/>
    </row>
    <row r="758" spans="3:3" x14ac:dyDescent="0.25">
      <c r="C758" s="236"/>
    </row>
    <row r="759" spans="3:3" x14ac:dyDescent="0.25">
      <c r="C759" s="236"/>
    </row>
    <row r="760" spans="3:3" x14ac:dyDescent="0.25">
      <c r="C760" s="236"/>
    </row>
    <row r="761" spans="3:3" x14ac:dyDescent="0.25">
      <c r="C761" s="236"/>
    </row>
    <row r="762" spans="3:3" x14ac:dyDescent="0.25">
      <c r="C762" s="236"/>
    </row>
    <row r="763" spans="3:3" x14ac:dyDescent="0.25">
      <c r="C763" s="236"/>
    </row>
    <row r="764" spans="3:3" x14ac:dyDescent="0.25">
      <c r="C764" s="236"/>
    </row>
    <row r="765" spans="3:3" x14ac:dyDescent="0.25">
      <c r="C765" s="236"/>
    </row>
    <row r="766" spans="3:3" x14ac:dyDescent="0.25">
      <c r="C766" s="236"/>
    </row>
    <row r="767" spans="3:3" x14ac:dyDescent="0.25">
      <c r="C767" s="236"/>
    </row>
    <row r="768" spans="3:3" x14ac:dyDescent="0.25">
      <c r="C768" s="236"/>
    </row>
    <row r="769" spans="3:3" x14ac:dyDescent="0.25">
      <c r="C769" s="236"/>
    </row>
    <row r="770" spans="3:3" x14ac:dyDescent="0.25">
      <c r="C770" s="236"/>
    </row>
    <row r="771" spans="3:3" x14ac:dyDescent="0.25">
      <c r="C771" s="236"/>
    </row>
    <row r="772" spans="3:3" x14ac:dyDescent="0.25">
      <c r="C772" s="236"/>
    </row>
    <row r="773" spans="3:3" x14ac:dyDescent="0.25">
      <c r="C773" s="236"/>
    </row>
    <row r="774" spans="3:3" x14ac:dyDescent="0.25">
      <c r="C774" s="236"/>
    </row>
    <row r="775" spans="3:3" x14ac:dyDescent="0.25">
      <c r="C775" s="236"/>
    </row>
    <row r="776" spans="3:3" x14ac:dyDescent="0.25">
      <c r="C776" s="236"/>
    </row>
    <row r="777" spans="3:3" x14ac:dyDescent="0.25">
      <c r="C777" s="236"/>
    </row>
    <row r="778" spans="3:3" x14ac:dyDescent="0.25">
      <c r="C778" s="236"/>
    </row>
    <row r="779" spans="3:3" x14ac:dyDescent="0.25">
      <c r="C779" s="236"/>
    </row>
    <row r="780" spans="3:3" x14ac:dyDescent="0.25">
      <c r="C780" s="236"/>
    </row>
    <row r="781" spans="3:3" x14ac:dyDescent="0.25">
      <c r="C781" s="236"/>
    </row>
    <row r="782" spans="3:3" x14ac:dyDescent="0.25">
      <c r="C782" s="236"/>
    </row>
    <row r="783" spans="3:3" x14ac:dyDescent="0.25">
      <c r="C783" s="236"/>
    </row>
    <row r="784" spans="3:3" x14ac:dyDescent="0.25">
      <c r="C784" s="236"/>
    </row>
    <row r="785" spans="3:3" x14ac:dyDescent="0.25">
      <c r="C785" s="236"/>
    </row>
    <row r="786" spans="3:3" x14ac:dyDescent="0.25">
      <c r="C786" s="236"/>
    </row>
    <row r="787" spans="3:3" x14ac:dyDescent="0.25">
      <c r="C787" s="236"/>
    </row>
    <row r="788" spans="3:3" x14ac:dyDescent="0.25">
      <c r="C788" s="236"/>
    </row>
    <row r="789" spans="3:3" x14ac:dyDescent="0.25">
      <c r="C789" s="236"/>
    </row>
    <row r="790" spans="3:3" x14ac:dyDescent="0.25">
      <c r="C790" s="236"/>
    </row>
    <row r="791" spans="3:3" x14ac:dyDescent="0.25">
      <c r="C791" s="236"/>
    </row>
    <row r="792" spans="3:3" x14ac:dyDescent="0.25">
      <c r="C792" s="236"/>
    </row>
    <row r="793" spans="3:3" x14ac:dyDescent="0.25">
      <c r="C793" s="236"/>
    </row>
    <row r="794" spans="3:3" x14ac:dyDescent="0.25">
      <c r="C794" s="236"/>
    </row>
    <row r="795" spans="3:3" x14ac:dyDescent="0.25">
      <c r="C795" s="236"/>
    </row>
    <row r="796" spans="3:3" x14ac:dyDescent="0.25">
      <c r="C796" s="236"/>
    </row>
  </sheetData>
  <mergeCells count="80"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88:C191"/>
    <mergeCell ref="C192:C195"/>
    <mergeCell ref="B83:B84"/>
    <mergeCell ref="E23:F23"/>
    <mergeCell ref="A22:A24"/>
    <mergeCell ref="B22:B24"/>
    <mergeCell ref="B101:O101"/>
    <mergeCell ref="B90:O90"/>
    <mergeCell ref="B81:B82"/>
    <mergeCell ref="C175:C179"/>
    <mergeCell ref="C163:C166"/>
    <mergeCell ref="C155:C158"/>
    <mergeCell ref="C167:C170"/>
    <mergeCell ref="B86:B87"/>
    <mergeCell ref="B62:B64"/>
    <mergeCell ref="B46:B48"/>
    <mergeCell ref="C334:C337"/>
    <mergeCell ref="C171:C174"/>
    <mergeCell ref="C180:C183"/>
    <mergeCell ref="C184:C187"/>
    <mergeCell ref="C332:C333"/>
    <mergeCell ref="B265:O265"/>
    <mergeCell ref="B327:O327"/>
    <mergeCell ref="C239:C242"/>
    <mergeCell ref="B259:O259"/>
    <mergeCell ref="C324:C325"/>
    <mergeCell ref="C221:C224"/>
    <mergeCell ref="C229:C232"/>
    <mergeCell ref="C205:C208"/>
    <mergeCell ref="C209:C212"/>
    <mergeCell ref="C225:C228"/>
    <mergeCell ref="C213:C216"/>
    <mergeCell ref="C233:C234"/>
    <mergeCell ref="C235:C238"/>
    <mergeCell ref="C243:C246"/>
    <mergeCell ref="C196:C200"/>
    <mergeCell ref="C217:C220"/>
    <mergeCell ref="C201:C204"/>
    <mergeCell ref="B25:O25"/>
    <mergeCell ref="B50:B52"/>
    <mergeCell ref="B33:B35"/>
    <mergeCell ref="B54:B56"/>
    <mergeCell ref="B41:B44"/>
    <mergeCell ref="B37:B39"/>
    <mergeCell ref="B58:B60"/>
    <mergeCell ref="B66:B68"/>
    <mergeCell ref="B70:B72"/>
    <mergeCell ref="B74:B76"/>
    <mergeCell ref="B78:O78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R28" sqref="R28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76" t="s">
        <v>328</v>
      </c>
      <c r="D1" s="676"/>
      <c r="E1" s="676"/>
      <c r="F1" s="676"/>
      <c r="G1" s="676"/>
      <c r="H1" s="676"/>
      <c r="I1" s="676"/>
      <c r="J1" s="676"/>
      <c r="K1" s="676"/>
      <c r="L1" s="676"/>
      <c r="M1" s="676"/>
      <c r="N1" s="676"/>
      <c r="O1" s="676"/>
    </row>
    <row r="2" spans="1:17" x14ac:dyDescent="0.25">
      <c r="B2" s="118"/>
      <c r="C2" s="676" t="s">
        <v>447</v>
      </c>
      <c r="D2" s="676"/>
      <c r="E2" s="676"/>
      <c r="F2" s="676"/>
      <c r="G2" s="676"/>
      <c r="H2" s="676"/>
      <c r="I2" s="676"/>
      <c r="J2" s="676"/>
      <c r="K2" s="676"/>
      <c r="L2" s="676"/>
      <c r="M2" s="676"/>
      <c r="N2" s="676"/>
      <c r="O2" s="676"/>
    </row>
    <row r="3" spans="1:17" x14ac:dyDescent="0.25">
      <c r="B3" s="118"/>
      <c r="C3" s="676" t="s">
        <v>504</v>
      </c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</row>
    <row r="4" spans="1:17" x14ac:dyDescent="0.25">
      <c r="B4" s="118"/>
      <c r="C4" s="676" t="s">
        <v>344</v>
      </c>
      <c r="D4" s="676"/>
      <c r="E4" s="676"/>
      <c r="F4" s="676"/>
      <c r="G4" s="676"/>
      <c r="H4" s="676"/>
      <c r="I4" s="676"/>
      <c r="J4" s="676"/>
      <c r="K4" s="676"/>
      <c r="L4" s="676"/>
      <c r="M4" s="676"/>
      <c r="N4" s="676"/>
      <c r="O4" s="676"/>
    </row>
    <row r="5" spans="1:17" x14ac:dyDescent="0.25">
      <c r="B5" s="118"/>
      <c r="C5" s="452" t="s">
        <v>511</v>
      </c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1:17" x14ac:dyDescent="0.25">
      <c r="B6" s="118"/>
      <c r="C6" s="452" t="s">
        <v>522</v>
      </c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1:17" x14ac:dyDescent="0.25">
      <c r="B7" s="118"/>
      <c r="C7" s="500" t="s">
        <v>524</v>
      </c>
      <c r="D7" s="500"/>
      <c r="E7" s="500"/>
      <c r="F7" s="500"/>
      <c r="G7" s="500"/>
      <c r="H7" s="500"/>
      <c r="I7" s="500"/>
      <c r="J7" s="500"/>
      <c r="K7" s="500"/>
      <c r="L7" s="500"/>
      <c r="M7" s="500"/>
      <c r="N7" s="500"/>
      <c r="O7" s="500"/>
    </row>
    <row r="8" spans="1:17" x14ac:dyDescent="0.25">
      <c r="B8" s="118"/>
      <c r="C8" s="500" t="s">
        <v>545</v>
      </c>
      <c r="D8" s="500"/>
      <c r="E8" s="500"/>
      <c r="F8" s="500"/>
      <c r="G8" s="500"/>
      <c r="H8" s="500"/>
      <c r="I8" s="500"/>
      <c r="J8" s="500"/>
      <c r="K8" s="500"/>
      <c r="L8" s="500"/>
      <c r="M8" s="500"/>
      <c r="N8" s="500"/>
      <c r="O8" s="500"/>
    </row>
    <row r="9" spans="1:17" x14ac:dyDescent="0.25">
      <c r="B9" s="118"/>
      <c r="C9" s="518" t="s">
        <v>541</v>
      </c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1:17" ht="15" customHeight="1" x14ac:dyDescent="0.25">
      <c r="B10" s="118"/>
      <c r="C10" s="518" t="s">
        <v>551</v>
      </c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1:17" x14ac:dyDescent="0.25">
      <c r="C11" s="119"/>
      <c r="D11" s="120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20"/>
    </row>
    <row r="12" spans="1:17" ht="30.75" customHeight="1" x14ac:dyDescent="0.25">
      <c r="A12" s="569" t="s">
        <v>464</v>
      </c>
      <c r="B12" s="569"/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</row>
    <row r="13" spans="1:17" ht="17.25" customHeight="1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7" x14ac:dyDescent="0.25">
      <c r="A14" s="675" t="s">
        <v>5</v>
      </c>
      <c r="B14" s="572" t="s">
        <v>325</v>
      </c>
      <c r="C14" s="572" t="s">
        <v>54</v>
      </c>
      <c r="D14" s="596" t="s">
        <v>336</v>
      </c>
      <c r="E14" s="605" t="s">
        <v>194</v>
      </c>
      <c r="F14" s="605"/>
      <c r="G14" s="605"/>
      <c r="H14" s="573" t="s">
        <v>338</v>
      </c>
      <c r="I14" s="604" t="s">
        <v>194</v>
      </c>
      <c r="J14" s="604"/>
      <c r="K14" s="604"/>
      <c r="L14" s="589" t="s">
        <v>0</v>
      </c>
      <c r="M14" s="589" t="s">
        <v>194</v>
      </c>
      <c r="N14" s="589"/>
      <c r="O14" s="589"/>
    </row>
    <row r="15" spans="1:17" x14ac:dyDescent="0.25">
      <c r="A15" s="675"/>
      <c r="B15" s="572"/>
      <c r="C15" s="572"/>
      <c r="D15" s="596"/>
      <c r="E15" s="605" t="s">
        <v>1</v>
      </c>
      <c r="F15" s="605"/>
      <c r="G15" s="596" t="s">
        <v>2</v>
      </c>
      <c r="H15" s="573"/>
      <c r="I15" s="604" t="s">
        <v>1</v>
      </c>
      <c r="J15" s="604"/>
      <c r="K15" s="573" t="s">
        <v>2</v>
      </c>
      <c r="L15" s="589"/>
      <c r="M15" s="589" t="s">
        <v>1</v>
      </c>
      <c r="N15" s="589"/>
      <c r="O15" s="572" t="s">
        <v>2</v>
      </c>
      <c r="Q15" s="121"/>
    </row>
    <row r="16" spans="1:17" ht="29.25" customHeight="1" x14ac:dyDescent="0.25">
      <c r="A16" s="675"/>
      <c r="B16" s="572"/>
      <c r="C16" s="572"/>
      <c r="D16" s="596"/>
      <c r="E16" s="139" t="s">
        <v>3</v>
      </c>
      <c r="F16" s="138" t="s">
        <v>4</v>
      </c>
      <c r="G16" s="596"/>
      <c r="H16" s="573"/>
      <c r="I16" s="140" t="s">
        <v>3</v>
      </c>
      <c r="J16" s="135" t="s">
        <v>4</v>
      </c>
      <c r="K16" s="573"/>
      <c r="L16" s="589"/>
      <c r="M16" s="136" t="s">
        <v>3</v>
      </c>
      <c r="N16" s="134" t="s">
        <v>4</v>
      </c>
      <c r="O16" s="572"/>
      <c r="P16" s="70" t="s">
        <v>305</v>
      </c>
      <c r="Q16" s="71"/>
    </row>
    <row r="17" spans="1:17" ht="15.95" customHeight="1" x14ac:dyDescent="0.25">
      <c r="A17" s="13" t="s">
        <v>71</v>
      </c>
      <c r="B17" s="586" t="s">
        <v>59</v>
      </c>
      <c r="C17" s="587"/>
      <c r="D17" s="587"/>
      <c r="E17" s="587"/>
      <c r="F17" s="587"/>
      <c r="G17" s="587"/>
      <c r="H17" s="587"/>
      <c r="I17" s="587"/>
      <c r="J17" s="587"/>
      <c r="K17" s="587"/>
      <c r="L17" s="587"/>
      <c r="M17" s="587"/>
      <c r="N17" s="587"/>
      <c r="O17" s="588"/>
      <c r="P17" s="70" t="s">
        <v>306</v>
      </c>
      <c r="Q17" s="71"/>
    </row>
    <row r="18" spans="1:17" ht="15" customHeight="1" x14ac:dyDescent="0.25">
      <c r="A18" s="13" t="s">
        <v>182</v>
      </c>
      <c r="B18" s="12" t="s">
        <v>20</v>
      </c>
      <c r="C18" s="15" t="s">
        <v>31</v>
      </c>
      <c r="D18" s="16">
        <f>E18+G18</f>
        <v>136.20000000000002</v>
      </c>
      <c r="E18" s="16">
        <v>133.30000000000001</v>
      </c>
      <c r="F18" s="16"/>
      <c r="G18" s="16">
        <v>2.9</v>
      </c>
      <c r="H18" s="10">
        <f>I18+K18</f>
        <v>0</v>
      </c>
      <c r="I18" s="10"/>
      <c r="J18" s="10"/>
      <c r="K18" s="10"/>
      <c r="L18" s="12">
        <f>M18+O18</f>
        <v>136.20000000000002</v>
      </c>
      <c r="M18" s="12">
        <f>E18+I18</f>
        <v>133.30000000000001</v>
      </c>
      <c r="N18" s="12">
        <f>F18+J18</f>
        <v>0</v>
      </c>
      <c r="O18" s="12">
        <f>G18+K18</f>
        <v>2.9</v>
      </c>
      <c r="P18" s="70" t="s">
        <v>307</v>
      </c>
      <c r="Q18" s="71"/>
    </row>
    <row r="19" spans="1:17" ht="15.95" customHeight="1" x14ac:dyDescent="0.25">
      <c r="A19" s="20" t="s">
        <v>72</v>
      </c>
      <c r="B19" s="21" t="s">
        <v>175</v>
      </c>
      <c r="C19" s="28"/>
      <c r="D19" s="23">
        <f>D18</f>
        <v>136.20000000000002</v>
      </c>
      <c r="E19" s="23">
        <f>E18</f>
        <v>133.30000000000001</v>
      </c>
      <c r="F19" s="23">
        <f>F18</f>
        <v>0</v>
      </c>
      <c r="G19" s="23">
        <f>G18</f>
        <v>2.9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136.20000000000002</v>
      </c>
      <c r="M19" s="21">
        <f t="shared" si="0"/>
        <v>133.30000000000001</v>
      </c>
      <c r="N19" s="21">
        <f t="shared" si="0"/>
        <v>0</v>
      </c>
      <c r="O19" s="21">
        <f t="shared" si="0"/>
        <v>2.9</v>
      </c>
      <c r="P19" s="70" t="s">
        <v>308</v>
      </c>
      <c r="Q19" s="71"/>
    </row>
    <row r="20" spans="1:17" ht="15.95" customHeight="1" x14ac:dyDescent="0.25">
      <c r="A20" s="13" t="s">
        <v>73</v>
      </c>
      <c r="B20" s="586" t="s">
        <v>63</v>
      </c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  <c r="O20" s="588"/>
      <c r="P20" s="70" t="s">
        <v>311</v>
      </c>
      <c r="Q20" s="71">
        <f>L18</f>
        <v>136.20000000000002</v>
      </c>
    </row>
    <row r="21" spans="1:17" ht="15" customHeight="1" x14ac:dyDescent="0.25">
      <c r="A21" s="13" t="s">
        <v>74</v>
      </c>
      <c r="B21" s="12" t="s">
        <v>20</v>
      </c>
      <c r="C21" s="15" t="s">
        <v>32</v>
      </c>
      <c r="D21" s="16">
        <f>E21+G21</f>
        <v>34.9</v>
      </c>
      <c r="E21" s="16">
        <v>34.9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34.9</v>
      </c>
      <c r="M21" s="12">
        <f>E21+I21</f>
        <v>34.9</v>
      </c>
      <c r="N21" s="12">
        <f>F21+J21</f>
        <v>0</v>
      </c>
      <c r="O21" s="12">
        <f>G21+K21</f>
        <v>0</v>
      </c>
      <c r="P21" s="70" t="s">
        <v>309</v>
      </c>
      <c r="Q21" s="71">
        <f>SUM(I26:I36)</f>
        <v>0</v>
      </c>
    </row>
    <row r="22" spans="1:17" ht="15.95" customHeight="1" x14ac:dyDescent="0.25">
      <c r="A22" s="20" t="s">
        <v>75</v>
      </c>
      <c r="B22" s="21" t="s">
        <v>176</v>
      </c>
      <c r="C22" s="28"/>
      <c r="D22" s="23">
        <f>D21</f>
        <v>34.9</v>
      </c>
      <c r="E22" s="23">
        <f>E21</f>
        <v>34.9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34.9</v>
      </c>
      <c r="M22" s="21">
        <f t="shared" si="1"/>
        <v>34.9</v>
      </c>
      <c r="N22" s="21">
        <f t="shared" si="1"/>
        <v>0</v>
      </c>
      <c r="O22" s="21">
        <f t="shared" si="1"/>
        <v>0</v>
      </c>
      <c r="P22" s="70" t="s">
        <v>310</v>
      </c>
      <c r="Q22" s="71">
        <f>L21</f>
        <v>34.9</v>
      </c>
    </row>
    <row r="23" spans="1:17" ht="15.95" customHeight="1" x14ac:dyDescent="0.25">
      <c r="A23" s="122" t="s">
        <v>76</v>
      </c>
      <c r="B23" s="152" t="s">
        <v>172</v>
      </c>
      <c r="C23" s="153"/>
      <c r="D23" s="47">
        <f>D19+D22</f>
        <v>171.10000000000002</v>
      </c>
      <c r="E23" s="47">
        <f>E19+E22</f>
        <v>168.20000000000002</v>
      </c>
      <c r="F23" s="47">
        <f>F19+F22</f>
        <v>0</v>
      </c>
      <c r="G23" s="47">
        <f>G19+G22</f>
        <v>2.9</v>
      </c>
      <c r="H23" s="48">
        <f t="shared" ref="H23:O23" si="2">H19+H22</f>
        <v>0</v>
      </c>
      <c r="I23" s="48">
        <f t="shared" si="2"/>
        <v>0</v>
      </c>
      <c r="J23" s="48">
        <f t="shared" si="2"/>
        <v>0</v>
      </c>
      <c r="K23" s="48">
        <f t="shared" si="2"/>
        <v>0</v>
      </c>
      <c r="L23" s="49">
        <f t="shared" si="2"/>
        <v>171.10000000000002</v>
      </c>
      <c r="M23" s="49">
        <f t="shared" si="2"/>
        <v>168.20000000000002</v>
      </c>
      <c r="N23" s="49">
        <f t="shared" si="2"/>
        <v>0</v>
      </c>
      <c r="O23" s="49">
        <f t="shared" si="2"/>
        <v>2.9</v>
      </c>
      <c r="P23" s="70" t="s">
        <v>312</v>
      </c>
      <c r="Q23" s="71">
        <f>SUM(I72:I85)</f>
        <v>0</v>
      </c>
    </row>
    <row r="24" spans="1:17" ht="15" customHeight="1" x14ac:dyDescent="0.25">
      <c r="A24" s="106" t="s">
        <v>173</v>
      </c>
      <c r="B24" s="123"/>
      <c r="C24" s="124"/>
      <c r="D24" s="123"/>
      <c r="E24" s="123"/>
      <c r="F24" s="108"/>
      <c r="G24" s="108"/>
      <c r="H24" s="108"/>
      <c r="I24" s="108"/>
      <c r="J24" s="108"/>
      <c r="K24" s="108"/>
      <c r="L24" s="108"/>
      <c r="M24" s="108"/>
      <c r="N24" s="108"/>
      <c r="P24" s="70" t="s">
        <v>313</v>
      </c>
      <c r="Q24" s="71">
        <f>SUM(I43:I69)</f>
        <v>0</v>
      </c>
    </row>
    <row r="25" spans="1:17" x14ac:dyDescent="0.25">
      <c r="A25" s="106"/>
      <c r="B25" s="6"/>
      <c r="C25" s="109"/>
      <c r="D25" s="6"/>
      <c r="E25" s="6"/>
      <c r="F25" s="110"/>
      <c r="G25" s="6"/>
      <c r="H25" s="6"/>
      <c r="I25" s="6"/>
      <c r="J25" s="6"/>
      <c r="K25" s="6"/>
      <c r="L25" s="6"/>
      <c r="M25" s="6"/>
      <c r="N25" s="6"/>
      <c r="P25" s="70" t="s">
        <v>314</v>
      </c>
      <c r="Q25" s="71">
        <f>SUM(I88:I91)</f>
        <v>0</v>
      </c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5" t="s">
        <v>172</v>
      </c>
      <c r="Q26" s="76">
        <f>SUM(Q16:Q25)</f>
        <v>171.10000000000002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 t="s">
        <v>433</v>
      </c>
      <c r="K27" s="6"/>
      <c r="L27" s="6"/>
      <c r="M27" s="6"/>
      <c r="N27" s="6"/>
      <c r="P27" s="77"/>
      <c r="Q27" s="77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7"/>
      <c r="Q28" s="77">
        <f>Q26-L23</f>
        <v>0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2"/>
      <c r="D31" s="6"/>
      <c r="E31" s="6"/>
      <c r="F31" s="6"/>
      <c r="G31" s="6" t="s">
        <v>173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6"/>
  <sheetViews>
    <sheetView showZeros="0" zoomScale="115" zoomScaleNormal="115" workbookViewId="0">
      <selection activeCell="B30" sqref="B30:O30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11" t="s">
        <v>328</v>
      </c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</row>
    <row r="2" spans="1:15" x14ac:dyDescent="0.25">
      <c r="B2" s="611" t="s">
        <v>447</v>
      </c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</row>
    <row r="3" spans="1:15" x14ac:dyDescent="0.25">
      <c r="B3" s="611" t="s">
        <v>504</v>
      </c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</row>
    <row r="4" spans="1:15" x14ac:dyDescent="0.25">
      <c r="B4" s="611" t="s">
        <v>345</v>
      </c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</row>
    <row r="5" spans="1:15" ht="13.5" customHeight="1" x14ac:dyDescent="0.25">
      <c r="B5" s="612" t="s">
        <v>559</v>
      </c>
      <c r="C5" s="612"/>
      <c r="D5" s="612"/>
      <c r="E5" s="612"/>
      <c r="F5" s="612"/>
      <c r="G5" s="612"/>
      <c r="H5" s="612"/>
      <c r="I5" s="612"/>
      <c r="J5" s="612"/>
      <c r="K5" s="612"/>
      <c r="L5" s="612"/>
      <c r="M5" s="612"/>
      <c r="N5" s="612"/>
      <c r="O5" s="612"/>
    </row>
    <row r="6" spans="1:15" ht="15" customHeight="1" x14ac:dyDescent="0.25">
      <c r="B6" s="612" t="s">
        <v>510</v>
      </c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</row>
    <row r="7" spans="1:15" ht="15" hidden="1" customHeight="1" x14ac:dyDescent="0.25">
      <c r="A7" s="318"/>
      <c r="B7" s="612" t="s">
        <v>412</v>
      </c>
      <c r="C7" s="612"/>
      <c r="D7" s="612"/>
      <c r="E7" s="612"/>
      <c r="F7" s="612"/>
      <c r="G7" s="612"/>
      <c r="H7" s="612"/>
      <c r="I7" s="612"/>
      <c r="J7" s="612"/>
      <c r="K7" s="612"/>
      <c r="L7" s="612"/>
      <c r="M7" s="612"/>
      <c r="N7" s="612"/>
      <c r="O7" s="612"/>
    </row>
    <row r="8" spans="1:15" hidden="1" x14ac:dyDescent="0.25">
      <c r="A8" s="318"/>
      <c r="B8" s="612" t="s">
        <v>413</v>
      </c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612"/>
      <c r="O8" s="612"/>
    </row>
    <row r="9" spans="1:15" ht="15" hidden="1" customHeight="1" x14ac:dyDescent="0.25">
      <c r="A9" s="318"/>
      <c r="B9" s="612" t="s">
        <v>414</v>
      </c>
      <c r="C9" s="612"/>
      <c r="D9" s="612"/>
      <c r="E9" s="612"/>
      <c r="F9" s="612"/>
      <c r="G9" s="612"/>
      <c r="H9" s="612"/>
      <c r="I9" s="612"/>
      <c r="J9" s="612"/>
      <c r="K9" s="612"/>
      <c r="L9" s="612"/>
      <c r="M9" s="612"/>
      <c r="N9" s="612"/>
      <c r="O9" s="612"/>
    </row>
    <row r="10" spans="1:15" hidden="1" x14ac:dyDescent="0.25">
      <c r="A10" s="318"/>
      <c r="B10" s="612" t="s">
        <v>415</v>
      </c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2"/>
    </row>
    <row r="11" spans="1:15" hidden="1" x14ac:dyDescent="0.25">
      <c r="A11" s="318"/>
      <c r="B11" s="612" t="s">
        <v>430</v>
      </c>
      <c r="C11" s="612"/>
      <c r="D11" s="612"/>
      <c r="E11" s="612"/>
      <c r="F11" s="612"/>
      <c r="G11" s="612"/>
      <c r="H11" s="612"/>
      <c r="I11" s="612"/>
      <c r="J11" s="612"/>
      <c r="K11" s="612"/>
      <c r="L11" s="612"/>
      <c r="M11" s="612"/>
      <c r="N11" s="612"/>
      <c r="O11" s="612"/>
    </row>
    <row r="12" spans="1:15" hidden="1" x14ac:dyDescent="0.25">
      <c r="A12" s="318"/>
      <c r="B12" s="612" t="s">
        <v>421</v>
      </c>
      <c r="C12" s="612"/>
      <c r="D12" s="612"/>
      <c r="E12" s="612"/>
      <c r="F12" s="612"/>
      <c r="G12" s="612"/>
      <c r="H12" s="612"/>
      <c r="I12" s="612"/>
      <c r="J12" s="612"/>
      <c r="K12" s="612"/>
      <c r="L12" s="612"/>
      <c r="M12" s="612"/>
      <c r="N12" s="612"/>
      <c r="O12" s="612"/>
    </row>
    <row r="13" spans="1:15" hidden="1" x14ac:dyDescent="0.25">
      <c r="A13" s="318"/>
      <c r="B13" s="612" t="s">
        <v>429</v>
      </c>
      <c r="C13" s="612"/>
      <c r="D13" s="612"/>
      <c r="E13" s="612"/>
      <c r="F13" s="612"/>
      <c r="G13" s="612"/>
      <c r="H13" s="612"/>
      <c r="I13" s="612"/>
      <c r="J13" s="612"/>
      <c r="K13" s="612"/>
      <c r="L13" s="612"/>
      <c r="M13" s="612"/>
      <c r="N13" s="612"/>
      <c r="O13" s="612"/>
    </row>
    <row r="14" spans="1:15" hidden="1" x14ac:dyDescent="0.25">
      <c r="A14" s="318"/>
      <c r="B14" s="612" t="s">
        <v>427</v>
      </c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612"/>
      <c r="O14" s="612"/>
    </row>
    <row r="15" spans="1:15" hidden="1" x14ac:dyDescent="0.25">
      <c r="A15" s="318"/>
      <c r="B15" s="612" t="s">
        <v>428</v>
      </c>
      <c r="C15" s="612"/>
      <c r="D15" s="612"/>
      <c r="E15" s="612"/>
      <c r="F15" s="612"/>
      <c r="G15" s="612"/>
      <c r="H15" s="612"/>
      <c r="I15" s="612"/>
      <c r="J15" s="612"/>
      <c r="K15" s="612"/>
      <c r="L15" s="612"/>
      <c r="M15" s="612"/>
      <c r="N15" s="612"/>
      <c r="O15" s="612"/>
    </row>
    <row r="16" spans="1:15" hidden="1" x14ac:dyDescent="0.25">
      <c r="A16" s="318"/>
      <c r="B16" s="612" t="s">
        <v>435</v>
      </c>
      <c r="C16" s="612"/>
      <c r="D16" s="612"/>
      <c r="E16" s="612"/>
      <c r="F16" s="612"/>
      <c r="G16" s="612"/>
      <c r="H16" s="612"/>
      <c r="I16" s="612"/>
      <c r="J16" s="612"/>
      <c r="K16" s="612"/>
      <c r="L16" s="612"/>
      <c r="M16" s="612"/>
      <c r="N16" s="612"/>
      <c r="O16" s="612"/>
    </row>
    <row r="17" spans="1:15" hidden="1" x14ac:dyDescent="0.25">
      <c r="A17" s="318"/>
      <c r="B17" s="612" t="s">
        <v>434</v>
      </c>
      <c r="C17" s="612"/>
      <c r="D17" s="612"/>
      <c r="E17" s="612"/>
      <c r="F17" s="612"/>
      <c r="G17" s="612"/>
      <c r="H17" s="612"/>
      <c r="I17" s="612"/>
      <c r="J17" s="612"/>
      <c r="K17" s="612"/>
      <c r="L17" s="612"/>
      <c r="M17" s="612"/>
      <c r="N17" s="612"/>
      <c r="O17" s="612"/>
    </row>
    <row r="18" spans="1:15" hidden="1" x14ac:dyDescent="0.25">
      <c r="A18" s="318"/>
      <c r="B18" s="612" t="s">
        <v>437</v>
      </c>
      <c r="C18" s="612"/>
      <c r="D18" s="612"/>
      <c r="E18" s="612"/>
      <c r="F18" s="612"/>
      <c r="G18" s="612"/>
      <c r="H18" s="612"/>
      <c r="I18" s="612"/>
      <c r="J18" s="612"/>
      <c r="K18" s="612"/>
      <c r="L18" s="612"/>
      <c r="M18" s="612"/>
      <c r="N18" s="612"/>
      <c r="O18" s="612"/>
    </row>
    <row r="19" spans="1:15" hidden="1" x14ac:dyDescent="0.25">
      <c r="A19" s="318"/>
      <c r="B19" s="612" t="s">
        <v>444</v>
      </c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612"/>
    </row>
    <row r="20" spans="1:15" hidden="1" x14ac:dyDescent="0.25">
      <c r="A20" s="318"/>
      <c r="B20" s="612" t="s">
        <v>445</v>
      </c>
      <c r="C20" s="612"/>
      <c r="D20" s="612"/>
      <c r="E20" s="612"/>
      <c r="F20" s="612"/>
      <c r="G20" s="612"/>
      <c r="H20" s="612"/>
      <c r="I20" s="612"/>
      <c r="J20" s="612"/>
      <c r="K20" s="612"/>
      <c r="L20" s="612"/>
      <c r="M20" s="612"/>
      <c r="N20" s="612"/>
      <c r="O20" s="612"/>
    </row>
    <row r="21" spans="1:15" x14ac:dyDescent="0.25">
      <c r="A21" s="318"/>
      <c r="B21" s="612" t="s">
        <v>560</v>
      </c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612"/>
      <c r="N21" s="612"/>
      <c r="O21" s="612"/>
    </row>
    <row r="22" spans="1:15" x14ac:dyDescent="0.25">
      <c r="A22" s="318"/>
      <c r="B22" s="612" t="s">
        <v>522</v>
      </c>
      <c r="C22" s="612"/>
      <c r="D22" s="612"/>
      <c r="E22" s="612"/>
      <c r="F22" s="612"/>
      <c r="G22" s="612"/>
      <c r="H22" s="612"/>
      <c r="I22" s="612"/>
      <c r="J22" s="612"/>
      <c r="K22" s="612"/>
      <c r="L22" s="612"/>
      <c r="M22" s="612"/>
      <c r="N22" s="612"/>
      <c r="O22" s="612"/>
    </row>
    <row r="23" spans="1:15" x14ac:dyDescent="0.25">
      <c r="A23" s="318"/>
      <c r="B23" s="612" t="s">
        <v>563</v>
      </c>
      <c r="C23" s="612"/>
      <c r="D23" s="612"/>
      <c r="E23" s="612"/>
      <c r="F23" s="612"/>
      <c r="G23" s="612"/>
      <c r="H23" s="612"/>
      <c r="I23" s="612"/>
      <c r="J23" s="612"/>
      <c r="K23" s="612"/>
      <c r="L23" s="612"/>
      <c r="M23" s="612"/>
      <c r="N23" s="612"/>
      <c r="O23" s="612"/>
    </row>
    <row r="24" spans="1:15" x14ac:dyDescent="0.25">
      <c r="A24" s="318"/>
      <c r="B24" s="612" t="s">
        <v>576</v>
      </c>
      <c r="C24" s="612"/>
      <c r="D24" s="612"/>
      <c r="E24" s="612"/>
      <c r="F24" s="612"/>
      <c r="G24" s="612"/>
      <c r="H24" s="612"/>
      <c r="I24" s="612"/>
      <c r="J24" s="612"/>
      <c r="K24" s="612"/>
      <c r="L24" s="612"/>
      <c r="M24" s="612"/>
      <c r="N24" s="612"/>
      <c r="O24" s="612"/>
    </row>
    <row r="25" spans="1:15" x14ac:dyDescent="0.25">
      <c r="A25" s="318"/>
      <c r="B25" s="612" t="s">
        <v>566</v>
      </c>
      <c r="C25" s="612"/>
      <c r="D25" s="612"/>
      <c r="E25" s="612"/>
      <c r="F25" s="612"/>
      <c r="G25" s="612"/>
      <c r="H25" s="612"/>
      <c r="I25" s="612"/>
      <c r="J25" s="612"/>
      <c r="K25" s="612"/>
      <c r="L25" s="612"/>
      <c r="M25" s="612"/>
      <c r="N25" s="612"/>
      <c r="O25" s="612"/>
    </row>
    <row r="26" spans="1:15" x14ac:dyDescent="0.25">
      <c r="A26" s="318"/>
      <c r="B26" s="612" t="s">
        <v>544</v>
      </c>
      <c r="C26" s="612"/>
      <c r="D26" s="612"/>
      <c r="E26" s="612"/>
      <c r="F26" s="612"/>
      <c r="G26" s="612"/>
      <c r="H26" s="612"/>
      <c r="I26" s="612"/>
      <c r="J26" s="612"/>
      <c r="K26" s="612"/>
      <c r="L26" s="612"/>
      <c r="M26" s="612"/>
      <c r="N26" s="612"/>
      <c r="O26" s="612"/>
    </row>
    <row r="27" spans="1:15" x14ac:dyDescent="0.25">
      <c r="A27" s="318"/>
      <c r="B27" s="612" t="s">
        <v>565</v>
      </c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  <c r="N27" s="612"/>
      <c r="O27" s="612"/>
    </row>
    <row r="28" spans="1:15" x14ac:dyDescent="0.25">
      <c r="A28" s="318"/>
      <c r="B28" s="612" t="s">
        <v>571</v>
      </c>
      <c r="C28" s="612"/>
      <c r="D28" s="612"/>
      <c r="E28" s="612"/>
      <c r="F28" s="612"/>
      <c r="G28" s="612"/>
      <c r="H28" s="612"/>
      <c r="I28" s="612"/>
      <c r="J28" s="612"/>
      <c r="K28" s="612"/>
      <c r="L28" s="612"/>
      <c r="M28" s="612"/>
      <c r="N28" s="612"/>
      <c r="O28" s="612"/>
    </row>
    <row r="29" spans="1:15" x14ac:dyDescent="0.25">
      <c r="A29" s="318"/>
      <c r="B29" s="612" t="s">
        <v>567</v>
      </c>
      <c r="C29" s="612"/>
      <c r="D29" s="612"/>
      <c r="E29" s="612"/>
      <c r="F29" s="612"/>
      <c r="G29" s="612"/>
      <c r="H29" s="612"/>
      <c r="I29" s="612"/>
      <c r="J29" s="612"/>
      <c r="K29" s="612"/>
      <c r="L29" s="612"/>
      <c r="M29" s="612"/>
      <c r="N29" s="612"/>
      <c r="O29" s="612"/>
    </row>
    <row r="30" spans="1:15" x14ac:dyDescent="0.25">
      <c r="A30" s="318"/>
      <c r="B30" s="612" t="s">
        <v>582</v>
      </c>
      <c r="C30" s="612"/>
      <c r="D30" s="612"/>
      <c r="E30" s="612"/>
      <c r="F30" s="612"/>
      <c r="G30" s="612"/>
      <c r="H30" s="612"/>
      <c r="I30" s="612"/>
      <c r="J30" s="612"/>
      <c r="K30" s="612"/>
      <c r="L30" s="612"/>
      <c r="M30" s="612"/>
      <c r="N30" s="612"/>
      <c r="O30" s="612"/>
    </row>
    <row r="31" spans="1:15" ht="12" customHeight="1" x14ac:dyDescent="0.25">
      <c r="B31" s="56"/>
      <c r="C31" s="56"/>
      <c r="D31" s="56"/>
      <c r="E31" s="56"/>
      <c r="F31" s="56"/>
      <c r="G31" s="56"/>
      <c r="H31" s="57"/>
      <c r="I31" s="57"/>
      <c r="J31" s="57"/>
      <c r="K31" s="57"/>
      <c r="L31" s="56"/>
      <c r="M31" s="56"/>
      <c r="N31" s="56"/>
      <c r="O31" s="56"/>
    </row>
    <row r="32" spans="1:15" ht="29.25" customHeight="1" x14ac:dyDescent="0.25">
      <c r="A32" s="569" t="s">
        <v>456</v>
      </c>
      <c r="B32" s="569"/>
      <c r="C32" s="569"/>
      <c r="D32" s="569"/>
      <c r="E32" s="569"/>
      <c r="F32" s="569"/>
      <c r="G32" s="569"/>
      <c r="H32" s="569"/>
      <c r="I32" s="569"/>
      <c r="J32" s="569"/>
      <c r="K32" s="569"/>
      <c r="L32" s="569"/>
      <c r="M32" s="569"/>
      <c r="N32" s="569"/>
      <c r="O32" s="569"/>
    </row>
    <row r="33" spans="1:18" ht="15" customHeight="1" x14ac:dyDescent="0.25">
      <c r="B33" s="58"/>
      <c r="C33" s="58"/>
      <c r="D33" s="58"/>
      <c r="E33" s="58"/>
      <c r="F33" s="58"/>
      <c r="G33" s="58"/>
      <c r="H33" s="59"/>
      <c r="I33" s="59"/>
      <c r="J33" s="59"/>
      <c r="K33" s="59"/>
      <c r="L33" s="58"/>
      <c r="M33" s="58"/>
      <c r="N33" s="58"/>
      <c r="O33" s="4" t="s">
        <v>406</v>
      </c>
    </row>
    <row r="34" spans="1:18" ht="15" customHeight="1" x14ac:dyDescent="0.25">
      <c r="A34" s="574" t="s">
        <v>5</v>
      </c>
      <c r="B34" s="577" t="s">
        <v>325</v>
      </c>
      <c r="C34" s="577" t="s">
        <v>54</v>
      </c>
      <c r="D34" s="590" t="s">
        <v>336</v>
      </c>
      <c r="E34" s="594" t="s">
        <v>194</v>
      </c>
      <c r="F34" s="594"/>
      <c r="G34" s="595"/>
      <c r="H34" s="580" t="s">
        <v>338</v>
      </c>
      <c r="I34" s="583" t="s">
        <v>194</v>
      </c>
      <c r="J34" s="584"/>
      <c r="K34" s="585"/>
      <c r="L34" s="589" t="s">
        <v>0</v>
      </c>
      <c r="M34" s="597" t="s">
        <v>194</v>
      </c>
      <c r="N34" s="598"/>
      <c r="O34" s="599"/>
    </row>
    <row r="35" spans="1:18" x14ac:dyDescent="0.25">
      <c r="A35" s="575"/>
      <c r="B35" s="578"/>
      <c r="C35" s="578"/>
      <c r="D35" s="591"/>
      <c r="E35" s="595" t="s">
        <v>1</v>
      </c>
      <c r="F35" s="605"/>
      <c r="G35" s="596" t="s">
        <v>2</v>
      </c>
      <c r="H35" s="581"/>
      <c r="I35" s="604" t="s">
        <v>1</v>
      </c>
      <c r="J35" s="604"/>
      <c r="K35" s="573" t="s">
        <v>2</v>
      </c>
      <c r="L35" s="589"/>
      <c r="M35" s="589" t="s">
        <v>1</v>
      </c>
      <c r="N35" s="589"/>
      <c r="O35" s="572" t="s">
        <v>2</v>
      </c>
    </row>
    <row r="36" spans="1:18" ht="30" customHeight="1" x14ac:dyDescent="0.25">
      <c r="A36" s="576"/>
      <c r="B36" s="579"/>
      <c r="C36" s="579"/>
      <c r="D36" s="592"/>
      <c r="E36" s="60" t="s">
        <v>3</v>
      </c>
      <c r="F36" s="61" t="s">
        <v>4</v>
      </c>
      <c r="G36" s="590"/>
      <c r="H36" s="582"/>
      <c r="I36" s="62" t="s">
        <v>3</v>
      </c>
      <c r="J36" s="63" t="s">
        <v>4</v>
      </c>
      <c r="K36" s="580"/>
      <c r="L36" s="643"/>
      <c r="M36" s="64" t="s">
        <v>3</v>
      </c>
      <c r="N36" s="65" t="s">
        <v>4</v>
      </c>
      <c r="O36" s="577"/>
    </row>
    <row r="37" spans="1:18" ht="15.95" customHeight="1" x14ac:dyDescent="0.25">
      <c r="A37" s="5" t="s">
        <v>71</v>
      </c>
      <c r="B37" s="586" t="s">
        <v>6</v>
      </c>
      <c r="C37" s="587"/>
      <c r="D37" s="587"/>
      <c r="E37" s="587"/>
      <c r="F37" s="587"/>
      <c r="G37" s="587"/>
      <c r="H37" s="587"/>
      <c r="I37" s="587"/>
      <c r="J37" s="587"/>
      <c r="K37" s="587"/>
      <c r="L37" s="587"/>
      <c r="M37" s="587"/>
      <c r="N37" s="587"/>
      <c r="O37" s="588"/>
      <c r="R37" s="77" t="s">
        <v>478</v>
      </c>
    </row>
    <row r="38" spans="1:18" ht="15" customHeight="1" x14ac:dyDescent="0.25">
      <c r="A38" s="5" t="s">
        <v>182</v>
      </c>
      <c r="B38" s="26" t="s">
        <v>20</v>
      </c>
      <c r="C38" s="7" t="s">
        <v>9</v>
      </c>
      <c r="D38" s="8">
        <f>E38+G38</f>
        <v>14.3</v>
      </c>
      <c r="E38" s="8">
        <v>14.3</v>
      </c>
      <c r="F38" s="8"/>
      <c r="G38" s="8"/>
      <c r="H38" s="9">
        <f>I38+K38</f>
        <v>0</v>
      </c>
      <c r="I38" s="9"/>
      <c r="J38" s="9"/>
      <c r="K38" s="9"/>
      <c r="L38" s="11">
        <f>M38+O38</f>
        <v>14.3</v>
      </c>
      <c r="M38" s="11">
        <f>E38+I38</f>
        <v>14.3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7">
        <f>'2 pr._pajamos pagal rūšis'!L20-'9 pr._įstaigų pajamos'!L38</f>
        <v>0</v>
      </c>
    </row>
    <row r="39" spans="1:18" x14ac:dyDescent="0.25">
      <c r="A39" s="13" t="s">
        <v>72</v>
      </c>
      <c r="B39" s="66" t="s">
        <v>324</v>
      </c>
      <c r="C39" s="15" t="s">
        <v>9</v>
      </c>
      <c r="D39" s="67">
        <f t="shared" ref="D39:D48" si="0">E39+G39</f>
        <v>3.8</v>
      </c>
      <c r="E39" s="67">
        <v>3.8</v>
      </c>
      <c r="F39" s="67"/>
      <c r="G39" s="67"/>
      <c r="H39" s="68">
        <f t="shared" ref="H39:H48" si="1">I39+K39</f>
        <v>0</v>
      </c>
      <c r="I39" s="68"/>
      <c r="J39" s="68"/>
      <c r="K39" s="68"/>
      <c r="L39" s="69">
        <f t="shared" ref="L39:L49" si="2">M39+O39</f>
        <v>3.8</v>
      </c>
      <c r="M39" s="69">
        <f t="shared" ref="M39:M48" si="3">E39+I39</f>
        <v>3.8</v>
      </c>
      <c r="N39" s="69">
        <f t="shared" ref="N39:N48" si="4">F39+J39</f>
        <v>0</v>
      </c>
      <c r="O39" s="69">
        <f t="shared" ref="O39:O48" si="5">G39+K39</f>
        <v>0</v>
      </c>
      <c r="P39" s="420"/>
      <c r="Q39" s="421"/>
      <c r="R39" s="77">
        <f>'2 pr._pajamos pagal rūšis'!L21-'9 pr._įstaigų pajamos'!L39</f>
        <v>0</v>
      </c>
    </row>
    <row r="40" spans="1:18" ht="15" customHeight="1" x14ac:dyDescent="0.25">
      <c r="A40" s="5" t="s">
        <v>73</v>
      </c>
      <c r="B40" s="35" t="s">
        <v>10</v>
      </c>
      <c r="C40" s="15" t="s">
        <v>9</v>
      </c>
      <c r="D40" s="16">
        <f t="shared" si="0"/>
        <v>0.3</v>
      </c>
      <c r="E40" s="16">
        <v>0.3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0.3</v>
      </c>
      <c r="M40" s="12">
        <f t="shared" si="3"/>
        <v>0.3</v>
      </c>
      <c r="N40" s="12">
        <f t="shared" si="4"/>
        <v>0</v>
      </c>
      <c r="O40" s="12">
        <f t="shared" si="5"/>
        <v>0</v>
      </c>
      <c r="R40" s="77">
        <f>'2 pr._pajamos pagal rūšis'!L22-'9 pr._įstaigų pajamos'!L40</f>
        <v>0</v>
      </c>
    </row>
    <row r="41" spans="1:18" ht="15" customHeight="1" x14ac:dyDescent="0.25">
      <c r="A41" s="5" t="s">
        <v>74</v>
      </c>
      <c r="B41" s="35" t="s">
        <v>11</v>
      </c>
      <c r="C41" s="15" t="s">
        <v>9</v>
      </c>
      <c r="D41" s="16">
        <f t="shared" si="0"/>
        <v>0.5</v>
      </c>
      <c r="E41" s="16">
        <v>0.5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0.5</v>
      </c>
      <c r="M41" s="12">
        <f t="shared" si="3"/>
        <v>0.5</v>
      </c>
      <c r="N41" s="12">
        <f t="shared" si="4"/>
        <v>0</v>
      </c>
      <c r="O41" s="12">
        <f t="shared" si="5"/>
        <v>0</v>
      </c>
      <c r="R41" s="77">
        <f>'2 pr._pajamos pagal rūšis'!L23-'9 pr._įstaigų pajamos'!L41</f>
        <v>0</v>
      </c>
    </row>
    <row r="42" spans="1:18" ht="15" customHeight="1" x14ac:dyDescent="0.25">
      <c r="A42" s="5" t="s">
        <v>75</v>
      </c>
      <c r="B42" s="35" t="s">
        <v>12</v>
      </c>
      <c r="C42" s="15" t="s">
        <v>9</v>
      </c>
      <c r="D42" s="16">
        <f t="shared" si="0"/>
        <v>1.9</v>
      </c>
      <c r="E42" s="16">
        <v>1.9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1.9</v>
      </c>
      <c r="M42" s="12">
        <f t="shared" si="3"/>
        <v>1.9</v>
      </c>
      <c r="N42" s="12">
        <f t="shared" si="4"/>
        <v>0</v>
      </c>
      <c r="O42" s="12">
        <f t="shared" si="5"/>
        <v>0</v>
      </c>
      <c r="R42" s="77">
        <f>'2 pr._pajamos pagal rūšis'!L24-'9 pr._įstaigų pajamos'!L42</f>
        <v>0</v>
      </c>
    </row>
    <row r="43" spans="1:18" ht="15" customHeight="1" x14ac:dyDescent="0.25">
      <c r="A43" s="13" t="s">
        <v>76</v>
      </c>
      <c r="B43" s="12" t="s">
        <v>14</v>
      </c>
      <c r="C43" s="15" t="s">
        <v>9</v>
      </c>
      <c r="D43" s="16">
        <f t="shared" si="0"/>
        <v>2</v>
      </c>
      <c r="E43" s="16">
        <v>2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</v>
      </c>
      <c r="M43" s="12">
        <f t="shared" si="3"/>
        <v>2</v>
      </c>
      <c r="N43" s="12">
        <f t="shared" si="4"/>
        <v>0</v>
      </c>
      <c r="O43" s="12">
        <f t="shared" si="5"/>
        <v>0</v>
      </c>
      <c r="R43" s="77">
        <f>'2 pr._pajamos pagal rūšis'!L26-'9 pr._įstaigų pajamos'!L43</f>
        <v>0</v>
      </c>
    </row>
    <row r="44" spans="1:18" ht="15" customHeight="1" x14ac:dyDescent="0.25">
      <c r="A44" s="13" t="s">
        <v>77</v>
      </c>
      <c r="B44" s="26" t="s">
        <v>15</v>
      </c>
      <c r="C44" s="15" t="s">
        <v>9</v>
      </c>
      <c r="D44" s="16">
        <f t="shared" si="0"/>
        <v>0.1</v>
      </c>
      <c r="E44" s="16">
        <v>0.1</v>
      </c>
      <c r="F44" s="16"/>
      <c r="G44" s="16"/>
      <c r="H44" s="10">
        <f t="shared" si="1"/>
        <v>0</v>
      </c>
      <c r="I44" s="10"/>
      <c r="J44" s="10"/>
      <c r="K44" s="10"/>
      <c r="L44" s="12">
        <f t="shared" si="2"/>
        <v>0.1</v>
      </c>
      <c r="M44" s="12">
        <f t="shared" si="3"/>
        <v>0.1</v>
      </c>
      <c r="N44" s="12">
        <f t="shared" si="4"/>
        <v>0</v>
      </c>
      <c r="O44" s="12">
        <f t="shared" si="5"/>
        <v>0</v>
      </c>
      <c r="R44" s="77">
        <f>'2 pr._pajamos pagal rūšis'!L27-'9 pr._įstaigų pajamos'!L44</f>
        <v>0</v>
      </c>
    </row>
    <row r="45" spans="1:18" ht="15" customHeight="1" x14ac:dyDescent="0.25">
      <c r="A45" s="5" t="s">
        <v>78</v>
      </c>
      <c r="B45" s="35" t="s">
        <v>16</v>
      </c>
      <c r="C45" s="15" t="s">
        <v>9</v>
      </c>
      <c r="D45" s="16">
        <f t="shared" si="0"/>
        <v>2.5</v>
      </c>
      <c r="E45" s="16">
        <v>2.5</v>
      </c>
      <c r="F45" s="16"/>
      <c r="G45" s="16"/>
      <c r="H45" s="10">
        <f t="shared" si="1"/>
        <v>0</v>
      </c>
      <c r="I45" s="10"/>
      <c r="J45" s="10"/>
      <c r="K45" s="10"/>
      <c r="L45" s="12">
        <f t="shared" si="2"/>
        <v>2.5</v>
      </c>
      <c r="M45" s="12">
        <f t="shared" si="3"/>
        <v>2.5</v>
      </c>
      <c r="N45" s="12">
        <f t="shared" si="4"/>
        <v>0</v>
      </c>
      <c r="O45" s="12">
        <f t="shared" si="5"/>
        <v>0</v>
      </c>
      <c r="R45" s="77">
        <f>'2 pr._pajamos pagal rūšis'!L28-'9 pr._įstaigų pajamos'!L45</f>
        <v>0</v>
      </c>
    </row>
    <row r="46" spans="1:18" ht="15" customHeight="1" x14ac:dyDescent="0.25">
      <c r="A46" s="5" t="s">
        <v>79</v>
      </c>
      <c r="B46" s="35" t="s">
        <v>17</v>
      </c>
      <c r="C46" s="15" t="s">
        <v>9</v>
      </c>
      <c r="D46" s="16">
        <f t="shared" si="0"/>
        <v>0.5</v>
      </c>
      <c r="E46" s="16">
        <v>0.5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0.5</v>
      </c>
      <c r="M46" s="12">
        <f t="shared" si="3"/>
        <v>0.5</v>
      </c>
      <c r="N46" s="12">
        <f t="shared" si="4"/>
        <v>0</v>
      </c>
      <c r="O46" s="12">
        <f t="shared" si="5"/>
        <v>0</v>
      </c>
      <c r="R46" s="77">
        <f>'2 pr._pajamos pagal rūšis'!L29-'9 pr._įstaigų pajamos'!L46</f>
        <v>0</v>
      </c>
    </row>
    <row r="47" spans="1:18" ht="15" customHeight="1" x14ac:dyDescent="0.25">
      <c r="A47" s="5" t="s">
        <v>80</v>
      </c>
      <c r="B47" s="35" t="s">
        <v>18</v>
      </c>
      <c r="C47" s="15" t="s">
        <v>9</v>
      </c>
      <c r="D47" s="16">
        <f t="shared" ref="D47" si="6">E47+G47</f>
        <v>0.3</v>
      </c>
      <c r="E47" s="16">
        <v>0.3</v>
      </c>
      <c r="F47" s="16"/>
      <c r="G47" s="16"/>
      <c r="H47" s="10">
        <f t="shared" ref="H47" si="7">I47+K47</f>
        <v>0</v>
      </c>
      <c r="I47" s="10"/>
      <c r="J47" s="10"/>
      <c r="K47" s="10"/>
      <c r="L47" s="12">
        <f t="shared" ref="L47" si="8">M47+O47</f>
        <v>0.3</v>
      </c>
      <c r="M47" s="12">
        <f t="shared" ref="M47" si="9">E47+I47</f>
        <v>0.3</v>
      </c>
      <c r="N47" s="12">
        <f t="shared" ref="N47" si="10">F47+J47</f>
        <v>0</v>
      </c>
      <c r="O47" s="12">
        <f t="shared" ref="O47" si="11">G47+K47</f>
        <v>0</v>
      </c>
      <c r="R47" s="77">
        <f>'2 pr._pajamos pagal rūšis'!L30-'9 pr._įstaigų pajamos'!L47</f>
        <v>0</v>
      </c>
    </row>
    <row r="48" spans="1:18" ht="15" customHeight="1" x14ac:dyDescent="0.25">
      <c r="A48" s="13" t="s">
        <v>81</v>
      </c>
      <c r="B48" s="35" t="s">
        <v>170</v>
      </c>
      <c r="C48" s="394" t="s">
        <v>21</v>
      </c>
      <c r="D48" s="16">
        <f t="shared" si="0"/>
        <v>1.5</v>
      </c>
      <c r="E48" s="16">
        <v>1.5</v>
      </c>
      <c r="F48" s="16"/>
      <c r="G48" s="16"/>
      <c r="H48" s="10">
        <f t="shared" si="1"/>
        <v>0</v>
      </c>
      <c r="I48" s="10"/>
      <c r="J48" s="10"/>
      <c r="K48" s="10"/>
      <c r="L48" s="12">
        <f t="shared" si="2"/>
        <v>1.5</v>
      </c>
      <c r="M48" s="12">
        <f t="shared" si="3"/>
        <v>1.5</v>
      </c>
      <c r="N48" s="12">
        <f t="shared" si="4"/>
        <v>0</v>
      </c>
      <c r="O48" s="12">
        <f t="shared" si="5"/>
        <v>0</v>
      </c>
      <c r="R48" s="77">
        <f>'2 pr._pajamos pagal rūšis'!L31-'9 pr._įstaigų pajamos'!L48</f>
        <v>0</v>
      </c>
    </row>
    <row r="49" spans="1:18" ht="15.95" customHeight="1" x14ac:dyDescent="0.25">
      <c r="A49" s="99" t="s">
        <v>82</v>
      </c>
      <c r="B49" s="44" t="s">
        <v>174</v>
      </c>
      <c r="C49" s="72"/>
      <c r="D49" s="73">
        <f t="shared" ref="D49:O49" si="12">SUM(D38:D48)</f>
        <v>27.700000000000003</v>
      </c>
      <c r="E49" s="73">
        <f t="shared" si="12"/>
        <v>27.700000000000003</v>
      </c>
      <c r="F49" s="73">
        <f t="shared" si="12"/>
        <v>0</v>
      </c>
      <c r="G49" s="73">
        <f t="shared" si="12"/>
        <v>0</v>
      </c>
      <c r="H49" s="74">
        <f t="shared" si="12"/>
        <v>0</v>
      </c>
      <c r="I49" s="74">
        <f t="shared" si="12"/>
        <v>0</v>
      </c>
      <c r="J49" s="74">
        <f t="shared" si="12"/>
        <v>0</v>
      </c>
      <c r="K49" s="74">
        <f t="shared" si="12"/>
        <v>0</v>
      </c>
      <c r="L49" s="21">
        <f t="shared" si="2"/>
        <v>27.700000000000003</v>
      </c>
      <c r="M49" s="44">
        <f t="shared" si="12"/>
        <v>27.700000000000003</v>
      </c>
      <c r="N49" s="44">
        <f t="shared" si="12"/>
        <v>0</v>
      </c>
      <c r="O49" s="44">
        <f t="shared" si="12"/>
        <v>0</v>
      </c>
      <c r="R49" s="77">
        <f>'2 pr._pajamos pagal rūšis'!L32-'9 pr._įstaigų pajamos'!L49</f>
        <v>0</v>
      </c>
    </row>
    <row r="50" spans="1:18" ht="15.95" customHeight="1" x14ac:dyDescent="0.25">
      <c r="A50" s="5" t="s">
        <v>83</v>
      </c>
      <c r="B50" s="586" t="s">
        <v>59</v>
      </c>
      <c r="C50" s="587"/>
      <c r="D50" s="587"/>
      <c r="E50" s="587"/>
      <c r="F50" s="587"/>
      <c r="G50" s="587"/>
      <c r="H50" s="587"/>
      <c r="I50" s="587"/>
      <c r="J50" s="587"/>
      <c r="K50" s="587"/>
      <c r="L50" s="587"/>
      <c r="M50" s="587"/>
      <c r="N50" s="587"/>
      <c r="O50" s="588"/>
      <c r="R50" s="77">
        <f>'2 pr._pajamos pagal rūšis'!L33-'9 pr._įstaigų pajamos'!L50</f>
        <v>0</v>
      </c>
    </row>
    <row r="51" spans="1:18" ht="15" customHeight="1" x14ac:dyDescent="0.25">
      <c r="A51" s="5" t="s">
        <v>84</v>
      </c>
      <c r="B51" s="26" t="s">
        <v>7</v>
      </c>
      <c r="C51" s="7" t="s">
        <v>22</v>
      </c>
      <c r="D51" s="8">
        <f>E51+G51</f>
        <v>0.1</v>
      </c>
      <c r="E51" s="8">
        <v>0.1</v>
      </c>
      <c r="F51" s="8"/>
      <c r="G51" s="8"/>
      <c r="H51" s="9">
        <f t="shared" ref="H51:H61" si="13">I51+K51</f>
        <v>0</v>
      </c>
      <c r="I51" s="9"/>
      <c r="J51" s="9"/>
      <c r="K51" s="9"/>
      <c r="L51" s="11">
        <f t="shared" ref="L51:L62" si="14">M51+O51</f>
        <v>0.1</v>
      </c>
      <c r="M51" s="11">
        <f t="shared" ref="M51:M61" si="15">E51+I51</f>
        <v>0.1</v>
      </c>
      <c r="N51" s="11">
        <f t="shared" ref="N51:N61" si="16">F51+J51</f>
        <v>0</v>
      </c>
      <c r="O51" s="11">
        <f t="shared" ref="O51:O61" si="17">G51+K51</f>
        <v>0</v>
      </c>
      <c r="R51" s="77">
        <f>'2 pr._pajamos pagal rūšis'!L34-'9 pr._įstaigų pajamos'!L51</f>
        <v>0</v>
      </c>
    </row>
    <row r="52" spans="1:18" ht="15" customHeight="1" x14ac:dyDescent="0.25">
      <c r="A52" s="5" t="s">
        <v>85</v>
      </c>
      <c r="B52" s="35" t="s">
        <v>10</v>
      </c>
      <c r="C52" s="15" t="s">
        <v>22</v>
      </c>
      <c r="D52" s="16">
        <f t="shared" ref="D52:D61" si="18">E52+G52</f>
        <v>1.2</v>
      </c>
      <c r="E52" s="16">
        <v>1.2</v>
      </c>
      <c r="F52" s="16"/>
      <c r="G52" s="16"/>
      <c r="H52" s="10">
        <f t="shared" si="13"/>
        <v>0</v>
      </c>
      <c r="I52" s="10"/>
      <c r="J52" s="10"/>
      <c r="K52" s="10"/>
      <c r="L52" s="12">
        <f t="shared" si="14"/>
        <v>1.2</v>
      </c>
      <c r="M52" s="12">
        <f t="shared" si="15"/>
        <v>1.2</v>
      </c>
      <c r="N52" s="12">
        <f t="shared" si="16"/>
        <v>0</v>
      </c>
      <c r="O52" s="12">
        <f t="shared" si="17"/>
        <v>0</v>
      </c>
      <c r="R52" s="77">
        <f>'2 pr._pajamos pagal rūšis'!L35-'9 pr._įstaigų pajamos'!L52</f>
        <v>0</v>
      </c>
    </row>
    <row r="53" spans="1:18" ht="15" customHeight="1" x14ac:dyDescent="0.25">
      <c r="A53" s="5" t="s">
        <v>86</v>
      </c>
      <c r="B53" s="35" t="s">
        <v>11</v>
      </c>
      <c r="C53" s="15" t="s">
        <v>22</v>
      </c>
      <c r="D53" s="16">
        <f t="shared" si="18"/>
        <v>11.3</v>
      </c>
      <c r="E53" s="16">
        <v>7.1</v>
      </c>
      <c r="F53" s="16"/>
      <c r="G53" s="16">
        <v>4.2</v>
      </c>
      <c r="H53" s="10">
        <f t="shared" si="13"/>
        <v>0</v>
      </c>
      <c r="I53" s="10"/>
      <c r="J53" s="10"/>
      <c r="K53" s="10"/>
      <c r="L53" s="12">
        <f t="shared" si="14"/>
        <v>11.3</v>
      </c>
      <c r="M53" s="12">
        <f t="shared" si="15"/>
        <v>7.1</v>
      </c>
      <c r="N53" s="12">
        <f t="shared" si="16"/>
        <v>0</v>
      </c>
      <c r="O53" s="12">
        <f t="shared" si="17"/>
        <v>4.2</v>
      </c>
      <c r="R53" s="77">
        <f>'2 pr._pajamos pagal rūšis'!L36-'9 pr._įstaigų pajamos'!L53</f>
        <v>0</v>
      </c>
    </row>
    <row r="54" spans="1:18" ht="15" customHeight="1" x14ac:dyDescent="0.25">
      <c r="A54" s="5" t="s">
        <v>87</v>
      </c>
      <c r="B54" s="35" t="s">
        <v>12</v>
      </c>
      <c r="C54" s="15" t="s">
        <v>22</v>
      </c>
      <c r="D54" s="16">
        <f t="shared" si="18"/>
        <v>0.9</v>
      </c>
      <c r="E54" s="16">
        <v>0.9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0.9</v>
      </c>
      <c r="M54" s="12">
        <f t="shared" si="15"/>
        <v>0.9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ht="15" customHeight="1" x14ac:dyDescent="0.25">
      <c r="A55" s="13" t="s">
        <v>88</v>
      </c>
      <c r="B55" s="35" t="s">
        <v>13</v>
      </c>
      <c r="C55" s="15" t="s">
        <v>22</v>
      </c>
      <c r="D55" s="16">
        <f t="shared" si="18"/>
        <v>1.5</v>
      </c>
      <c r="E55" s="16">
        <v>1.5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1.5</v>
      </c>
      <c r="M55" s="12">
        <f t="shared" si="15"/>
        <v>1.5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" customHeight="1" x14ac:dyDescent="0.25">
      <c r="A56" s="13" t="s">
        <v>89</v>
      </c>
      <c r="B56" s="12" t="s">
        <v>14</v>
      </c>
      <c r="C56" s="15" t="s">
        <v>22</v>
      </c>
      <c r="D56" s="16">
        <f t="shared" si="18"/>
        <v>3</v>
      </c>
      <c r="E56" s="16">
        <v>3</v>
      </c>
      <c r="F56" s="16"/>
      <c r="G56" s="16"/>
      <c r="H56" s="10">
        <f t="shared" si="13"/>
        <v>-0.3</v>
      </c>
      <c r="I56" s="10">
        <v>-0.3</v>
      </c>
      <c r="J56" s="10"/>
      <c r="K56" s="10"/>
      <c r="L56" s="12">
        <f t="shared" si="14"/>
        <v>2.7</v>
      </c>
      <c r="M56" s="12">
        <f t="shared" si="15"/>
        <v>2.7</v>
      </c>
      <c r="N56" s="12">
        <f t="shared" si="16"/>
        <v>0</v>
      </c>
      <c r="O56" s="12">
        <f t="shared" si="17"/>
        <v>0</v>
      </c>
      <c r="R56" s="77">
        <f>'2 pr._pajamos pagal rūšis'!L39-'9 pr._įstaigų pajamos'!L56</f>
        <v>0</v>
      </c>
    </row>
    <row r="57" spans="1:18" x14ac:dyDescent="0.25">
      <c r="A57" s="5" t="s">
        <v>90</v>
      </c>
      <c r="B57" s="12" t="s">
        <v>15</v>
      </c>
      <c r="C57" s="15" t="s">
        <v>22</v>
      </c>
      <c r="D57" s="16">
        <f t="shared" si="18"/>
        <v>3.5</v>
      </c>
      <c r="E57" s="16">
        <v>3.5</v>
      </c>
      <c r="F57" s="16"/>
      <c r="G57" s="16"/>
      <c r="H57" s="10">
        <f t="shared" si="13"/>
        <v>0</v>
      </c>
      <c r="I57" s="10"/>
      <c r="J57" s="10"/>
      <c r="K57" s="10"/>
      <c r="L57" s="12">
        <f t="shared" si="14"/>
        <v>3.5</v>
      </c>
      <c r="M57" s="12">
        <f t="shared" si="15"/>
        <v>3.5</v>
      </c>
      <c r="N57" s="12">
        <f t="shared" si="16"/>
        <v>0</v>
      </c>
      <c r="O57" s="12">
        <f t="shared" si="17"/>
        <v>0</v>
      </c>
      <c r="R57" s="77">
        <f>'2 pr._pajamos pagal rūšis'!L40-'9 pr._įstaigų pajamos'!L57</f>
        <v>0</v>
      </c>
    </row>
    <row r="58" spans="1:18" ht="15" customHeight="1" x14ac:dyDescent="0.25">
      <c r="A58" s="5" t="s">
        <v>91</v>
      </c>
      <c r="B58" s="35" t="s">
        <v>16</v>
      </c>
      <c r="C58" s="15" t="s">
        <v>22</v>
      </c>
      <c r="D58" s="16">
        <f t="shared" si="18"/>
        <v>9.1999999999999993</v>
      </c>
      <c r="E58" s="16">
        <v>8.1</v>
      </c>
      <c r="F58" s="16"/>
      <c r="G58" s="16">
        <v>1.1000000000000001</v>
      </c>
      <c r="H58" s="10">
        <f t="shared" si="13"/>
        <v>-0.2</v>
      </c>
      <c r="I58" s="10">
        <v>-0.2</v>
      </c>
      <c r="J58" s="10"/>
      <c r="K58" s="10"/>
      <c r="L58" s="12">
        <f t="shared" si="14"/>
        <v>9</v>
      </c>
      <c r="M58" s="12">
        <f t="shared" si="15"/>
        <v>7.8999999999999995</v>
      </c>
      <c r="N58" s="12">
        <f t="shared" si="16"/>
        <v>0</v>
      </c>
      <c r="O58" s="12">
        <f t="shared" si="17"/>
        <v>1.1000000000000001</v>
      </c>
      <c r="R58" s="77">
        <f>'2 pr._pajamos pagal rūšis'!L41-'9 pr._įstaigų pajamos'!L58</f>
        <v>0</v>
      </c>
    </row>
    <row r="59" spans="1:18" ht="15" customHeight="1" x14ac:dyDescent="0.25">
      <c r="A59" s="5" t="s">
        <v>92</v>
      </c>
      <c r="B59" s="35" t="s">
        <v>17</v>
      </c>
      <c r="C59" s="15" t="s">
        <v>22</v>
      </c>
      <c r="D59" s="16">
        <f t="shared" si="18"/>
        <v>0.4</v>
      </c>
      <c r="E59" s="16">
        <v>0.4</v>
      </c>
      <c r="F59" s="16"/>
      <c r="G59" s="16"/>
      <c r="H59" s="10">
        <f t="shared" si="13"/>
        <v>0</v>
      </c>
      <c r="I59" s="10"/>
      <c r="J59" s="10"/>
      <c r="K59" s="10"/>
      <c r="L59" s="12">
        <f t="shared" si="14"/>
        <v>0.4</v>
      </c>
      <c r="M59" s="12">
        <f t="shared" si="15"/>
        <v>0.4</v>
      </c>
      <c r="N59" s="12">
        <f t="shared" si="16"/>
        <v>0</v>
      </c>
      <c r="O59" s="12">
        <f t="shared" si="17"/>
        <v>0</v>
      </c>
      <c r="R59" s="77">
        <f>'2 pr._pajamos pagal rūšis'!L42-'9 pr._įstaigų pajamos'!L59</f>
        <v>0</v>
      </c>
    </row>
    <row r="60" spans="1:18" ht="15" customHeight="1" x14ac:dyDescent="0.25">
      <c r="A60" s="5" t="s">
        <v>93</v>
      </c>
      <c r="B60" s="35" t="s">
        <v>18</v>
      </c>
      <c r="C60" s="15" t="s">
        <v>22</v>
      </c>
      <c r="D60" s="16">
        <f t="shared" si="18"/>
        <v>1.9</v>
      </c>
      <c r="E60" s="16">
        <v>1.9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1.9</v>
      </c>
      <c r="M60" s="12">
        <f t="shared" si="15"/>
        <v>1.9</v>
      </c>
      <c r="N60" s="12">
        <f t="shared" si="16"/>
        <v>0</v>
      </c>
      <c r="O60" s="12">
        <f t="shared" si="17"/>
        <v>0</v>
      </c>
      <c r="R60" s="77">
        <f>'2 pr._pajamos pagal rūšis'!L43-'9 pr._įstaigų pajamos'!L60</f>
        <v>0</v>
      </c>
    </row>
    <row r="61" spans="1:18" ht="15" customHeight="1" x14ac:dyDescent="0.25">
      <c r="A61" s="38" t="s">
        <v>94</v>
      </c>
      <c r="B61" s="35" t="s">
        <v>19</v>
      </c>
      <c r="C61" s="15" t="s">
        <v>22</v>
      </c>
      <c r="D61" s="16">
        <f t="shared" si="18"/>
        <v>0.5</v>
      </c>
      <c r="E61" s="16">
        <v>0.5</v>
      </c>
      <c r="F61" s="16"/>
      <c r="G61" s="16"/>
      <c r="H61" s="10">
        <f t="shared" si="13"/>
        <v>0</v>
      </c>
      <c r="I61" s="10"/>
      <c r="J61" s="10"/>
      <c r="K61" s="10"/>
      <c r="L61" s="12">
        <f t="shared" si="14"/>
        <v>0.5</v>
      </c>
      <c r="M61" s="12">
        <f t="shared" si="15"/>
        <v>0.5</v>
      </c>
      <c r="N61" s="12">
        <f t="shared" si="16"/>
        <v>0</v>
      </c>
      <c r="O61" s="12">
        <f t="shared" si="17"/>
        <v>0</v>
      </c>
      <c r="R61" s="77">
        <f>'2 pr._pajamos pagal rūšis'!L44-'9 pr._įstaigų pajamos'!L61</f>
        <v>0</v>
      </c>
    </row>
    <row r="62" spans="1:18" ht="15.95" customHeight="1" x14ac:dyDescent="0.25">
      <c r="A62" s="99" t="s">
        <v>95</v>
      </c>
      <c r="B62" s="21" t="s">
        <v>175</v>
      </c>
      <c r="C62" s="25"/>
      <c r="D62" s="23">
        <f>SUM(D51:D61)</f>
        <v>33.5</v>
      </c>
      <c r="E62" s="23">
        <f>SUM(E51:E61)</f>
        <v>28.199999999999996</v>
      </c>
      <c r="F62" s="23">
        <f>SUM(F51:F61)</f>
        <v>0</v>
      </c>
      <c r="G62" s="23">
        <f t="shared" ref="G62:O62" si="19">SUM(G51:G61)</f>
        <v>5.3000000000000007</v>
      </c>
      <c r="H62" s="24">
        <f t="shared" si="19"/>
        <v>-0.5</v>
      </c>
      <c r="I62" s="24">
        <f t="shared" si="19"/>
        <v>-0.5</v>
      </c>
      <c r="J62" s="24">
        <f t="shared" si="19"/>
        <v>0</v>
      </c>
      <c r="K62" s="24">
        <f t="shared" si="19"/>
        <v>0</v>
      </c>
      <c r="L62" s="21">
        <f t="shared" si="14"/>
        <v>33</v>
      </c>
      <c r="M62" s="21">
        <f t="shared" si="19"/>
        <v>27.699999999999996</v>
      </c>
      <c r="N62" s="21">
        <f t="shared" si="19"/>
        <v>0</v>
      </c>
      <c r="O62" s="21">
        <f t="shared" si="19"/>
        <v>5.3000000000000007</v>
      </c>
      <c r="R62" s="77">
        <f>'2 pr._pajamos pagal rūšis'!L45-'9 pr._įstaigų pajamos'!L62</f>
        <v>0</v>
      </c>
    </row>
    <row r="63" spans="1:18" ht="15.95" customHeight="1" x14ac:dyDescent="0.25">
      <c r="A63" s="5" t="s">
        <v>96</v>
      </c>
      <c r="B63" s="586" t="s">
        <v>63</v>
      </c>
      <c r="C63" s="587"/>
      <c r="D63" s="587"/>
      <c r="E63" s="587"/>
      <c r="F63" s="587"/>
      <c r="G63" s="587"/>
      <c r="H63" s="587"/>
      <c r="I63" s="587"/>
      <c r="J63" s="587"/>
      <c r="K63" s="587"/>
      <c r="L63" s="587"/>
      <c r="M63" s="587"/>
      <c r="N63" s="587"/>
      <c r="O63" s="587"/>
      <c r="R63" s="77">
        <f>'2 pr._pajamos pagal rūšis'!L46-'9 pr._įstaigų pajamos'!L63</f>
        <v>0</v>
      </c>
    </row>
    <row r="64" spans="1:18" ht="15" customHeight="1" x14ac:dyDescent="0.25">
      <c r="A64" s="38" t="s">
        <v>97</v>
      </c>
      <c r="B64" s="35" t="s">
        <v>20</v>
      </c>
      <c r="C64" s="15" t="s">
        <v>32</v>
      </c>
      <c r="D64" s="16">
        <f>E64+G64</f>
        <v>105.6</v>
      </c>
      <c r="E64" s="16">
        <v>24.3</v>
      </c>
      <c r="F64" s="16"/>
      <c r="G64" s="16">
        <v>81.3</v>
      </c>
      <c r="H64" s="10">
        <f t="shared" ref="H64:H125" si="20">I64+K64</f>
        <v>0</v>
      </c>
      <c r="I64" s="10">
        <v>-10.5</v>
      </c>
      <c r="J64" s="10"/>
      <c r="K64" s="10">
        <v>10.5</v>
      </c>
      <c r="L64" s="12">
        <f t="shared" ref="L64:L125" si="21">M64+O64</f>
        <v>105.6</v>
      </c>
      <c r="M64" s="12">
        <f t="shared" ref="M64:M125" si="22">E64+I64</f>
        <v>13.8</v>
      </c>
      <c r="N64" s="12">
        <f t="shared" ref="N64:N125" si="23">F64+J64</f>
        <v>0</v>
      </c>
      <c r="O64" s="12">
        <f t="shared" ref="O64:O125" si="24">G64+K64</f>
        <v>91.8</v>
      </c>
      <c r="R64" s="77">
        <f>'2 pr._pajamos pagal rūšis'!L47-'9 pr._įstaigų pajamos'!L64</f>
        <v>0</v>
      </c>
    </row>
    <row r="65" spans="1:18" ht="15" hidden="1" customHeight="1" x14ac:dyDescent="0.25">
      <c r="A65" s="40" t="s">
        <v>98</v>
      </c>
      <c r="B65" s="29" t="s">
        <v>70</v>
      </c>
      <c r="C65" s="30" t="s">
        <v>32</v>
      </c>
      <c r="D65" s="16">
        <f>E65+G65</f>
        <v>0</v>
      </c>
      <c r="E65" s="161"/>
      <c r="F65" s="161"/>
      <c r="G65" s="161"/>
      <c r="H65" s="10">
        <f t="shared" si="20"/>
        <v>0</v>
      </c>
      <c r="I65" s="79"/>
      <c r="J65" s="79"/>
      <c r="K65" s="79"/>
      <c r="L65" s="12">
        <f t="shared" ref="L65:L66" si="25">M65+O65</f>
        <v>0</v>
      </c>
      <c r="M65" s="12">
        <f t="shared" ref="M65" si="26">E65+I65</f>
        <v>0</v>
      </c>
      <c r="N65" s="12">
        <f t="shared" ref="N65" si="27">F65+J65</f>
        <v>0</v>
      </c>
      <c r="O65" s="12">
        <f t="shared" ref="O65" si="28">G65+K65</f>
        <v>0</v>
      </c>
      <c r="R65" s="77">
        <f>'2 pr._pajamos pagal rūšis'!L48-'9 pr._įstaigų pajamos'!L65</f>
        <v>0</v>
      </c>
    </row>
    <row r="66" spans="1:18" ht="15.95" customHeight="1" x14ac:dyDescent="0.25">
      <c r="A66" s="20" t="s">
        <v>98</v>
      </c>
      <c r="B66" s="44" t="s">
        <v>176</v>
      </c>
      <c r="C66" s="78"/>
      <c r="D66" s="23">
        <f>D64+D65</f>
        <v>105.6</v>
      </c>
      <c r="E66" s="23">
        <f t="shared" ref="E66:O66" si="29">E64+E65</f>
        <v>24.3</v>
      </c>
      <c r="F66" s="23">
        <f t="shared" si="29"/>
        <v>0</v>
      </c>
      <c r="G66" s="23">
        <f t="shared" si="29"/>
        <v>81.3</v>
      </c>
      <c r="H66" s="24">
        <f t="shared" si="29"/>
        <v>0</v>
      </c>
      <c r="I66" s="24">
        <f t="shared" si="29"/>
        <v>-10.5</v>
      </c>
      <c r="J66" s="24">
        <f t="shared" si="29"/>
        <v>0</v>
      </c>
      <c r="K66" s="24">
        <f t="shared" si="29"/>
        <v>10.5</v>
      </c>
      <c r="L66" s="21">
        <f t="shared" si="25"/>
        <v>105.6</v>
      </c>
      <c r="M66" s="21">
        <f t="shared" si="29"/>
        <v>13.8</v>
      </c>
      <c r="N66" s="21">
        <f t="shared" si="29"/>
        <v>0</v>
      </c>
      <c r="O66" s="21">
        <f t="shared" si="29"/>
        <v>91.8</v>
      </c>
      <c r="R66" s="77">
        <f>'2 pr._pajamos pagal rūšis'!L49-'9 pr._įstaigų pajamos'!L66</f>
        <v>0</v>
      </c>
    </row>
    <row r="67" spans="1:18" ht="15.95" customHeight="1" x14ac:dyDescent="0.25">
      <c r="A67" s="5" t="s">
        <v>99</v>
      </c>
      <c r="B67" s="586" t="s">
        <v>171</v>
      </c>
      <c r="C67" s="587"/>
      <c r="D67" s="587"/>
      <c r="E67" s="587"/>
      <c r="F67" s="587"/>
      <c r="G67" s="587"/>
      <c r="H67" s="587"/>
      <c r="I67" s="587"/>
      <c r="J67" s="587"/>
      <c r="K67" s="587"/>
      <c r="L67" s="587"/>
      <c r="M67" s="587"/>
      <c r="N67" s="587"/>
      <c r="O67" s="588"/>
      <c r="R67" s="77">
        <f>'2 pr._pajamos pagal rūšis'!L50-'9 pr._įstaigų pajamos'!L67</f>
        <v>0</v>
      </c>
    </row>
    <row r="68" spans="1:18" ht="15.95" customHeight="1" x14ac:dyDescent="0.25">
      <c r="A68" s="5" t="s">
        <v>100</v>
      </c>
      <c r="B68" s="14" t="s">
        <v>55</v>
      </c>
      <c r="C68" s="81" t="s">
        <v>51</v>
      </c>
      <c r="D68" s="8">
        <f t="shared" ref="D68:D69" si="30">E68+G68</f>
        <v>0.1</v>
      </c>
      <c r="E68" s="8">
        <v>0.1</v>
      </c>
      <c r="F68" s="8"/>
      <c r="G68" s="8"/>
      <c r="H68" s="9">
        <f t="shared" ref="H68:H69" si="31">I68+K68</f>
        <v>0</v>
      </c>
      <c r="I68" s="9"/>
      <c r="J68" s="9"/>
      <c r="K68" s="9"/>
      <c r="L68" s="11">
        <f t="shared" ref="L68" si="32">M68+O68</f>
        <v>0.1</v>
      </c>
      <c r="M68" s="11">
        <f t="shared" ref="M68" si="33">E68+I68</f>
        <v>0.1</v>
      </c>
      <c r="N68" s="11">
        <f t="shared" ref="N68" si="34">F68+J68</f>
        <v>0</v>
      </c>
      <c r="O68" s="11">
        <f t="shared" ref="O68" si="35">G68+K68</f>
        <v>0</v>
      </c>
      <c r="R68" s="77">
        <f>'2 pr._pajamos pagal rūšis'!L51-'9 pr._įstaigų pajamos'!L68</f>
        <v>0</v>
      </c>
    </row>
    <row r="69" spans="1:18" ht="15.95" customHeight="1" x14ac:dyDescent="0.25">
      <c r="A69" s="13" t="s">
        <v>101</v>
      </c>
      <c r="B69" s="12" t="s">
        <v>33</v>
      </c>
      <c r="C69" s="15" t="s">
        <v>51</v>
      </c>
      <c r="D69" s="8">
        <f t="shared" si="30"/>
        <v>0.1</v>
      </c>
      <c r="E69" s="8">
        <v>0.1</v>
      </c>
      <c r="F69" s="8"/>
      <c r="G69" s="8"/>
      <c r="H69" s="9">
        <f t="shared" si="31"/>
        <v>0</v>
      </c>
      <c r="I69" s="9"/>
      <c r="J69" s="9"/>
      <c r="K69" s="9"/>
      <c r="L69" s="11">
        <f t="shared" ref="L69" si="36">M69+O69</f>
        <v>0.1</v>
      </c>
      <c r="M69" s="11">
        <f t="shared" ref="M69" si="37">E69+I69</f>
        <v>0.1</v>
      </c>
      <c r="N69" s="11">
        <f t="shared" ref="N69" si="38">F69+J69</f>
        <v>0</v>
      </c>
      <c r="O69" s="11">
        <f t="shared" ref="O69" si="39">G69+K69</f>
        <v>0</v>
      </c>
      <c r="R69" s="77">
        <f>'2 pr._pajamos pagal rūšis'!L52-'9 pr._įstaigų pajamos'!L69</f>
        <v>0</v>
      </c>
    </row>
    <row r="70" spans="1:18" ht="15" customHeight="1" x14ac:dyDescent="0.25">
      <c r="A70" s="13" t="s">
        <v>102</v>
      </c>
      <c r="B70" s="80" t="s">
        <v>160</v>
      </c>
      <c r="C70" s="81" t="s">
        <v>51</v>
      </c>
      <c r="D70" s="8">
        <f t="shared" ref="D70:D102" si="40">E70+G70</f>
        <v>2.7</v>
      </c>
      <c r="E70" s="8">
        <v>2.7</v>
      </c>
      <c r="F70" s="8"/>
      <c r="G70" s="8"/>
      <c r="H70" s="9">
        <f t="shared" si="20"/>
        <v>0</v>
      </c>
      <c r="I70" s="9"/>
      <c r="J70" s="9"/>
      <c r="K70" s="9"/>
      <c r="L70" s="11">
        <f t="shared" si="21"/>
        <v>2.7</v>
      </c>
      <c r="M70" s="11">
        <f t="shared" si="22"/>
        <v>2.7</v>
      </c>
      <c r="N70" s="11">
        <f t="shared" si="23"/>
        <v>0</v>
      </c>
      <c r="O70" s="11">
        <f t="shared" si="24"/>
        <v>0</v>
      </c>
      <c r="R70" s="77">
        <f>'2 pr._pajamos pagal rūšis'!L53-'9 pr._įstaigų pajamos'!L70</f>
        <v>0</v>
      </c>
    </row>
    <row r="71" spans="1:18" ht="15" customHeight="1" x14ac:dyDescent="0.25">
      <c r="A71" s="19" t="s">
        <v>103</v>
      </c>
      <c r="B71" s="29" t="s">
        <v>416</v>
      </c>
      <c r="C71" s="30" t="s">
        <v>51</v>
      </c>
      <c r="D71" s="16">
        <f t="shared" si="40"/>
        <v>6.4</v>
      </c>
      <c r="E71" s="16">
        <v>6.4</v>
      </c>
      <c r="F71" s="16"/>
      <c r="G71" s="16"/>
      <c r="H71" s="10">
        <f t="shared" si="20"/>
        <v>-1.8</v>
      </c>
      <c r="I71" s="10">
        <v>-1.8</v>
      </c>
      <c r="J71" s="10"/>
      <c r="K71" s="10"/>
      <c r="L71" s="12">
        <f t="shared" si="21"/>
        <v>4.6000000000000005</v>
      </c>
      <c r="M71" s="12">
        <f t="shared" si="22"/>
        <v>4.6000000000000005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5" t="s">
        <v>104</v>
      </c>
      <c r="B72" s="12" t="s">
        <v>152</v>
      </c>
      <c r="C72" s="30" t="s">
        <v>51</v>
      </c>
      <c r="D72" s="16">
        <f t="shared" si="40"/>
        <v>7.1</v>
      </c>
      <c r="E72" s="16">
        <v>7.1</v>
      </c>
      <c r="F72" s="16"/>
      <c r="G72" s="16"/>
      <c r="H72" s="10">
        <f t="shared" si="20"/>
        <v>-1.9</v>
      </c>
      <c r="I72" s="10">
        <v>-1.9</v>
      </c>
      <c r="J72" s="10"/>
      <c r="K72" s="10"/>
      <c r="L72" s="12">
        <f t="shared" si="21"/>
        <v>5.1999999999999993</v>
      </c>
      <c r="M72" s="12">
        <f t="shared" si="22"/>
        <v>5.1999999999999993</v>
      </c>
      <c r="N72" s="12">
        <f t="shared" si="23"/>
        <v>0</v>
      </c>
      <c r="O72" s="12">
        <f t="shared" si="24"/>
        <v>0</v>
      </c>
      <c r="R72" s="77">
        <f>'2 pr._pajamos pagal rūšis'!L55-'9 pr._įstaigų pajamos'!L72</f>
        <v>0</v>
      </c>
    </row>
    <row r="73" spans="1:18" ht="15" customHeight="1" x14ac:dyDescent="0.25">
      <c r="A73" s="5" t="s">
        <v>105</v>
      </c>
      <c r="B73" s="31" t="s">
        <v>342</v>
      </c>
      <c r="C73" s="30" t="s">
        <v>51</v>
      </c>
      <c r="D73" s="16">
        <f t="shared" si="40"/>
        <v>8.3000000000000007</v>
      </c>
      <c r="E73" s="16">
        <v>8.3000000000000007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21"/>
        <v>8.3000000000000007</v>
      </c>
      <c r="M73" s="12">
        <f t="shared" si="22"/>
        <v>8.3000000000000007</v>
      </c>
      <c r="N73" s="12">
        <f t="shared" si="23"/>
        <v>0</v>
      </c>
      <c r="O73" s="12">
        <f t="shared" si="24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106</v>
      </c>
      <c r="B74" s="29" t="s">
        <v>417</v>
      </c>
      <c r="C74" s="15" t="s">
        <v>51</v>
      </c>
      <c r="D74" s="16">
        <f t="shared" si="40"/>
        <v>38.4</v>
      </c>
      <c r="E74" s="16">
        <v>38.4</v>
      </c>
      <c r="F74" s="16">
        <v>18.2</v>
      </c>
      <c r="G74" s="16"/>
      <c r="H74" s="10">
        <f t="shared" si="20"/>
        <v>0.9</v>
      </c>
      <c r="I74" s="10">
        <v>0.9</v>
      </c>
      <c r="J74" s="10"/>
      <c r="K74" s="10"/>
      <c r="L74" s="12">
        <f t="shared" si="21"/>
        <v>39.299999999999997</v>
      </c>
      <c r="M74" s="12">
        <f t="shared" si="22"/>
        <v>39.299999999999997</v>
      </c>
      <c r="N74" s="12">
        <f t="shared" si="23"/>
        <v>18.2</v>
      </c>
      <c r="O74" s="12">
        <f t="shared" si="24"/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107</v>
      </c>
      <c r="B75" s="29" t="s">
        <v>418</v>
      </c>
      <c r="C75" s="15" t="s">
        <v>51</v>
      </c>
      <c r="D75" s="16">
        <f t="shared" si="40"/>
        <v>13.9</v>
      </c>
      <c r="E75" s="16">
        <v>13.9</v>
      </c>
      <c r="F75" s="16"/>
      <c r="G75" s="16"/>
      <c r="H75" s="10">
        <f t="shared" si="20"/>
        <v>0</v>
      </c>
      <c r="I75" s="10"/>
      <c r="J75" s="10"/>
      <c r="K75" s="10"/>
      <c r="L75" s="12">
        <f t="shared" si="21"/>
        <v>13.9</v>
      </c>
      <c r="M75" s="12">
        <f t="shared" si="22"/>
        <v>13.9</v>
      </c>
      <c r="N75" s="12">
        <f t="shared" si="23"/>
        <v>0</v>
      </c>
      <c r="O75" s="12">
        <f t="shared" si="24"/>
        <v>0</v>
      </c>
      <c r="R75" s="77">
        <f>'2 pr._pajamos pagal rūšis'!L58-'9 pr._įstaigų pajamos'!L75</f>
        <v>0</v>
      </c>
    </row>
    <row r="76" spans="1:18" ht="15" customHeight="1" x14ac:dyDescent="0.25">
      <c r="A76" s="32" t="s">
        <v>108</v>
      </c>
      <c r="B76" s="29" t="s">
        <v>419</v>
      </c>
      <c r="C76" s="30" t="s">
        <v>51</v>
      </c>
      <c r="D76" s="16">
        <f t="shared" ref="D76" si="41">E76+G76</f>
        <v>0.1</v>
      </c>
      <c r="E76" s="16">
        <v>0.1</v>
      </c>
      <c r="F76" s="16"/>
      <c r="G76" s="16"/>
      <c r="H76" s="10">
        <f t="shared" ref="H76" si="42">I76+K76</f>
        <v>0</v>
      </c>
      <c r="I76" s="10"/>
      <c r="J76" s="10"/>
      <c r="K76" s="10"/>
      <c r="L76" s="12">
        <f t="shared" ref="L76" si="43">M76+O76</f>
        <v>0.1</v>
      </c>
      <c r="M76" s="12">
        <f t="shared" ref="M76" si="44">E76+I76</f>
        <v>0.1</v>
      </c>
      <c r="N76" s="12">
        <f t="shared" ref="N76" si="45">F76+J76</f>
        <v>0</v>
      </c>
      <c r="O76" s="12">
        <f t="shared" ref="O76" si="46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32" t="s">
        <v>109</v>
      </c>
      <c r="B77" s="29" t="s">
        <v>391</v>
      </c>
      <c r="C77" s="15" t="s">
        <v>51</v>
      </c>
      <c r="D77" s="16">
        <f t="shared" si="40"/>
        <v>3</v>
      </c>
      <c r="E77" s="16">
        <v>3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21"/>
        <v>3</v>
      </c>
      <c r="M77" s="12">
        <f t="shared" si="22"/>
        <v>3</v>
      </c>
      <c r="N77" s="12">
        <f t="shared" si="23"/>
        <v>0</v>
      </c>
      <c r="O77" s="12">
        <f t="shared" si="24"/>
        <v>0</v>
      </c>
      <c r="R77" s="77">
        <f>'2 pr._pajamos pagal rūšis'!L60-'9 pr._įstaigų pajamos'!L77</f>
        <v>0</v>
      </c>
    </row>
    <row r="78" spans="1:18" ht="15" customHeight="1" x14ac:dyDescent="0.25">
      <c r="A78" s="32" t="s">
        <v>155</v>
      </c>
      <c r="B78" s="202" t="s">
        <v>46</v>
      </c>
      <c r="C78" s="15" t="s">
        <v>51</v>
      </c>
      <c r="D78" s="16">
        <f t="shared" si="40"/>
        <v>0.1</v>
      </c>
      <c r="E78" s="16">
        <v>0.1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ref="L78:L79" si="47">M78+O78</f>
        <v>0.1</v>
      </c>
      <c r="M78" s="12">
        <f t="shared" ref="M78:M79" si="48">E78+I78</f>
        <v>0.1</v>
      </c>
      <c r="N78" s="12">
        <f t="shared" ref="N78:N79" si="49">F78+J78</f>
        <v>0</v>
      </c>
      <c r="O78" s="12">
        <f t="shared" ref="O78:O79" si="50">G78+K78</f>
        <v>0</v>
      </c>
      <c r="R78" s="77">
        <f>'2 pr._pajamos pagal rūšis'!L61-'9 pr._įstaigų pajamos'!L78</f>
        <v>0</v>
      </c>
    </row>
    <row r="79" spans="1:18" ht="15" customHeight="1" x14ac:dyDescent="0.25">
      <c r="A79" s="32" t="s">
        <v>156</v>
      </c>
      <c r="B79" s="12" t="s">
        <v>43</v>
      </c>
      <c r="C79" s="15" t="s">
        <v>51</v>
      </c>
      <c r="D79" s="16">
        <f t="shared" si="40"/>
        <v>0.1</v>
      </c>
      <c r="E79" s="16">
        <v>0.1</v>
      </c>
      <c r="F79" s="16"/>
      <c r="G79" s="16"/>
      <c r="H79" s="10">
        <f t="shared" si="20"/>
        <v>0.1</v>
      </c>
      <c r="I79" s="10">
        <v>0.1</v>
      </c>
      <c r="J79" s="10"/>
      <c r="K79" s="10"/>
      <c r="L79" s="12">
        <f t="shared" si="47"/>
        <v>0.2</v>
      </c>
      <c r="M79" s="12">
        <f t="shared" si="48"/>
        <v>0.2</v>
      </c>
      <c r="N79" s="12">
        <f t="shared" si="49"/>
        <v>0</v>
      </c>
      <c r="O79" s="12">
        <f t="shared" si="50"/>
        <v>0</v>
      </c>
      <c r="R79" s="77">
        <f>'2 pr._pajamos pagal rūšis'!L62-'9 pr._įstaigų pajamos'!L79</f>
        <v>0</v>
      </c>
    </row>
    <row r="80" spans="1:18" ht="15" customHeight="1" x14ac:dyDescent="0.25">
      <c r="A80" s="32" t="s">
        <v>110</v>
      </c>
      <c r="B80" s="29" t="s">
        <v>45</v>
      </c>
      <c r="C80" s="15" t="s">
        <v>51</v>
      </c>
      <c r="D80" s="16">
        <f t="shared" si="40"/>
        <v>0.1</v>
      </c>
      <c r="E80" s="16">
        <v>0.1</v>
      </c>
      <c r="F80" s="16"/>
      <c r="G80" s="16"/>
      <c r="H80" s="10">
        <f t="shared" si="20"/>
        <v>0</v>
      </c>
      <c r="I80" s="10"/>
      <c r="J80" s="10"/>
      <c r="K80" s="10"/>
      <c r="L80" s="12">
        <f t="shared" ref="L80" si="51">M80+O80</f>
        <v>0.1</v>
      </c>
      <c r="M80" s="12">
        <f t="shared" ref="M80" si="52">E80+I80</f>
        <v>0.1</v>
      </c>
      <c r="N80" s="12">
        <f t="shared" ref="N80" si="53">F80+J80</f>
        <v>0</v>
      </c>
      <c r="O80" s="12">
        <f t="shared" ref="O80" si="54">G80+K80</f>
        <v>0</v>
      </c>
      <c r="R80" s="77"/>
    </row>
    <row r="81" spans="1:18" ht="15" customHeight="1" x14ac:dyDescent="0.25">
      <c r="A81" s="32" t="s">
        <v>157</v>
      </c>
      <c r="B81" s="33" t="s">
        <v>165</v>
      </c>
      <c r="C81" s="82" t="s">
        <v>51</v>
      </c>
      <c r="D81" s="16">
        <f t="shared" si="40"/>
        <v>6.6</v>
      </c>
      <c r="E81" s="16">
        <v>6.6</v>
      </c>
      <c r="F81" s="16"/>
      <c r="G81" s="16"/>
      <c r="H81" s="10">
        <f t="shared" si="20"/>
        <v>-1.3</v>
      </c>
      <c r="I81" s="10">
        <v>-1.3</v>
      </c>
      <c r="J81" s="10"/>
      <c r="K81" s="10"/>
      <c r="L81" s="12">
        <f t="shared" si="21"/>
        <v>5.3</v>
      </c>
      <c r="M81" s="12">
        <f t="shared" si="22"/>
        <v>5.3</v>
      </c>
      <c r="N81" s="12">
        <f t="shared" si="23"/>
        <v>0</v>
      </c>
      <c r="O81" s="12">
        <f t="shared" si="24"/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158</v>
      </c>
      <c r="B82" s="33" t="s">
        <v>44</v>
      </c>
      <c r="C82" s="82" t="s">
        <v>51</v>
      </c>
      <c r="D82" s="16">
        <f t="shared" si="40"/>
        <v>0.1</v>
      </c>
      <c r="E82" s="16">
        <v>0.1</v>
      </c>
      <c r="F82" s="16"/>
      <c r="G82" s="16"/>
      <c r="H82" s="10">
        <f t="shared" si="20"/>
        <v>0</v>
      </c>
      <c r="I82" s="10"/>
      <c r="J82" s="10"/>
      <c r="K82" s="10"/>
      <c r="L82" s="12">
        <f t="shared" ref="L82" si="55">M82+O82</f>
        <v>0.1</v>
      </c>
      <c r="M82" s="12">
        <f t="shared" ref="M82" si="56">E82+I82</f>
        <v>0.1</v>
      </c>
      <c r="N82" s="12">
        <f t="shared" ref="N82" si="57">F82+J82</f>
        <v>0</v>
      </c>
      <c r="O82" s="12">
        <f t="shared" ref="O82" si="58">G82+K82</f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111</v>
      </c>
      <c r="B83" s="93" t="s">
        <v>47</v>
      </c>
      <c r="C83" s="82" t="s">
        <v>51</v>
      </c>
      <c r="D83" s="16">
        <f t="shared" si="40"/>
        <v>0.1</v>
      </c>
      <c r="E83" s="16">
        <v>0.1</v>
      </c>
      <c r="F83" s="16"/>
      <c r="G83" s="16"/>
      <c r="H83" s="10">
        <f t="shared" si="20"/>
        <v>0</v>
      </c>
      <c r="I83" s="10"/>
      <c r="J83" s="10"/>
      <c r="K83" s="10"/>
      <c r="L83" s="12">
        <f t="shared" ref="L83" si="59">M83+O83</f>
        <v>0.1</v>
      </c>
      <c r="M83" s="12">
        <f t="shared" ref="M83" si="60">E83+I83</f>
        <v>0.1</v>
      </c>
      <c r="N83" s="12">
        <f t="shared" ref="N83" si="61">F83+J83</f>
        <v>0</v>
      </c>
      <c r="O83" s="12">
        <f t="shared" ref="O83" si="62">G83+K83</f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112</v>
      </c>
      <c r="B84" s="33" t="s">
        <v>392</v>
      </c>
      <c r="C84" s="82" t="s">
        <v>51</v>
      </c>
      <c r="D84" s="16">
        <f>E84+G84</f>
        <v>5.7</v>
      </c>
      <c r="E84" s="16">
        <v>5.7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5.7</v>
      </c>
      <c r="M84" s="12">
        <f>E84+I84</f>
        <v>5.7</v>
      </c>
      <c r="N84" s="12">
        <f>F84+J84</f>
        <v>0</v>
      </c>
      <c r="O84" s="12">
        <f>G84+K84</f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113</v>
      </c>
      <c r="B85" s="33" t="s">
        <v>42</v>
      </c>
      <c r="C85" s="82" t="s">
        <v>51</v>
      </c>
      <c r="D85" s="16">
        <f t="shared" si="40"/>
        <v>27.1</v>
      </c>
      <c r="E85" s="16">
        <v>27.1</v>
      </c>
      <c r="F85" s="16"/>
      <c r="G85" s="16"/>
      <c r="H85" s="10">
        <f t="shared" si="20"/>
        <v>-2.7</v>
      </c>
      <c r="I85" s="10">
        <v>-2.7</v>
      </c>
      <c r="J85" s="10"/>
      <c r="K85" s="10"/>
      <c r="L85" s="12">
        <f t="shared" si="21"/>
        <v>24.400000000000002</v>
      </c>
      <c r="M85" s="12">
        <f t="shared" si="22"/>
        <v>24.400000000000002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5" customHeight="1" x14ac:dyDescent="0.25">
      <c r="A86" s="5" t="s">
        <v>114</v>
      </c>
      <c r="B86" s="34" t="s">
        <v>393</v>
      </c>
      <c r="C86" s="82" t="s">
        <v>51</v>
      </c>
      <c r="D86" s="16">
        <f>E86+G86</f>
        <v>12.1</v>
      </c>
      <c r="E86" s="16">
        <v>12.1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12.1</v>
      </c>
      <c r="M86" s="12">
        <f>E86+I86</f>
        <v>12.1</v>
      </c>
      <c r="N86" s="12">
        <f>F86+J86</f>
        <v>0</v>
      </c>
      <c r="O86" s="12">
        <f>G86+K86</f>
        <v>0</v>
      </c>
      <c r="R86" s="77">
        <f>'2 pr._pajamos pagal rūšis'!L69-'9 pr._įstaigų pajamos'!L86</f>
        <v>0</v>
      </c>
    </row>
    <row r="87" spans="1:18" ht="15" customHeight="1" x14ac:dyDescent="0.25">
      <c r="A87" s="5" t="s">
        <v>115</v>
      </c>
      <c r="B87" s="34" t="s">
        <v>41</v>
      </c>
      <c r="C87" s="82" t="s">
        <v>51</v>
      </c>
      <c r="D87" s="16">
        <f t="shared" si="40"/>
        <v>22.6</v>
      </c>
      <c r="E87" s="16">
        <v>22.6</v>
      </c>
      <c r="F87" s="16"/>
      <c r="G87" s="16"/>
      <c r="H87" s="10">
        <f t="shared" si="20"/>
        <v>-5.0999999999999996</v>
      </c>
      <c r="I87" s="10">
        <v>-5.0999999999999996</v>
      </c>
      <c r="J87" s="10"/>
      <c r="K87" s="10"/>
      <c r="L87" s="12">
        <f t="shared" si="21"/>
        <v>17.5</v>
      </c>
      <c r="M87" s="12">
        <f t="shared" si="22"/>
        <v>17.5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166</v>
      </c>
      <c r="B88" s="29" t="s">
        <v>161</v>
      </c>
      <c r="C88" s="30" t="s">
        <v>51</v>
      </c>
      <c r="D88" s="16">
        <f t="shared" si="40"/>
        <v>7</v>
      </c>
      <c r="E88" s="16">
        <v>7</v>
      </c>
      <c r="F88" s="16"/>
      <c r="G88" s="16"/>
      <c r="H88" s="10">
        <f t="shared" si="20"/>
        <v>-0.6</v>
      </c>
      <c r="I88" s="10">
        <v>-0.6</v>
      </c>
      <c r="J88" s="10"/>
      <c r="K88" s="10"/>
      <c r="L88" s="12">
        <f t="shared" si="21"/>
        <v>6.4</v>
      </c>
      <c r="M88" s="12">
        <f t="shared" si="22"/>
        <v>6.4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116</v>
      </c>
      <c r="B89" s="29" t="s">
        <v>153</v>
      </c>
      <c r="C89" s="30" t="s">
        <v>51</v>
      </c>
      <c r="D89" s="16">
        <f t="shared" si="40"/>
        <v>60.4</v>
      </c>
      <c r="E89" s="16">
        <v>60.4</v>
      </c>
      <c r="F89" s="16"/>
      <c r="G89" s="16"/>
      <c r="H89" s="10">
        <f t="shared" si="20"/>
        <v>4</v>
      </c>
      <c r="I89" s="10">
        <v>4</v>
      </c>
      <c r="J89" s="10"/>
      <c r="K89" s="10"/>
      <c r="L89" s="12">
        <f t="shared" si="21"/>
        <v>64.400000000000006</v>
      </c>
      <c r="M89" s="12">
        <f t="shared" si="22"/>
        <v>64.400000000000006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ht="15" customHeight="1" x14ac:dyDescent="0.25">
      <c r="A90" s="5" t="s">
        <v>117</v>
      </c>
      <c r="B90" s="29" t="s">
        <v>34</v>
      </c>
      <c r="C90" s="30" t="s">
        <v>51</v>
      </c>
      <c r="D90" s="16">
        <f t="shared" si="40"/>
        <v>35.299999999999997</v>
      </c>
      <c r="E90" s="16">
        <v>35.299999999999997</v>
      </c>
      <c r="F90" s="16"/>
      <c r="G90" s="16"/>
      <c r="H90" s="10">
        <f t="shared" si="20"/>
        <v>-0.2</v>
      </c>
      <c r="I90" s="10">
        <v>-0.2</v>
      </c>
      <c r="J90" s="10"/>
      <c r="K90" s="10"/>
      <c r="L90" s="12">
        <f t="shared" si="21"/>
        <v>35.099999999999994</v>
      </c>
      <c r="M90" s="12">
        <f t="shared" si="22"/>
        <v>35.099999999999994</v>
      </c>
      <c r="N90" s="12">
        <f t="shared" si="23"/>
        <v>0</v>
      </c>
      <c r="O90" s="12">
        <f t="shared" si="24"/>
        <v>0</v>
      </c>
      <c r="R90" s="77">
        <f>'2 pr._pajamos pagal rūšis'!L73-'9 pr._įstaigų pajamos'!L90</f>
        <v>0</v>
      </c>
    </row>
    <row r="91" spans="1:18" ht="15" customHeight="1" x14ac:dyDescent="0.25">
      <c r="A91" s="5" t="s">
        <v>118</v>
      </c>
      <c r="B91" s="29" t="s">
        <v>36</v>
      </c>
      <c r="C91" s="30" t="s">
        <v>51</v>
      </c>
      <c r="D91" s="16">
        <f t="shared" si="40"/>
        <v>36</v>
      </c>
      <c r="E91" s="16">
        <v>36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36</v>
      </c>
      <c r="M91" s="12">
        <f t="shared" si="22"/>
        <v>36</v>
      </c>
      <c r="N91" s="12">
        <f t="shared" si="23"/>
        <v>0</v>
      </c>
      <c r="O91" s="12">
        <f t="shared" si="24"/>
        <v>0</v>
      </c>
      <c r="R91" s="77">
        <f>'2 pr._pajamos pagal rūšis'!L74-'9 pr._įstaigų pajamos'!L91</f>
        <v>0</v>
      </c>
    </row>
    <row r="92" spans="1:18" ht="15" customHeight="1" x14ac:dyDescent="0.25">
      <c r="A92" s="5" t="s">
        <v>119</v>
      </c>
      <c r="B92" s="29" t="s">
        <v>38</v>
      </c>
      <c r="C92" s="30" t="s">
        <v>51</v>
      </c>
      <c r="D92" s="16">
        <f t="shared" si="40"/>
        <v>76.400000000000006</v>
      </c>
      <c r="E92" s="16">
        <v>76.400000000000006</v>
      </c>
      <c r="F92" s="16"/>
      <c r="G92" s="16"/>
      <c r="H92" s="10">
        <f t="shared" si="20"/>
        <v>-7</v>
      </c>
      <c r="I92" s="10">
        <v>-8</v>
      </c>
      <c r="J92" s="10"/>
      <c r="K92" s="10">
        <v>1</v>
      </c>
      <c r="L92" s="12">
        <f t="shared" si="21"/>
        <v>69.400000000000006</v>
      </c>
      <c r="M92" s="12">
        <f t="shared" si="22"/>
        <v>68.400000000000006</v>
      </c>
      <c r="N92" s="12">
        <f t="shared" si="23"/>
        <v>0</v>
      </c>
      <c r="O92" s="12">
        <f t="shared" si="24"/>
        <v>1</v>
      </c>
      <c r="R92" s="77">
        <f>'2 pr._pajamos pagal rūšis'!L75-'9 pr._įstaigų pajamos'!L92</f>
        <v>0</v>
      </c>
    </row>
    <row r="93" spans="1:18" ht="16.5" customHeight="1" x14ac:dyDescent="0.25">
      <c r="A93" s="5" t="s">
        <v>120</v>
      </c>
      <c r="B93" s="12" t="s">
        <v>37</v>
      </c>
      <c r="C93" s="30" t="s">
        <v>51</v>
      </c>
      <c r="D93" s="16">
        <f t="shared" si="40"/>
        <v>38.200000000000003</v>
      </c>
      <c r="E93" s="16">
        <v>38.200000000000003</v>
      </c>
      <c r="F93" s="16"/>
      <c r="G93" s="16"/>
      <c r="H93" s="10">
        <f t="shared" si="20"/>
        <v>-0.6</v>
      </c>
      <c r="I93" s="10">
        <v>-0.6</v>
      </c>
      <c r="J93" s="10"/>
      <c r="K93" s="10"/>
      <c r="L93" s="12">
        <f t="shared" si="21"/>
        <v>37.6</v>
      </c>
      <c r="M93" s="12">
        <f t="shared" si="22"/>
        <v>37.6</v>
      </c>
      <c r="N93" s="12">
        <f t="shared" si="23"/>
        <v>0</v>
      </c>
      <c r="O93" s="12">
        <f t="shared" si="24"/>
        <v>0</v>
      </c>
      <c r="R93" s="77">
        <f>'2 pr._pajamos pagal rūšis'!L76-'9 pr._įstaigų pajamos'!L93</f>
        <v>0</v>
      </c>
    </row>
    <row r="94" spans="1:18" x14ac:dyDescent="0.25">
      <c r="A94" s="5" t="s">
        <v>162</v>
      </c>
      <c r="B94" s="35" t="s">
        <v>35</v>
      </c>
      <c r="C94" s="15" t="s">
        <v>51</v>
      </c>
      <c r="D94" s="16">
        <f t="shared" si="40"/>
        <v>69.7</v>
      </c>
      <c r="E94" s="16">
        <v>69.7</v>
      </c>
      <c r="F94" s="16"/>
      <c r="G94" s="16"/>
      <c r="H94" s="10">
        <f t="shared" si="20"/>
        <v>-6.8</v>
      </c>
      <c r="I94" s="10">
        <v>-6.8</v>
      </c>
      <c r="J94" s="10"/>
      <c r="K94" s="10"/>
      <c r="L94" s="12">
        <f t="shared" si="21"/>
        <v>62.900000000000006</v>
      </c>
      <c r="M94" s="12">
        <f t="shared" si="22"/>
        <v>62.900000000000006</v>
      </c>
      <c r="N94" s="12">
        <f t="shared" si="23"/>
        <v>0</v>
      </c>
      <c r="O94" s="12">
        <f t="shared" si="24"/>
        <v>0</v>
      </c>
      <c r="R94" s="77">
        <f>'2 pr._pajamos pagal rūšis'!L77-'9 pr._įstaigų pajamos'!L94</f>
        <v>0</v>
      </c>
    </row>
    <row r="95" spans="1:18" ht="15" customHeight="1" x14ac:dyDescent="0.25">
      <c r="A95" s="5" t="s">
        <v>121</v>
      </c>
      <c r="B95" s="36" t="s">
        <v>39</v>
      </c>
      <c r="C95" s="15" t="s">
        <v>51</v>
      </c>
      <c r="D95" s="16">
        <f t="shared" si="40"/>
        <v>8.9</v>
      </c>
      <c r="E95" s="16">
        <v>8.9</v>
      </c>
      <c r="F95" s="16"/>
      <c r="G95" s="16"/>
      <c r="H95" s="10">
        <f t="shared" si="20"/>
        <v>-2</v>
      </c>
      <c r="I95" s="10">
        <v>-2</v>
      </c>
      <c r="J95" s="10"/>
      <c r="K95" s="10"/>
      <c r="L95" s="12">
        <f t="shared" si="21"/>
        <v>6.9</v>
      </c>
      <c r="M95" s="12">
        <f t="shared" si="22"/>
        <v>6.9</v>
      </c>
      <c r="N95" s="12">
        <f t="shared" si="23"/>
        <v>0</v>
      </c>
      <c r="O95" s="12">
        <f t="shared" si="24"/>
        <v>0</v>
      </c>
      <c r="R95" s="77">
        <f>'2 pr._pajamos pagal rūšis'!L78-'9 pr._įstaigų pajamos'!L95</f>
        <v>0</v>
      </c>
    </row>
    <row r="96" spans="1:18" ht="15" customHeight="1" x14ac:dyDescent="0.25">
      <c r="A96" s="32" t="s">
        <v>122</v>
      </c>
      <c r="B96" s="36" t="s">
        <v>40</v>
      </c>
      <c r="C96" s="15" t="s">
        <v>51</v>
      </c>
      <c r="D96" s="16">
        <f t="shared" si="40"/>
        <v>16.2</v>
      </c>
      <c r="E96" s="16">
        <v>16.2</v>
      </c>
      <c r="F96" s="16"/>
      <c r="G96" s="16"/>
      <c r="H96" s="10">
        <f t="shared" si="20"/>
        <v>0.2</v>
      </c>
      <c r="I96" s="10">
        <v>0.2</v>
      </c>
      <c r="J96" s="10"/>
      <c r="K96" s="10"/>
      <c r="L96" s="12">
        <f t="shared" si="21"/>
        <v>16.399999999999999</v>
      </c>
      <c r="M96" s="12">
        <f t="shared" si="22"/>
        <v>16.399999999999999</v>
      </c>
      <c r="N96" s="12">
        <f t="shared" si="23"/>
        <v>0</v>
      </c>
      <c r="O96" s="12">
        <f t="shared" si="24"/>
        <v>0</v>
      </c>
      <c r="R96" s="77">
        <f>'2 pr._pajamos pagal rūšis'!L79-'9 pr._įstaigų pajamos'!L96</f>
        <v>0</v>
      </c>
    </row>
    <row r="97" spans="1:18" ht="15" customHeight="1" x14ac:dyDescent="0.25">
      <c r="A97" s="38" t="s">
        <v>123</v>
      </c>
      <c r="B97" s="35" t="s">
        <v>49</v>
      </c>
      <c r="C97" s="15" t="s">
        <v>51</v>
      </c>
      <c r="D97" s="16">
        <f t="shared" si="40"/>
        <v>4.4000000000000004</v>
      </c>
      <c r="E97" s="16">
        <v>4.4000000000000004</v>
      </c>
      <c r="F97" s="16">
        <v>1.9</v>
      </c>
      <c r="G97" s="16"/>
      <c r="H97" s="10">
        <f t="shared" si="20"/>
        <v>-0.4</v>
      </c>
      <c r="I97" s="10">
        <v>-0.4</v>
      </c>
      <c r="J97" s="10">
        <v>-0.1</v>
      </c>
      <c r="K97" s="10"/>
      <c r="L97" s="12">
        <f t="shared" si="21"/>
        <v>4</v>
      </c>
      <c r="M97" s="12">
        <f t="shared" si="22"/>
        <v>4</v>
      </c>
      <c r="N97" s="12">
        <f t="shared" si="23"/>
        <v>1.7999999999999998</v>
      </c>
      <c r="O97" s="12">
        <f t="shared" si="24"/>
        <v>0</v>
      </c>
      <c r="R97" s="77">
        <f>'2 pr._pajamos pagal rūšis'!L80-'9 pr._įstaigų pajamos'!L97</f>
        <v>0</v>
      </c>
    </row>
    <row r="98" spans="1:18" ht="15" customHeight="1" x14ac:dyDescent="0.25">
      <c r="A98" s="13" t="s">
        <v>124</v>
      </c>
      <c r="B98" s="35" t="s">
        <v>48</v>
      </c>
      <c r="C98" s="15" t="s">
        <v>51</v>
      </c>
      <c r="D98" s="16">
        <f t="shared" si="40"/>
        <v>52.4</v>
      </c>
      <c r="E98" s="16">
        <v>52.4</v>
      </c>
      <c r="F98" s="16">
        <v>30.4</v>
      </c>
      <c r="G98" s="16"/>
      <c r="H98" s="10">
        <f t="shared" si="20"/>
        <v>0</v>
      </c>
      <c r="I98" s="10"/>
      <c r="J98" s="10"/>
      <c r="K98" s="10"/>
      <c r="L98" s="12">
        <f t="shared" si="21"/>
        <v>52.4</v>
      </c>
      <c r="M98" s="12">
        <f t="shared" si="22"/>
        <v>52.4</v>
      </c>
      <c r="N98" s="12">
        <f t="shared" si="23"/>
        <v>30.4</v>
      </c>
      <c r="O98" s="12">
        <f t="shared" si="24"/>
        <v>0</v>
      </c>
      <c r="R98" s="77">
        <f>'2 pr._pajamos pagal rūšis'!L81-'9 pr._įstaigų pajamos'!L98</f>
        <v>0</v>
      </c>
    </row>
    <row r="99" spans="1:18" ht="15" customHeight="1" x14ac:dyDescent="0.25">
      <c r="A99" s="19" t="s">
        <v>125</v>
      </c>
      <c r="B99" s="35" t="s">
        <v>65</v>
      </c>
      <c r="C99" s="15" t="s">
        <v>51</v>
      </c>
      <c r="D99" s="16">
        <f t="shared" si="40"/>
        <v>11.8</v>
      </c>
      <c r="E99" s="16">
        <v>11.8</v>
      </c>
      <c r="F99" s="16">
        <v>5.4</v>
      </c>
      <c r="G99" s="16"/>
      <c r="H99" s="10">
        <f t="shared" si="20"/>
        <v>0</v>
      </c>
      <c r="I99" s="10"/>
      <c r="J99" s="10"/>
      <c r="K99" s="10"/>
      <c r="L99" s="12">
        <f t="shared" si="21"/>
        <v>11.8</v>
      </c>
      <c r="M99" s="12">
        <f t="shared" si="22"/>
        <v>11.8</v>
      </c>
      <c r="N99" s="12">
        <f t="shared" si="23"/>
        <v>5.4</v>
      </c>
      <c r="O99" s="12">
        <f t="shared" si="24"/>
        <v>0</v>
      </c>
      <c r="R99" s="77">
        <f>'2 pr._pajamos pagal rūšis'!L82-'9 pr._įstaigų pajamos'!L99</f>
        <v>0</v>
      </c>
    </row>
    <row r="100" spans="1:18" ht="15" customHeight="1" x14ac:dyDescent="0.25">
      <c r="A100" s="360" t="s">
        <v>126</v>
      </c>
      <c r="B100" s="35" t="s">
        <v>50</v>
      </c>
      <c r="C100" s="15" t="s">
        <v>51</v>
      </c>
      <c r="D100" s="16">
        <f t="shared" si="40"/>
        <v>33.5</v>
      </c>
      <c r="E100" s="16">
        <v>33.5</v>
      </c>
      <c r="F100" s="16"/>
      <c r="G100" s="16"/>
      <c r="H100" s="10">
        <f t="shared" si="20"/>
        <v>2</v>
      </c>
      <c r="I100" s="10">
        <v>2</v>
      </c>
      <c r="J100" s="10">
        <v>0.8</v>
      </c>
      <c r="K100" s="10"/>
      <c r="L100" s="12">
        <f t="shared" si="21"/>
        <v>35.5</v>
      </c>
      <c r="M100" s="12">
        <f t="shared" si="22"/>
        <v>35.5</v>
      </c>
      <c r="N100" s="12">
        <f t="shared" si="23"/>
        <v>0.8</v>
      </c>
      <c r="O100" s="12">
        <f t="shared" si="24"/>
        <v>0</v>
      </c>
      <c r="R100" s="77">
        <f>'2 pr._pajamos pagal rūšis'!L83-'9 pr._įstaigų pajamos'!L100</f>
        <v>0</v>
      </c>
    </row>
    <row r="101" spans="1:18" ht="15" customHeight="1" x14ac:dyDescent="0.25">
      <c r="A101" s="32" t="s">
        <v>127</v>
      </c>
      <c r="B101" s="35" t="s">
        <v>167</v>
      </c>
      <c r="C101" s="15" t="s">
        <v>51</v>
      </c>
      <c r="D101" s="16">
        <f t="shared" si="40"/>
        <v>9.3000000000000007</v>
      </c>
      <c r="E101" s="16">
        <v>9.3000000000000007</v>
      </c>
      <c r="F101" s="16"/>
      <c r="G101" s="16"/>
      <c r="H101" s="10">
        <f t="shared" si="20"/>
        <v>0</v>
      </c>
      <c r="I101" s="10"/>
      <c r="J101" s="10"/>
      <c r="K101" s="10"/>
      <c r="L101" s="12">
        <f t="shared" si="21"/>
        <v>9.3000000000000007</v>
      </c>
      <c r="M101" s="12">
        <f t="shared" si="22"/>
        <v>9.3000000000000007</v>
      </c>
      <c r="N101" s="12">
        <f t="shared" si="23"/>
        <v>0</v>
      </c>
      <c r="O101" s="12">
        <f t="shared" si="24"/>
        <v>0</v>
      </c>
      <c r="R101" s="77">
        <f>'2 pr._pajamos pagal rūšis'!L84-'9 pr._įstaigų pajamos'!L101</f>
        <v>0</v>
      </c>
    </row>
    <row r="102" spans="1:18" s="37" customFormat="1" ht="15" customHeight="1" x14ac:dyDescent="0.25">
      <c r="A102" s="32" t="s">
        <v>128</v>
      </c>
      <c r="B102" s="35" t="s">
        <v>168</v>
      </c>
      <c r="C102" s="15" t="s">
        <v>51</v>
      </c>
      <c r="D102" s="16">
        <f t="shared" si="40"/>
        <v>6.8</v>
      </c>
      <c r="E102" s="16">
        <v>6.8</v>
      </c>
      <c r="F102" s="16"/>
      <c r="G102" s="16"/>
      <c r="H102" s="10">
        <f t="shared" si="20"/>
        <v>0</v>
      </c>
      <c r="I102" s="10"/>
      <c r="J102" s="10"/>
      <c r="K102" s="10"/>
      <c r="L102" s="12">
        <f t="shared" si="21"/>
        <v>6.8</v>
      </c>
      <c r="M102" s="12">
        <f t="shared" si="22"/>
        <v>6.8</v>
      </c>
      <c r="N102" s="12">
        <f t="shared" si="23"/>
        <v>0</v>
      </c>
      <c r="O102" s="12">
        <f t="shared" si="24"/>
        <v>0</v>
      </c>
      <c r="R102" s="77">
        <f>'2 pr._pajamos pagal rūšis'!L85-'9 pr._įstaigų pajamos'!L102</f>
        <v>0</v>
      </c>
    </row>
    <row r="103" spans="1:18" ht="15.95" customHeight="1" x14ac:dyDescent="0.25">
      <c r="A103" s="362" t="s">
        <v>129</v>
      </c>
      <c r="B103" s="21" t="s">
        <v>177</v>
      </c>
      <c r="C103" s="25"/>
      <c r="D103" s="23">
        <f t="shared" ref="D103:O103" si="63">SUM(D68:D102)</f>
        <v>620.99999999999977</v>
      </c>
      <c r="E103" s="23">
        <f t="shared" si="63"/>
        <v>620.99999999999977</v>
      </c>
      <c r="F103" s="23">
        <f t="shared" si="63"/>
        <v>55.9</v>
      </c>
      <c r="G103" s="23">
        <f t="shared" si="63"/>
        <v>0</v>
      </c>
      <c r="H103" s="24">
        <f t="shared" si="63"/>
        <v>-23.2</v>
      </c>
      <c r="I103" s="24">
        <f t="shared" si="63"/>
        <v>-24.200000000000003</v>
      </c>
      <c r="J103" s="24">
        <f t="shared" si="63"/>
        <v>0.70000000000000007</v>
      </c>
      <c r="K103" s="24">
        <f t="shared" si="63"/>
        <v>1</v>
      </c>
      <c r="L103" s="21">
        <f t="shared" si="21"/>
        <v>597.79999999999973</v>
      </c>
      <c r="M103" s="21">
        <f t="shared" si="63"/>
        <v>596.79999999999973</v>
      </c>
      <c r="N103" s="21">
        <f t="shared" si="63"/>
        <v>56.599999999999994</v>
      </c>
      <c r="O103" s="21">
        <f t="shared" si="63"/>
        <v>1</v>
      </c>
      <c r="R103" s="77">
        <f>'2 pr._pajamos pagal rūšis'!L86-'9 pr._įstaigų pajamos'!L103</f>
        <v>0</v>
      </c>
    </row>
    <row r="104" spans="1:18" ht="15.95" customHeight="1" x14ac:dyDescent="0.25">
      <c r="A104" s="32" t="s">
        <v>130</v>
      </c>
      <c r="B104" s="586" t="s">
        <v>66</v>
      </c>
      <c r="C104" s="587"/>
      <c r="D104" s="587"/>
      <c r="E104" s="587"/>
      <c r="F104" s="587"/>
      <c r="G104" s="587"/>
      <c r="H104" s="587"/>
      <c r="I104" s="587"/>
      <c r="J104" s="587"/>
      <c r="K104" s="587"/>
      <c r="L104" s="587"/>
      <c r="M104" s="587"/>
      <c r="N104" s="587"/>
      <c r="O104" s="587"/>
      <c r="R104" s="77">
        <f>'2 pr._pajamos pagal rūšis'!L87-'9 pr._įstaigų pajamos'!L104</f>
        <v>0</v>
      </c>
    </row>
    <row r="105" spans="1:18" ht="15" customHeight="1" x14ac:dyDescent="0.25">
      <c r="A105" s="32" t="s">
        <v>131</v>
      </c>
      <c r="B105" s="29" t="s">
        <v>7</v>
      </c>
      <c r="C105" s="39" t="s">
        <v>30</v>
      </c>
      <c r="D105" s="16">
        <f t="shared" ref="D105:D119" si="64">E105+G105</f>
        <v>0.8</v>
      </c>
      <c r="E105" s="16">
        <v>0.8</v>
      </c>
      <c r="F105" s="16"/>
      <c r="G105" s="16"/>
      <c r="H105" s="10">
        <f t="shared" si="20"/>
        <v>0</v>
      </c>
      <c r="I105" s="10"/>
      <c r="J105" s="10"/>
      <c r="K105" s="10"/>
      <c r="L105" s="12">
        <f t="shared" si="21"/>
        <v>0.8</v>
      </c>
      <c r="M105" s="12">
        <f t="shared" si="22"/>
        <v>0.8</v>
      </c>
      <c r="N105" s="12">
        <f t="shared" si="23"/>
        <v>0</v>
      </c>
      <c r="O105" s="12">
        <f t="shared" si="24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132</v>
      </c>
      <c r="B106" s="29" t="s">
        <v>10</v>
      </c>
      <c r="C106" s="39" t="s">
        <v>30</v>
      </c>
      <c r="D106" s="16">
        <f t="shared" si="64"/>
        <v>0.8</v>
      </c>
      <c r="E106" s="16">
        <v>0.8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0.8</v>
      </c>
      <c r="M106" s="12">
        <f t="shared" si="22"/>
        <v>0.8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2" t="s">
        <v>163</v>
      </c>
      <c r="B107" s="29" t="s">
        <v>11</v>
      </c>
      <c r="C107" s="39" t="s">
        <v>30</v>
      </c>
      <c r="D107" s="16">
        <f t="shared" si="64"/>
        <v>1.2</v>
      </c>
      <c r="E107" s="16">
        <v>1.2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si="21"/>
        <v>1.2</v>
      </c>
      <c r="M107" s="12">
        <f t="shared" si="22"/>
        <v>1.2</v>
      </c>
      <c r="N107" s="12">
        <f t="shared" si="23"/>
        <v>0</v>
      </c>
      <c r="O107" s="12">
        <f t="shared" si="24"/>
        <v>0</v>
      </c>
      <c r="R107" s="77">
        <f>'2 pr._pajamos pagal rūšis'!L90-'9 pr._įstaigų pajamos'!L107</f>
        <v>0</v>
      </c>
    </row>
    <row r="108" spans="1:18" ht="15" customHeight="1" x14ac:dyDescent="0.25">
      <c r="A108" s="32" t="s">
        <v>133</v>
      </c>
      <c r="B108" s="29" t="s">
        <v>15</v>
      </c>
      <c r="C108" s="39" t="s">
        <v>30</v>
      </c>
      <c r="D108" s="16">
        <f t="shared" si="64"/>
        <v>0.8</v>
      </c>
      <c r="E108" s="16">
        <v>0.8</v>
      </c>
      <c r="F108" s="16"/>
      <c r="G108" s="16"/>
      <c r="H108" s="10">
        <f t="shared" si="20"/>
        <v>0.2</v>
      </c>
      <c r="I108" s="10">
        <v>0.2</v>
      </c>
      <c r="J108" s="10"/>
      <c r="K108" s="10"/>
      <c r="L108" s="12">
        <f t="shared" si="21"/>
        <v>1</v>
      </c>
      <c r="M108" s="12">
        <f t="shared" si="22"/>
        <v>1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32" t="s">
        <v>134</v>
      </c>
      <c r="B109" s="29" t="s">
        <v>16</v>
      </c>
      <c r="C109" s="39" t="s">
        <v>30</v>
      </c>
      <c r="D109" s="16">
        <f t="shared" si="64"/>
        <v>0.9</v>
      </c>
      <c r="E109" s="16">
        <v>0.9</v>
      </c>
      <c r="F109" s="16"/>
      <c r="G109" s="16"/>
      <c r="H109" s="10">
        <f t="shared" si="20"/>
        <v>0.1</v>
      </c>
      <c r="I109" s="10">
        <v>0.1</v>
      </c>
      <c r="J109" s="10"/>
      <c r="K109" s="10"/>
      <c r="L109" s="12">
        <f t="shared" ref="L109" si="65">M109+O109</f>
        <v>1</v>
      </c>
      <c r="M109" s="12">
        <f t="shared" ref="M109" si="66">E109+I109</f>
        <v>1</v>
      </c>
      <c r="N109" s="12">
        <f t="shared" ref="N109" si="67">F109+J109</f>
        <v>0</v>
      </c>
      <c r="O109" s="12">
        <f t="shared" ref="O109" si="68">G109+K109</f>
        <v>0</v>
      </c>
      <c r="R109" s="77"/>
    </row>
    <row r="110" spans="1:18" ht="15" customHeight="1" x14ac:dyDescent="0.25">
      <c r="A110" s="32" t="s">
        <v>135</v>
      </c>
      <c r="B110" s="29" t="s">
        <v>27</v>
      </c>
      <c r="C110" s="39" t="s">
        <v>30</v>
      </c>
      <c r="D110" s="16">
        <f t="shared" si="64"/>
        <v>18.8</v>
      </c>
      <c r="E110" s="16">
        <v>18.8</v>
      </c>
      <c r="F110" s="16"/>
      <c r="G110" s="16"/>
      <c r="H110" s="10">
        <f t="shared" si="20"/>
        <v>2.5</v>
      </c>
      <c r="I110" s="10">
        <v>2.5</v>
      </c>
      <c r="J110" s="10"/>
      <c r="K110" s="10"/>
      <c r="L110" s="12">
        <f t="shared" si="21"/>
        <v>21.3</v>
      </c>
      <c r="M110" s="12">
        <f t="shared" si="22"/>
        <v>21.3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32" t="s">
        <v>136</v>
      </c>
      <c r="B111" s="29" t="s">
        <v>57</v>
      </c>
      <c r="C111" s="39" t="s">
        <v>30</v>
      </c>
      <c r="D111" s="16">
        <f t="shared" si="64"/>
        <v>3.9</v>
      </c>
      <c r="E111" s="16">
        <v>3.9</v>
      </c>
      <c r="F111" s="16"/>
      <c r="G111" s="16"/>
      <c r="H111" s="10">
        <f t="shared" si="20"/>
        <v>0.1</v>
      </c>
      <c r="I111" s="10">
        <v>0.1</v>
      </c>
      <c r="J111" s="10"/>
      <c r="K111" s="10"/>
      <c r="L111" s="12">
        <f t="shared" si="21"/>
        <v>4</v>
      </c>
      <c r="M111" s="12">
        <f t="shared" si="22"/>
        <v>4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" customHeight="1" x14ac:dyDescent="0.25">
      <c r="A112" s="32" t="s">
        <v>137</v>
      </c>
      <c r="B112" s="29" t="s">
        <v>58</v>
      </c>
      <c r="C112" s="39" t="s">
        <v>30</v>
      </c>
      <c r="D112" s="16">
        <f t="shared" si="64"/>
        <v>2.9</v>
      </c>
      <c r="E112" s="16">
        <v>2.9</v>
      </c>
      <c r="F112" s="16"/>
      <c r="G112" s="16"/>
      <c r="H112" s="10">
        <f t="shared" si="20"/>
        <v>0</v>
      </c>
      <c r="I112" s="10"/>
      <c r="J112" s="10"/>
      <c r="K112" s="10"/>
      <c r="L112" s="12">
        <f t="shared" si="21"/>
        <v>2.9</v>
      </c>
      <c r="M112" s="12">
        <f t="shared" si="22"/>
        <v>2.9</v>
      </c>
      <c r="N112" s="12">
        <f t="shared" si="23"/>
        <v>0</v>
      </c>
      <c r="O112" s="12">
        <f t="shared" si="24"/>
        <v>0</v>
      </c>
      <c r="R112" s="77">
        <f>'2 pr._pajamos pagal rūšis'!L95-'9 pr._įstaigų pajamos'!L112</f>
        <v>0</v>
      </c>
    </row>
    <row r="113" spans="1:18" ht="15" customHeight="1" x14ac:dyDescent="0.25">
      <c r="A113" s="38" t="s">
        <v>138</v>
      </c>
      <c r="B113" s="29" t="s">
        <v>394</v>
      </c>
      <c r="C113" s="39" t="s">
        <v>30</v>
      </c>
      <c r="D113" s="16">
        <f t="shared" si="64"/>
        <v>1.3</v>
      </c>
      <c r="E113" s="16">
        <v>1.3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1.3</v>
      </c>
      <c r="M113" s="12">
        <f t="shared" si="22"/>
        <v>1.3</v>
      </c>
      <c r="N113" s="12">
        <f t="shared" si="23"/>
        <v>0</v>
      </c>
      <c r="O113" s="12">
        <f t="shared" si="24"/>
        <v>0</v>
      </c>
      <c r="R113" s="77">
        <f>'2 pr._pajamos pagal rūšis'!L96-'9 pr._įstaigų pajamos'!L113</f>
        <v>0</v>
      </c>
    </row>
    <row r="114" spans="1:18" ht="15" customHeight="1" x14ac:dyDescent="0.25">
      <c r="A114" s="13" t="s">
        <v>139</v>
      </c>
      <c r="B114" s="29" t="s">
        <v>396</v>
      </c>
      <c r="C114" s="39" t="s">
        <v>30</v>
      </c>
      <c r="D114" s="16">
        <f t="shared" si="64"/>
        <v>0.6</v>
      </c>
      <c r="E114" s="16">
        <v>0.6</v>
      </c>
      <c r="F114" s="16"/>
      <c r="G114" s="16"/>
      <c r="H114" s="10">
        <f t="shared" si="20"/>
        <v>0</v>
      </c>
      <c r="I114" s="10"/>
      <c r="J114" s="10"/>
      <c r="K114" s="10"/>
      <c r="L114" s="12">
        <f t="shared" si="21"/>
        <v>0.6</v>
      </c>
      <c r="M114" s="12">
        <f t="shared" si="22"/>
        <v>0.6</v>
      </c>
      <c r="N114" s="12">
        <f t="shared" si="23"/>
        <v>0</v>
      </c>
      <c r="O114" s="12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13" t="s">
        <v>164</v>
      </c>
      <c r="B115" s="29" t="s">
        <v>67</v>
      </c>
      <c r="C115" s="39" t="s">
        <v>30</v>
      </c>
      <c r="D115" s="16">
        <f t="shared" si="64"/>
        <v>1.3</v>
      </c>
      <c r="E115" s="16">
        <v>1.3</v>
      </c>
      <c r="F115" s="16"/>
      <c r="G115" s="16"/>
      <c r="H115" s="10">
        <f t="shared" si="20"/>
        <v>0</v>
      </c>
      <c r="I115" s="10"/>
      <c r="J115" s="10"/>
      <c r="K115" s="10"/>
      <c r="L115" s="12">
        <f t="shared" si="21"/>
        <v>1.3</v>
      </c>
      <c r="M115" s="12">
        <f t="shared" si="22"/>
        <v>1.3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" customHeight="1" x14ac:dyDescent="0.25">
      <c r="A116" s="360" t="s">
        <v>140</v>
      </c>
      <c r="B116" s="29" t="s">
        <v>154</v>
      </c>
      <c r="C116" s="39" t="s">
        <v>30</v>
      </c>
      <c r="D116" s="16">
        <f t="shared" si="64"/>
        <v>2.1</v>
      </c>
      <c r="E116" s="16">
        <v>2.1</v>
      </c>
      <c r="F116" s="16"/>
      <c r="G116" s="16"/>
      <c r="H116" s="10">
        <f t="shared" si="20"/>
        <v>-0.3</v>
      </c>
      <c r="I116" s="10">
        <v>-0.3</v>
      </c>
      <c r="J116" s="10"/>
      <c r="K116" s="10"/>
      <c r="L116" s="12">
        <f t="shared" si="21"/>
        <v>1.8</v>
      </c>
      <c r="M116" s="12">
        <f t="shared" si="22"/>
        <v>1.8</v>
      </c>
      <c r="N116" s="12">
        <f t="shared" si="23"/>
        <v>0</v>
      </c>
      <c r="O116" s="12">
        <f t="shared" si="24"/>
        <v>0</v>
      </c>
      <c r="R116" s="77">
        <f>'2 pr._pajamos pagal rūšis'!L99-'9 pr._įstaigų pajamos'!L116</f>
        <v>0</v>
      </c>
    </row>
    <row r="117" spans="1:18" ht="15" customHeight="1" x14ac:dyDescent="0.25">
      <c r="A117" s="13" t="s">
        <v>183</v>
      </c>
      <c r="B117" s="29" t="s">
        <v>28</v>
      </c>
      <c r="C117" s="39" t="s">
        <v>30</v>
      </c>
      <c r="D117" s="16">
        <f t="shared" si="64"/>
        <v>2.1</v>
      </c>
      <c r="E117" s="16">
        <v>2.1</v>
      </c>
      <c r="F117" s="16"/>
      <c r="G117" s="16"/>
      <c r="H117" s="10">
        <f t="shared" si="20"/>
        <v>0</v>
      </c>
      <c r="I117" s="10"/>
      <c r="J117" s="10"/>
      <c r="K117" s="10"/>
      <c r="L117" s="12">
        <f t="shared" si="21"/>
        <v>2.1</v>
      </c>
      <c r="M117" s="12">
        <f t="shared" si="22"/>
        <v>2.1</v>
      </c>
      <c r="N117" s="12">
        <f t="shared" si="23"/>
        <v>0</v>
      </c>
      <c r="O117" s="12">
        <f t="shared" si="24"/>
        <v>0</v>
      </c>
      <c r="R117" s="77">
        <f>'2 pr._pajamos pagal rūšis'!L100-'9 pr._įstaigų pajamos'!L117</f>
        <v>0</v>
      </c>
    </row>
    <row r="118" spans="1:18" ht="15" customHeight="1" x14ac:dyDescent="0.25">
      <c r="A118" s="13" t="s">
        <v>184</v>
      </c>
      <c r="B118" s="12" t="s">
        <v>29</v>
      </c>
      <c r="C118" s="39" t="s">
        <v>30</v>
      </c>
      <c r="D118" s="16">
        <f t="shared" si="64"/>
        <v>18.5</v>
      </c>
      <c r="E118" s="16">
        <v>18.5</v>
      </c>
      <c r="F118" s="16"/>
      <c r="G118" s="16"/>
      <c r="H118" s="10">
        <f t="shared" si="20"/>
        <v>-1</v>
      </c>
      <c r="I118" s="10">
        <v>-1</v>
      </c>
      <c r="J118" s="10"/>
      <c r="K118" s="10"/>
      <c r="L118" s="12">
        <f t="shared" si="21"/>
        <v>17.5</v>
      </c>
      <c r="M118" s="12">
        <f t="shared" si="22"/>
        <v>17.5</v>
      </c>
      <c r="N118" s="12">
        <f t="shared" si="23"/>
        <v>0</v>
      </c>
      <c r="O118" s="12">
        <f t="shared" si="24"/>
        <v>0</v>
      </c>
      <c r="R118" s="77">
        <f>'2 pr._pajamos pagal rūšis'!L101-'9 pr._įstaigų pajamos'!L118</f>
        <v>0</v>
      </c>
    </row>
    <row r="119" spans="1:18" ht="15" customHeight="1" x14ac:dyDescent="0.25">
      <c r="A119" s="13" t="s">
        <v>185</v>
      </c>
      <c r="B119" s="41" t="s">
        <v>64</v>
      </c>
      <c r="C119" s="39" t="s">
        <v>30</v>
      </c>
      <c r="D119" s="16">
        <f t="shared" si="64"/>
        <v>13.2</v>
      </c>
      <c r="E119" s="16">
        <v>13.2</v>
      </c>
      <c r="F119" s="16"/>
      <c r="G119" s="16"/>
      <c r="H119" s="10">
        <f t="shared" si="20"/>
        <v>-1.2</v>
      </c>
      <c r="I119" s="10">
        <v>-1.2</v>
      </c>
      <c r="J119" s="10"/>
      <c r="K119" s="10"/>
      <c r="L119" s="12">
        <f t="shared" si="21"/>
        <v>12</v>
      </c>
      <c r="M119" s="12">
        <f t="shared" si="22"/>
        <v>12</v>
      </c>
      <c r="N119" s="12">
        <f t="shared" si="23"/>
        <v>0</v>
      </c>
      <c r="O119" s="12">
        <f t="shared" si="24"/>
        <v>0</v>
      </c>
      <c r="R119" s="77">
        <f>'2 pr._pajamos pagal rūšis'!L102-'9 pr._įstaigų pajamos'!L119</f>
        <v>0</v>
      </c>
    </row>
    <row r="120" spans="1:18" ht="15.95" customHeight="1" x14ac:dyDescent="0.25">
      <c r="A120" s="361" t="s">
        <v>186</v>
      </c>
      <c r="B120" s="44" t="s">
        <v>179</v>
      </c>
      <c r="C120" s="83"/>
      <c r="D120" s="73">
        <f>SUM(D105:D119)</f>
        <v>69.2</v>
      </c>
      <c r="E120" s="73">
        <f>SUM(E105:E119)</f>
        <v>69.2</v>
      </c>
      <c r="F120" s="73">
        <f>SUM(F105:F119)</f>
        <v>0</v>
      </c>
      <c r="G120" s="73">
        <f>SUM(G105:G119)</f>
        <v>0</v>
      </c>
      <c r="H120" s="74">
        <f t="shared" ref="H120:O120" si="69">SUM(H105:H119)</f>
        <v>0.40000000000000013</v>
      </c>
      <c r="I120" s="74">
        <f t="shared" si="69"/>
        <v>0.40000000000000013</v>
      </c>
      <c r="J120" s="74">
        <f t="shared" si="69"/>
        <v>0</v>
      </c>
      <c r="K120" s="74">
        <f t="shared" si="69"/>
        <v>0</v>
      </c>
      <c r="L120" s="21">
        <f t="shared" si="21"/>
        <v>69.599999999999994</v>
      </c>
      <c r="M120" s="44">
        <f t="shared" si="69"/>
        <v>69.599999999999994</v>
      </c>
      <c r="N120" s="44">
        <f t="shared" si="69"/>
        <v>0</v>
      </c>
      <c r="O120" s="44">
        <f t="shared" si="69"/>
        <v>0</v>
      </c>
      <c r="R120" s="77">
        <f>'2 pr._pajamos pagal rūšis'!L103-'9 pr._įstaigų pajamos'!L120</f>
        <v>0</v>
      </c>
    </row>
    <row r="121" spans="1:18" ht="15.95" customHeight="1" x14ac:dyDescent="0.25">
      <c r="A121" s="360" t="s">
        <v>187</v>
      </c>
      <c r="B121" s="586" t="s">
        <v>68</v>
      </c>
      <c r="C121" s="587"/>
      <c r="D121" s="587"/>
      <c r="E121" s="587"/>
      <c r="F121" s="587"/>
      <c r="G121" s="587"/>
      <c r="H121" s="587"/>
      <c r="I121" s="587"/>
      <c r="J121" s="587"/>
      <c r="K121" s="587"/>
      <c r="L121" s="587"/>
      <c r="M121" s="587"/>
      <c r="N121" s="587"/>
      <c r="O121" s="588"/>
      <c r="R121" s="77">
        <f>'2 pr._pajamos pagal rūšis'!L104-'9 pr._įstaigų pajamos'!L121</f>
        <v>0</v>
      </c>
    </row>
    <row r="122" spans="1:18" ht="15" customHeight="1" x14ac:dyDescent="0.25">
      <c r="A122" s="38" t="s">
        <v>188</v>
      </c>
      <c r="B122" s="11" t="s">
        <v>52</v>
      </c>
      <c r="C122" s="7" t="s">
        <v>24</v>
      </c>
      <c r="D122" s="8">
        <f>E122+G122</f>
        <v>233</v>
      </c>
      <c r="E122" s="42">
        <v>229</v>
      </c>
      <c r="F122" s="42">
        <v>103.6</v>
      </c>
      <c r="G122" s="42">
        <v>4</v>
      </c>
      <c r="H122" s="9">
        <f t="shared" si="20"/>
        <v>0</v>
      </c>
      <c r="I122" s="9"/>
      <c r="J122" s="9"/>
      <c r="K122" s="9"/>
      <c r="L122" s="11">
        <f t="shared" si="21"/>
        <v>233</v>
      </c>
      <c r="M122" s="11">
        <f t="shared" si="22"/>
        <v>229</v>
      </c>
      <c r="N122" s="11">
        <f>F122+J122</f>
        <v>103.6</v>
      </c>
      <c r="O122" s="11">
        <f t="shared" si="24"/>
        <v>4</v>
      </c>
      <c r="R122" s="77">
        <f>'2 pr._pajamos pagal rūšis'!L105-'9 pr._įstaigų pajamos'!L122</f>
        <v>0</v>
      </c>
    </row>
    <row r="123" spans="1:18" ht="15" customHeight="1" x14ac:dyDescent="0.25">
      <c r="A123" s="38" t="s">
        <v>189</v>
      </c>
      <c r="B123" s="12" t="s">
        <v>53</v>
      </c>
      <c r="C123" s="15" t="s">
        <v>24</v>
      </c>
      <c r="D123" s="16">
        <f>E123+G123</f>
        <v>40</v>
      </c>
      <c r="E123" s="16">
        <v>40</v>
      </c>
      <c r="F123" s="16">
        <v>1.3</v>
      </c>
      <c r="G123" s="16"/>
      <c r="H123" s="10">
        <f t="shared" si="20"/>
        <v>2.5</v>
      </c>
      <c r="I123" s="10">
        <v>2.5</v>
      </c>
      <c r="J123" s="10"/>
      <c r="K123" s="10"/>
      <c r="L123" s="12">
        <f t="shared" si="21"/>
        <v>42.5</v>
      </c>
      <c r="M123" s="12">
        <f t="shared" si="22"/>
        <v>42.5</v>
      </c>
      <c r="N123" s="12">
        <f t="shared" si="23"/>
        <v>1.3</v>
      </c>
      <c r="O123" s="12">
        <f t="shared" si="24"/>
        <v>0</v>
      </c>
      <c r="R123" s="77">
        <f>'2 pr._pajamos pagal rūšis'!L106-'9 pr._įstaigų pajamos'!L123</f>
        <v>0</v>
      </c>
    </row>
    <row r="124" spans="1:18" ht="15" customHeight="1" x14ac:dyDescent="0.25">
      <c r="A124" s="38" t="s">
        <v>190</v>
      </c>
      <c r="B124" s="12" t="s">
        <v>167</v>
      </c>
      <c r="C124" s="15" t="s">
        <v>24</v>
      </c>
      <c r="D124" s="16">
        <f>E124+G124</f>
        <v>5.6</v>
      </c>
      <c r="E124" s="43">
        <v>5.6</v>
      </c>
      <c r="F124" s="43"/>
      <c r="G124" s="43"/>
      <c r="H124" s="10">
        <f t="shared" si="20"/>
        <v>0</v>
      </c>
      <c r="I124" s="10"/>
      <c r="J124" s="10"/>
      <c r="K124" s="10"/>
      <c r="L124" s="12">
        <f t="shared" si="21"/>
        <v>5.6</v>
      </c>
      <c r="M124" s="12">
        <f t="shared" si="22"/>
        <v>5.6</v>
      </c>
      <c r="N124" s="12">
        <f t="shared" si="23"/>
        <v>0</v>
      </c>
      <c r="O124" s="12">
        <f t="shared" si="24"/>
        <v>0</v>
      </c>
      <c r="R124" s="77">
        <f>'2 pr._pajamos pagal rūšis'!L107-'9 pr._įstaigų pajamos'!L124</f>
        <v>0</v>
      </c>
    </row>
    <row r="125" spans="1:18" s="37" customFormat="1" ht="16.5" customHeight="1" x14ac:dyDescent="0.25">
      <c r="A125" s="38" t="s">
        <v>191</v>
      </c>
      <c r="B125" s="12" t="s">
        <v>69</v>
      </c>
      <c r="C125" s="30" t="s">
        <v>24</v>
      </c>
      <c r="D125" s="16">
        <f>E125+G125</f>
        <v>4.3</v>
      </c>
      <c r="E125" s="16">
        <v>4.3</v>
      </c>
      <c r="F125" s="16"/>
      <c r="G125" s="16"/>
      <c r="H125" s="10">
        <f t="shared" si="20"/>
        <v>0</v>
      </c>
      <c r="I125" s="10"/>
      <c r="J125" s="10"/>
      <c r="K125" s="10"/>
      <c r="L125" s="12">
        <f t="shared" si="21"/>
        <v>4.3</v>
      </c>
      <c r="M125" s="12">
        <f t="shared" si="22"/>
        <v>4.3</v>
      </c>
      <c r="N125" s="12">
        <f t="shared" si="23"/>
        <v>0</v>
      </c>
      <c r="O125" s="12">
        <f t="shared" si="24"/>
        <v>0</v>
      </c>
      <c r="R125" s="77">
        <f>'2 pr._pajamos pagal rūšis'!L108-'9 pr._įstaigų pajamos'!L125</f>
        <v>0</v>
      </c>
    </row>
    <row r="126" spans="1:18" ht="15" customHeight="1" x14ac:dyDescent="0.25">
      <c r="A126" s="38" t="s">
        <v>192</v>
      </c>
      <c r="B126" s="12" t="s">
        <v>532</v>
      </c>
      <c r="C126" s="15" t="s">
        <v>24</v>
      </c>
      <c r="D126" s="16">
        <f>E126+G126</f>
        <v>6.4</v>
      </c>
      <c r="E126" s="43">
        <v>6.4</v>
      </c>
      <c r="F126" s="43"/>
      <c r="G126" s="43"/>
      <c r="H126" s="10">
        <f t="shared" ref="H126" si="70">I126+K126</f>
        <v>0</v>
      </c>
      <c r="I126" s="10"/>
      <c r="J126" s="10"/>
      <c r="K126" s="10"/>
      <c r="L126" s="12">
        <f t="shared" ref="L126:L128" si="71">M126+O126</f>
        <v>6.4</v>
      </c>
      <c r="M126" s="12">
        <f t="shared" ref="M126" si="72">E126+I126</f>
        <v>6.4</v>
      </c>
      <c r="N126" s="12">
        <f t="shared" ref="N126" si="73">F126+J126</f>
        <v>0</v>
      </c>
      <c r="O126" s="12">
        <f t="shared" ref="O126" si="74">G126+K126</f>
        <v>0</v>
      </c>
      <c r="R126" s="77">
        <f>'2 pr._pajamos pagal rūšis'!L109-'9 pr._įstaigų pajamos'!L126</f>
        <v>0</v>
      </c>
    </row>
    <row r="127" spans="1:18" ht="15.95" customHeight="1" x14ac:dyDescent="0.25">
      <c r="A127" s="20" t="s">
        <v>193</v>
      </c>
      <c r="B127" s="84" t="s">
        <v>180</v>
      </c>
      <c r="C127" s="85"/>
      <c r="D127" s="86">
        <f>SUM(D122:D126)</f>
        <v>289.3</v>
      </c>
      <c r="E127" s="86">
        <f t="shared" ref="E127:G127" si="75">SUM(E122:E126)</f>
        <v>285.3</v>
      </c>
      <c r="F127" s="86">
        <f t="shared" si="75"/>
        <v>104.89999999999999</v>
      </c>
      <c r="G127" s="86">
        <f t="shared" si="75"/>
        <v>4</v>
      </c>
      <c r="H127" s="9">
        <f>SUM(H122:H126)</f>
        <v>2.5</v>
      </c>
      <c r="I127" s="9">
        <f t="shared" ref="I127:K127" si="76">SUM(I122:I126)</f>
        <v>2.5</v>
      </c>
      <c r="J127" s="9">
        <f t="shared" si="76"/>
        <v>0</v>
      </c>
      <c r="K127" s="9">
        <f t="shared" si="76"/>
        <v>0</v>
      </c>
      <c r="L127" s="21">
        <f t="shared" si="71"/>
        <v>291.8</v>
      </c>
      <c r="M127" s="87">
        <f t="shared" ref="M127:O127" si="77">SUM(M122:M126)</f>
        <v>287.8</v>
      </c>
      <c r="N127" s="87">
        <f t="shared" si="77"/>
        <v>104.89999999999999</v>
      </c>
      <c r="O127" s="87">
        <f t="shared" si="77"/>
        <v>4</v>
      </c>
      <c r="R127" s="77">
        <f>'2 pr._pajamos pagal rūšis'!L110-'9 pr._įstaigų pajamos'!L127</f>
        <v>0</v>
      </c>
    </row>
    <row r="128" spans="1:18" ht="15.95" customHeight="1" x14ac:dyDescent="0.25">
      <c r="A128" s="20" t="s">
        <v>141</v>
      </c>
      <c r="B128" s="45" t="s">
        <v>172</v>
      </c>
      <c r="C128" s="46"/>
      <c r="D128" s="47">
        <f t="shared" ref="D128:O128" si="78">D49+D62+D66+D103+D120+D127</f>
        <v>1146.2999999999997</v>
      </c>
      <c r="E128" s="47">
        <f t="shared" si="78"/>
        <v>1055.6999999999998</v>
      </c>
      <c r="F128" s="47">
        <f t="shared" si="78"/>
        <v>160.79999999999998</v>
      </c>
      <c r="G128" s="47">
        <f t="shared" si="78"/>
        <v>90.6</v>
      </c>
      <c r="H128" s="48">
        <f t="shared" si="78"/>
        <v>-20.8</v>
      </c>
      <c r="I128" s="48">
        <f t="shared" si="78"/>
        <v>-32.300000000000004</v>
      </c>
      <c r="J128" s="48">
        <f t="shared" si="78"/>
        <v>0.70000000000000007</v>
      </c>
      <c r="K128" s="48">
        <f t="shared" si="78"/>
        <v>11.5</v>
      </c>
      <c r="L128" s="21">
        <f t="shared" si="71"/>
        <v>1125.4999999999998</v>
      </c>
      <c r="M128" s="49">
        <f t="shared" si="78"/>
        <v>1023.3999999999999</v>
      </c>
      <c r="N128" s="49">
        <f t="shared" si="78"/>
        <v>161.5</v>
      </c>
      <c r="O128" s="49">
        <f t="shared" si="78"/>
        <v>102.1</v>
      </c>
      <c r="R128" s="77">
        <f>'2 pr._pajamos pagal rūšis'!L111-'9 pr._įstaigų pajamos'!L128</f>
        <v>0</v>
      </c>
    </row>
    <row r="129" spans="1:17" x14ac:dyDescent="0.25">
      <c r="A129" s="55"/>
      <c r="B129" s="50"/>
      <c r="C129" s="51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305</v>
      </c>
      <c r="Q130" s="71">
        <f>SUMIF(C38:C125,1,L38:L125)</f>
        <v>26.200000000000003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70" t="s">
        <v>306</v>
      </c>
      <c r="Q131" s="71">
        <f>SUMIF(C38:C125,2,L38:L125)</f>
        <v>0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307</v>
      </c>
      <c r="Q132" s="71">
        <f>SUMIF(C38:C125,3,L38:L125)</f>
        <v>1.5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0" t="s">
        <v>308</v>
      </c>
      <c r="Q133" s="71">
        <f>SUMIF(C38:C125,4,L38:L125)</f>
        <v>0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0" t="s">
        <v>311</v>
      </c>
      <c r="Q134" s="71">
        <f>SUMIF(C38:C125,5,L38:L125)</f>
        <v>0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0" t="s">
        <v>309</v>
      </c>
      <c r="Q135" s="71">
        <f>SUMIF(C38:C125,6,L38:L125)</f>
        <v>33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0" t="s">
        <v>310</v>
      </c>
      <c r="Q136" s="71">
        <f>SUMIF(C38:C125,7,L38:L125)</f>
        <v>105.6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0" t="s">
        <v>312</v>
      </c>
      <c r="Q137" s="71">
        <f>SUMIF(C38:C125,8,L38:L125)</f>
        <v>69.599999999999994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0" t="s">
        <v>313</v>
      </c>
      <c r="Q138" s="71">
        <f>SUMIF(C38:C125,9,L38:L125)</f>
        <v>597.79999999999973</v>
      </c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0" t="s">
        <v>314</v>
      </c>
      <c r="Q139" s="71">
        <f>SUMIF(C38:C126,10,L38:L126)</f>
        <v>291.8</v>
      </c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P140" s="75" t="s">
        <v>172</v>
      </c>
      <c r="Q140" s="76">
        <f>SUM(Q130:Q139)</f>
        <v>1125.4999999999998</v>
      </c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P141" s="77"/>
      <c r="Q141" s="77">
        <f>Q140-L128</f>
        <v>0</v>
      </c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P142" s="77"/>
      <c r="Q142" s="77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P143" s="77"/>
      <c r="Q143" s="77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C228" s="53"/>
    </row>
    <row r="229" spans="1:14" x14ac:dyDescent="0.25">
      <c r="C229" s="53"/>
    </row>
    <row r="230" spans="1:14" x14ac:dyDescent="0.25">
      <c r="C230" s="53"/>
    </row>
    <row r="231" spans="1:14" x14ac:dyDescent="0.25">
      <c r="C231" s="53"/>
    </row>
    <row r="232" spans="1:14" x14ac:dyDescent="0.25">
      <c r="C232" s="53"/>
    </row>
    <row r="233" spans="1:14" x14ac:dyDescent="0.25">
      <c r="C233" s="53"/>
    </row>
    <row r="234" spans="1:14" x14ac:dyDescent="0.25">
      <c r="C234" s="53"/>
    </row>
    <row r="235" spans="1:14" x14ac:dyDescent="0.25">
      <c r="C235" s="53"/>
    </row>
    <row r="236" spans="1:14" x14ac:dyDescent="0.25">
      <c r="C236" s="53"/>
    </row>
    <row r="237" spans="1:14" x14ac:dyDescent="0.25">
      <c r="C237" s="53"/>
    </row>
    <row r="238" spans="1:14" x14ac:dyDescent="0.25">
      <c r="C238" s="53"/>
    </row>
    <row r="239" spans="1:14" x14ac:dyDescent="0.25">
      <c r="C239" s="53"/>
    </row>
    <row r="240" spans="1:14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21:O121"/>
    <mergeCell ref="B63:O63"/>
    <mergeCell ref="B67:O67"/>
    <mergeCell ref="B104:O104"/>
    <mergeCell ref="E34:G34"/>
    <mergeCell ref="K35:K36"/>
    <mergeCell ref="M35:N35"/>
    <mergeCell ref="I35:J35"/>
    <mergeCell ref="B37:O37"/>
    <mergeCell ref="B50:O50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2017-12-22T11:40:11Z</cp:lastPrinted>
  <dcterms:created xsi:type="dcterms:W3CDTF">2007-01-10T08:42:24Z</dcterms:created>
  <dcterms:modified xsi:type="dcterms:W3CDTF">2017-12-28T13:42:24Z</dcterms:modified>
</cp:coreProperties>
</file>