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45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1" i="4" l="1"/>
  <c r="O96" i="4" l="1"/>
  <c r="N96" i="4"/>
  <c r="M96" i="4"/>
  <c r="L96" i="4" l="1"/>
  <c r="O31" i="4"/>
  <c r="N31" i="4"/>
  <c r="N348" i="4" s="1"/>
  <c r="M31" i="4"/>
  <c r="E348" i="4"/>
  <c r="F348" i="4"/>
  <c r="G348" i="4"/>
  <c r="I348" i="4"/>
  <c r="J348" i="4"/>
  <c r="K348" i="4"/>
  <c r="O348" i="4"/>
  <c r="I26" i="4"/>
  <c r="J26" i="4"/>
  <c r="K26" i="4"/>
  <c r="F26" i="4"/>
  <c r="G26" i="4"/>
  <c r="E26" i="4"/>
  <c r="D31" i="4"/>
  <c r="M348" i="4" l="1"/>
  <c r="L348" i="4" s="1"/>
  <c r="H26" i="4"/>
  <c r="D348" i="4"/>
  <c r="H348" i="4"/>
  <c r="L31" i="4"/>
  <c r="D50" i="11" l="1"/>
  <c r="C50" i="11"/>
  <c r="C49" i="11" s="1"/>
  <c r="E53" i="11"/>
  <c r="E54" i="11"/>
  <c r="E106" i="11" l="1"/>
  <c r="F350" i="4" l="1"/>
  <c r="G350" i="4"/>
  <c r="E350" i="4"/>
  <c r="M121" i="4"/>
  <c r="L121" i="4" s="1"/>
  <c r="D121" i="4"/>
  <c r="G94" i="4"/>
  <c r="K94" i="4"/>
  <c r="D350" i="4" l="1"/>
  <c r="H20" i="15"/>
  <c r="H21" i="15"/>
  <c r="H22" i="15"/>
  <c r="K326" i="4"/>
  <c r="J326" i="4"/>
  <c r="I326" i="4"/>
  <c r="F326" i="4"/>
  <c r="G326" i="4"/>
  <c r="E326" i="4"/>
  <c r="H96" i="4" l="1"/>
  <c r="M137" i="4"/>
  <c r="I349" i="4"/>
  <c r="E349" i="4"/>
  <c r="M133" i="4"/>
  <c r="H118" i="4"/>
  <c r="N124" i="4"/>
  <c r="M124" i="4"/>
  <c r="J364" i="4"/>
  <c r="I364" i="4"/>
  <c r="F364" i="4"/>
  <c r="E364" i="4"/>
  <c r="K357" i="4"/>
  <c r="J357" i="4"/>
  <c r="I357" i="4"/>
  <c r="F357" i="4"/>
  <c r="G357" i="4"/>
  <c r="E357" i="4"/>
  <c r="K353" i="4"/>
  <c r="J353" i="4"/>
  <c r="I353" i="4"/>
  <c r="F353" i="4"/>
  <c r="G353" i="4"/>
  <c r="E353" i="4"/>
  <c r="G252" i="4"/>
  <c r="F252" i="4"/>
  <c r="E252" i="4"/>
  <c r="F356" i="4"/>
  <c r="E356" i="4"/>
  <c r="H250" i="4"/>
  <c r="K105" i="4"/>
  <c r="J105" i="4"/>
  <c r="I105" i="4"/>
  <c r="F105" i="4"/>
  <c r="G105" i="4"/>
  <c r="E105" i="4"/>
  <c r="M111" i="4"/>
  <c r="L111" i="4" s="1"/>
  <c r="N111" i="4"/>
  <c r="O111" i="4"/>
  <c r="H111" i="4"/>
  <c r="D111" i="4"/>
  <c r="K363" i="4"/>
  <c r="H363" i="4" s="1"/>
  <c r="J363" i="4"/>
  <c r="I363" i="4"/>
  <c r="F363" i="4"/>
  <c r="G363" i="4"/>
  <c r="E363" i="4"/>
  <c r="K365" i="4"/>
  <c r="I365" i="4"/>
  <c r="G365" i="4"/>
  <c r="E365" i="4"/>
  <c r="D98" i="11"/>
  <c r="C98" i="11"/>
  <c r="E107" i="11"/>
  <c r="E105" i="11"/>
  <c r="E103" i="11"/>
  <c r="E104" i="11"/>
  <c r="D363" i="4" l="1"/>
  <c r="K354" i="4" l="1"/>
  <c r="J354" i="4"/>
  <c r="I354" i="4"/>
  <c r="F354" i="4"/>
  <c r="G354" i="4"/>
  <c r="E354" i="4"/>
  <c r="H109" i="4"/>
  <c r="K362" i="4"/>
  <c r="H362" i="4" s="1"/>
  <c r="J362" i="4"/>
  <c r="I362" i="4"/>
  <c r="F362" i="4"/>
  <c r="G362" i="4"/>
  <c r="E362" i="4"/>
  <c r="J265" i="4"/>
  <c r="I265" i="4"/>
  <c r="H265" i="4" s="1"/>
  <c r="F265" i="4"/>
  <c r="E265" i="4"/>
  <c r="M269" i="4"/>
  <c r="M362" i="4" s="1"/>
  <c r="N269" i="4"/>
  <c r="N362" i="4" s="1"/>
  <c r="O269" i="4"/>
  <c r="O362" i="4" s="1"/>
  <c r="D269" i="4"/>
  <c r="H269" i="4"/>
  <c r="O358" i="4"/>
  <c r="K358" i="4"/>
  <c r="H358" i="4" s="1"/>
  <c r="J358" i="4"/>
  <c r="I358" i="4"/>
  <c r="F358" i="4"/>
  <c r="G358" i="4"/>
  <c r="E358" i="4"/>
  <c r="H107" i="4"/>
  <c r="H354" i="4" l="1"/>
  <c r="D354" i="4"/>
  <c r="L362" i="4"/>
  <c r="L269" i="4"/>
  <c r="D362" i="4"/>
  <c r="D358" i="4"/>
  <c r="E96" i="11" l="1"/>
  <c r="F336" i="4" l="1"/>
  <c r="E336" i="4"/>
  <c r="K350" i="4" l="1"/>
  <c r="F332" i="4" l="1"/>
  <c r="E332" i="4"/>
  <c r="J355" i="4"/>
  <c r="K355" i="4"/>
  <c r="P355" i="4"/>
  <c r="Q355" i="4"/>
  <c r="R355" i="4"/>
  <c r="S355" i="4"/>
  <c r="T355" i="4"/>
  <c r="U355" i="4"/>
  <c r="I355" i="4"/>
  <c r="F355" i="4"/>
  <c r="G355" i="4"/>
  <c r="E355" i="4"/>
  <c r="G336" i="4"/>
  <c r="D336" i="4" s="1"/>
  <c r="I336" i="4"/>
  <c r="M336" i="4" s="1"/>
  <c r="J336" i="4"/>
  <c r="N336" i="4" s="1"/>
  <c r="K336" i="4"/>
  <c r="O336" i="4" l="1"/>
  <c r="L336" i="4"/>
  <c r="H336" i="4"/>
  <c r="K96" i="1"/>
  <c r="J96" i="1"/>
  <c r="I96" i="1"/>
  <c r="H96" i="1" l="1"/>
  <c r="E351" i="4"/>
  <c r="F351" i="4"/>
  <c r="G351" i="4"/>
  <c r="D33" i="4"/>
  <c r="K351" i="4" l="1"/>
  <c r="J351" i="4"/>
  <c r="I351" i="4"/>
  <c r="J360" i="4"/>
  <c r="K360" i="4"/>
  <c r="I360" i="4"/>
  <c r="F360" i="4"/>
  <c r="G360" i="4"/>
  <c r="E360" i="4"/>
  <c r="O33" i="4"/>
  <c r="N33" i="4"/>
  <c r="M33" i="4"/>
  <c r="H33" i="4"/>
  <c r="D26" i="4" l="1"/>
  <c r="L33" i="4"/>
  <c r="H351" i="4"/>
  <c r="F219" i="1" l="1"/>
  <c r="G219" i="1"/>
  <c r="E219" i="1"/>
  <c r="M188" i="1"/>
  <c r="L188" i="1" s="1"/>
  <c r="N188" i="1"/>
  <c r="N219" i="1" s="1"/>
  <c r="O188" i="1"/>
  <c r="O219" i="1" s="1"/>
  <c r="D188" i="1"/>
  <c r="J186" i="1"/>
  <c r="K186" i="1"/>
  <c r="I186" i="1"/>
  <c r="E186" i="1"/>
  <c r="F186" i="1"/>
  <c r="G186" i="1"/>
  <c r="M219" i="1" l="1"/>
  <c r="L219" i="1" s="1"/>
  <c r="D219" i="1"/>
  <c r="O45" i="7"/>
  <c r="N36" i="2" l="1"/>
  <c r="N41" i="8"/>
  <c r="E135" i="11" l="1"/>
  <c r="E134" i="11"/>
  <c r="E133" i="11"/>
  <c r="E132" i="11"/>
  <c r="E131" i="11"/>
  <c r="E137" i="11"/>
  <c r="D117" i="11"/>
  <c r="C117" i="11"/>
  <c r="E119" i="11"/>
  <c r="E120" i="11"/>
  <c r="E121" i="11"/>
  <c r="E122" i="11"/>
  <c r="E123" i="11"/>
  <c r="E124" i="11"/>
  <c r="E125" i="11"/>
  <c r="E126" i="11"/>
  <c r="E127" i="11"/>
  <c r="E128" i="11"/>
  <c r="E129" i="11"/>
  <c r="E118" i="11"/>
  <c r="D108" i="11"/>
  <c r="C108" i="11"/>
  <c r="E110" i="11"/>
  <c r="E111" i="11"/>
  <c r="E112" i="11"/>
  <c r="E113" i="11"/>
  <c r="E114" i="11"/>
  <c r="E109" i="11"/>
  <c r="E117" i="11" l="1"/>
  <c r="E108" i="11"/>
  <c r="L183" i="1"/>
  <c r="N183" i="1"/>
  <c r="D183" i="1"/>
  <c r="M183" i="1"/>
  <c r="J82" i="14"/>
  <c r="I82" i="14"/>
  <c r="H82" i="14"/>
  <c r="J79" i="14"/>
  <c r="I79" i="14"/>
  <c r="H79" i="14"/>
  <c r="J78" i="14"/>
  <c r="I78" i="14"/>
  <c r="H78" i="14"/>
  <c r="I77" i="14"/>
  <c r="H77" i="14"/>
  <c r="I76" i="14"/>
  <c r="H76" i="14"/>
  <c r="I75" i="14"/>
  <c r="H75" i="14"/>
  <c r="I74" i="14"/>
  <c r="H74" i="14"/>
  <c r="I73" i="14"/>
  <c r="H73" i="14"/>
  <c r="I72" i="14"/>
  <c r="H72" i="14"/>
  <c r="I71" i="14"/>
  <c r="H71" i="14"/>
  <c r="I70" i="14"/>
  <c r="H70" i="14"/>
  <c r="J65" i="14"/>
  <c r="I65" i="14"/>
  <c r="H65" i="14"/>
  <c r="I39" i="14"/>
  <c r="H39" i="14"/>
  <c r="J38" i="14"/>
  <c r="I38" i="14"/>
  <c r="H38" i="14"/>
  <c r="J25" i="14"/>
  <c r="I25" i="14"/>
  <c r="H25" i="14"/>
  <c r="E25" i="14"/>
  <c r="F25" i="14"/>
  <c r="E38" i="14"/>
  <c r="F38" i="14"/>
  <c r="E39" i="14"/>
  <c r="F39" i="14"/>
  <c r="E65" i="14"/>
  <c r="F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F78" i="14"/>
  <c r="E79" i="14"/>
  <c r="F79" i="14"/>
  <c r="E80" i="14"/>
  <c r="E81" i="14"/>
  <c r="E82" i="14"/>
  <c r="F82" i="14"/>
  <c r="D75" i="14"/>
  <c r="D72" i="14"/>
  <c r="D68" i="14"/>
  <c r="D66" i="14"/>
  <c r="D78" i="14" l="1"/>
  <c r="D76" i="14"/>
  <c r="D74" i="14"/>
  <c r="D71" i="14"/>
  <c r="D67" i="14"/>
  <c r="D65" i="14"/>
  <c r="O30" i="15"/>
  <c r="O31" i="15"/>
  <c r="O32" i="15"/>
  <c r="O33" i="15"/>
  <c r="O34" i="15"/>
  <c r="O35" i="15"/>
  <c r="E97" i="15"/>
  <c r="F97" i="15"/>
  <c r="G97" i="15"/>
  <c r="I97" i="15"/>
  <c r="J97" i="15"/>
  <c r="K97" i="15"/>
  <c r="M139" i="15"/>
  <c r="N139" i="15"/>
  <c r="O139" i="15"/>
  <c r="M140" i="15"/>
  <c r="N140" i="15"/>
  <c r="O140" i="15"/>
  <c r="M141" i="15"/>
  <c r="N141" i="15"/>
  <c r="O141" i="15"/>
  <c r="M142" i="15"/>
  <c r="L142" i="15" s="1"/>
  <c r="N142" i="15"/>
  <c r="O142" i="15"/>
  <c r="M143" i="15"/>
  <c r="N143" i="15"/>
  <c r="O143" i="15"/>
  <c r="M144" i="15"/>
  <c r="N144" i="15"/>
  <c r="O144" i="15"/>
  <c r="M145" i="15"/>
  <c r="N145" i="15"/>
  <c r="O145" i="15"/>
  <c r="M146" i="15"/>
  <c r="N146" i="15"/>
  <c r="O146" i="15"/>
  <c r="D139" i="15"/>
  <c r="D140" i="15"/>
  <c r="D141" i="15"/>
  <c r="D142" i="15"/>
  <c r="D143" i="15"/>
  <c r="E110" i="15"/>
  <c r="F110" i="15"/>
  <c r="G110" i="15"/>
  <c r="I110" i="15"/>
  <c r="J110" i="15"/>
  <c r="K110" i="15"/>
  <c r="E152" i="15"/>
  <c r="F152" i="15"/>
  <c r="G152" i="15"/>
  <c r="I152" i="15"/>
  <c r="J152" i="15"/>
  <c r="K152" i="15"/>
  <c r="E147" i="15"/>
  <c r="F147" i="15"/>
  <c r="G147" i="15"/>
  <c r="I147" i="15"/>
  <c r="J147" i="15"/>
  <c r="K147" i="15"/>
  <c r="E136" i="15"/>
  <c r="F136" i="15"/>
  <c r="G136" i="15"/>
  <c r="I136" i="15"/>
  <c r="J136" i="15"/>
  <c r="K136" i="15"/>
  <c r="E106" i="15"/>
  <c r="E175" i="15" s="1"/>
  <c r="F106" i="15"/>
  <c r="G106" i="15"/>
  <c r="I106" i="15"/>
  <c r="J106" i="15"/>
  <c r="K106" i="15"/>
  <c r="D135" i="15"/>
  <c r="M135" i="15"/>
  <c r="L135" i="15" s="1"/>
  <c r="H144" i="15"/>
  <c r="D144" i="15"/>
  <c r="H140" i="15"/>
  <c r="H141" i="15"/>
  <c r="O120" i="15"/>
  <c r="N120" i="15"/>
  <c r="M120" i="15"/>
  <c r="H120" i="15"/>
  <c r="D120" i="15"/>
  <c r="L145" i="15" l="1"/>
  <c r="L146" i="15"/>
  <c r="L141" i="15"/>
  <c r="L143" i="15"/>
  <c r="L139" i="15"/>
  <c r="L144" i="15"/>
  <c r="L140" i="15"/>
  <c r="L120" i="15"/>
  <c r="M77" i="15"/>
  <c r="N77" i="15"/>
  <c r="O77" i="15"/>
  <c r="M78" i="15"/>
  <c r="N78" i="15"/>
  <c r="O78" i="15"/>
  <c r="M79" i="15"/>
  <c r="N79" i="15"/>
  <c r="O79" i="15"/>
  <c r="H77" i="15"/>
  <c r="H78" i="15"/>
  <c r="H79" i="15"/>
  <c r="H80" i="15"/>
  <c r="H81" i="15"/>
  <c r="D77" i="15"/>
  <c r="D78" i="15"/>
  <c r="D79" i="15"/>
  <c r="D138" i="15"/>
  <c r="O138" i="15"/>
  <c r="N138" i="15"/>
  <c r="N147" i="15" s="1"/>
  <c r="M138" i="15"/>
  <c r="M147" i="15" s="1"/>
  <c r="H138" i="15"/>
  <c r="D95" i="15"/>
  <c r="H95" i="15"/>
  <c r="M95" i="15"/>
  <c r="N95" i="15"/>
  <c r="O95" i="15"/>
  <c r="O101" i="15"/>
  <c r="N101" i="15"/>
  <c r="M101" i="15"/>
  <c r="H101" i="15"/>
  <c r="D101" i="15"/>
  <c r="D93" i="15"/>
  <c r="H93" i="15"/>
  <c r="M93" i="15"/>
  <c r="N93" i="15"/>
  <c r="O93" i="15"/>
  <c r="D100" i="15"/>
  <c r="H100" i="15"/>
  <c r="O100" i="15"/>
  <c r="N100" i="15"/>
  <c r="M100" i="15"/>
  <c r="E70" i="15"/>
  <c r="F70" i="15"/>
  <c r="G70" i="15"/>
  <c r="I70" i="15"/>
  <c r="J70" i="15"/>
  <c r="K70" i="15"/>
  <c r="E82" i="15"/>
  <c r="F82" i="15"/>
  <c r="G82" i="15"/>
  <c r="I82" i="15"/>
  <c r="J82" i="15"/>
  <c r="K82" i="15"/>
  <c r="P82" i="15"/>
  <c r="Q82" i="15"/>
  <c r="M42" i="15"/>
  <c r="N42" i="15"/>
  <c r="O42" i="15"/>
  <c r="M43" i="15"/>
  <c r="N43" i="15"/>
  <c r="O43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D42" i="15"/>
  <c r="L42" i="15" s="1"/>
  <c r="D43" i="15"/>
  <c r="L43" i="15" s="1"/>
  <c r="D44" i="15"/>
  <c r="D45" i="15"/>
  <c r="L45" i="15" s="1"/>
  <c r="D46" i="15"/>
  <c r="D47" i="15"/>
  <c r="L47" i="15" s="1"/>
  <c r="D48" i="15"/>
  <c r="L48" i="15" s="1"/>
  <c r="D49" i="15"/>
  <c r="D50" i="15"/>
  <c r="D51" i="15"/>
  <c r="D52" i="15"/>
  <c r="L52" i="15" s="1"/>
  <c r="D53" i="15"/>
  <c r="L53" i="15" s="1"/>
  <c r="D54" i="15"/>
  <c r="L54" i="15" s="1"/>
  <c r="D55" i="15"/>
  <c r="L55" i="15" s="1"/>
  <c r="D56" i="15"/>
  <c r="D57" i="15"/>
  <c r="L57" i="15" s="1"/>
  <c r="D58" i="15"/>
  <c r="D59" i="15"/>
  <c r="D60" i="15"/>
  <c r="D61" i="15"/>
  <c r="D62" i="15"/>
  <c r="D63" i="15"/>
  <c r="L63" i="15" s="1"/>
  <c r="D64" i="15"/>
  <c r="D65" i="15"/>
  <c r="L65" i="15" s="1"/>
  <c r="D66" i="15"/>
  <c r="L66" i="15" s="1"/>
  <c r="D67" i="15"/>
  <c r="L67" i="15" s="1"/>
  <c r="D68" i="15"/>
  <c r="L68" i="15" s="1"/>
  <c r="D69" i="15"/>
  <c r="L69" i="15" s="1"/>
  <c r="F26" i="15"/>
  <c r="G26" i="15"/>
  <c r="E26" i="15"/>
  <c r="M27" i="15"/>
  <c r="N27" i="15"/>
  <c r="O27" i="15"/>
  <c r="M28" i="15"/>
  <c r="N28" i="15"/>
  <c r="O28" i="15"/>
  <c r="M29" i="15"/>
  <c r="N29" i="15"/>
  <c r="O29" i="15"/>
  <c r="D27" i="15"/>
  <c r="L27" i="15" s="1"/>
  <c r="D28" i="15"/>
  <c r="L28" i="15" s="1"/>
  <c r="D29" i="15"/>
  <c r="L29" i="15" s="1"/>
  <c r="M34" i="15"/>
  <c r="M35" i="15"/>
  <c r="D34" i="15"/>
  <c r="L34" i="15" s="1"/>
  <c r="D35" i="15"/>
  <c r="L35" i="15" s="1"/>
  <c r="F36" i="15"/>
  <c r="G36" i="15"/>
  <c r="E36" i="15"/>
  <c r="D37" i="15"/>
  <c r="L37" i="15" s="1"/>
  <c r="D38" i="15"/>
  <c r="L38" i="15" s="1"/>
  <c r="D33" i="15"/>
  <c r="L33" i="15" s="1"/>
  <c r="M33" i="15"/>
  <c r="L138" i="15" l="1"/>
  <c r="L147" i="15" s="1"/>
  <c r="O147" i="15"/>
  <c r="L101" i="15"/>
  <c r="L77" i="15"/>
  <c r="L78" i="15"/>
  <c r="L79" i="15"/>
  <c r="L95" i="15"/>
  <c r="L93" i="15"/>
  <c r="L100" i="15"/>
  <c r="E39" i="15"/>
  <c r="G39" i="15"/>
  <c r="F39" i="15"/>
  <c r="E359" i="4"/>
  <c r="F359" i="4"/>
  <c r="G359" i="4"/>
  <c r="I359" i="4"/>
  <c r="J359" i="4"/>
  <c r="K359" i="4"/>
  <c r="D361" i="4"/>
  <c r="H361" i="4"/>
  <c r="L361" i="4"/>
  <c r="E352" i="4"/>
  <c r="E346" i="4" s="1"/>
  <c r="K352" i="4"/>
  <c r="J352" i="4"/>
  <c r="I352" i="4"/>
  <c r="F352" i="4"/>
  <c r="G352" i="4"/>
  <c r="K366" i="4"/>
  <c r="J366" i="4"/>
  <c r="I366" i="4"/>
  <c r="F366" i="4"/>
  <c r="G366" i="4"/>
  <c r="E366" i="4"/>
  <c r="D95" i="4"/>
  <c r="D96" i="4"/>
  <c r="D97" i="4"/>
  <c r="D98" i="4"/>
  <c r="D91" i="4"/>
  <c r="D86" i="4"/>
  <c r="D87" i="4"/>
  <c r="D88" i="4"/>
  <c r="D89" i="4"/>
  <c r="D90" i="4"/>
  <c r="D359" i="4" l="1"/>
  <c r="H359" i="4"/>
  <c r="K155" i="2"/>
  <c r="J155" i="2"/>
  <c r="I155" i="2"/>
  <c r="F155" i="2"/>
  <c r="G155" i="2"/>
  <c r="E155" i="2"/>
  <c r="K142" i="2"/>
  <c r="J142" i="2"/>
  <c r="I142" i="2"/>
  <c r="F142" i="2"/>
  <c r="G142" i="2"/>
  <c r="E142" i="2"/>
  <c r="D87" i="2"/>
  <c r="D86" i="2"/>
  <c r="O87" i="2"/>
  <c r="N87" i="2"/>
  <c r="N84" i="2" s="1"/>
  <c r="M87" i="2"/>
  <c r="O86" i="2"/>
  <c r="N86" i="2"/>
  <c r="M86" i="2"/>
  <c r="K84" i="2"/>
  <c r="J84" i="2"/>
  <c r="I84" i="2"/>
  <c r="F84" i="2"/>
  <c r="G84" i="2"/>
  <c r="E84" i="2"/>
  <c r="E63" i="11"/>
  <c r="F206" i="1"/>
  <c r="G206" i="1"/>
  <c r="I206" i="1"/>
  <c r="J206" i="1"/>
  <c r="K206" i="1"/>
  <c r="E206" i="1"/>
  <c r="E85" i="7"/>
  <c r="F85" i="7"/>
  <c r="G85" i="7"/>
  <c r="I85" i="7"/>
  <c r="J85" i="7"/>
  <c r="K85" i="7"/>
  <c r="P85" i="7"/>
  <c r="Q85" i="7"/>
  <c r="H84" i="7"/>
  <c r="M84" i="7"/>
  <c r="N84" i="7"/>
  <c r="O84" i="7"/>
  <c r="D84" i="7"/>
  <c r="E30" i="7"/>
  <c r="E36" i="7" s="1"/>
  <c r="F30" i="7"/>
  <c r="F36" i="7" s="1"/>
  <c r="G30" i="7"/>
  <c r="G36" i="7" s="1"/>
  <c r="I30" i="7"/>
  <c r="I36" i="7" s="1"/>
  <c r="J30" i="7"/>
  <c r="J36" i="7" s="1"/>
  <c r="K30" i="7"/>
  <c r="K36" i="7" s="1"/>
  <c r="M31" i="7"/>
  <c r="N31" i="7"/>
  <c r="O31" i="7"/>
  <c r="D31" i="7"/>
  <c r="I79" i="12"/>
  <c r="J79" i="12"/>
  <c r="K79" i="12"/>
  <c r="F79" i="12"/>
  <c r="G79" i="12"/>
  <c r="E79" i="12"/>
  <c r="M78" i="12"/>
  <c r="N78" i="12"/>
  <c r="D78" i="12"/>
  <c r="O78" i="12"/>
  <c r="D39" i="1"/>
  <c r="D35" i="1"/>
  <c r="M24" i="7"/>
  <c r="M25" i="7"/>
  <c r="M26" i="7"/>
  <c r="M27" i="7"/>
  <c r="M28" i="7"/>
  <c r="M29" i="7"/>
  <c r="M32" i="7"/>
  <c r="M33" i="7"/>
  <c r="M34" i="7"/>
  <c r="M35" i="7"/>
  <c r="C42" i="11"/>
  <c r="L86" i="2" l="1"/>
  <c r="O84" i="2"/>
  <c r="L87" i="2"/>
  <c r="M84" i="2"/>
  <c r="L31" i="7"/>
  <c r="L84" i="7"/>
  <c r="L78" i="12"/>
  <c r="M30" i="7"/>
  <c r="M36" i="7" s="1"/>
  <c r="M153" i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E184" i="1" s="1"/>
  <c r="F151" i="1"/>
  <c r="F184" i="1" s="1"/>
  <c r="O85" i="4" l="1"/>
  <c r="N85" i="4"/>
  <c r="M85" i="4"/>
  <c r="J81" i="4"/>
  <c r="K81" i="4"/>
  <c r="I81" i="4"/>
  <c r="F81" i="4"/>
  <c r="G81" i="4"/>
  <c r="E81" i="4"/>
  <c r="D82" i="4"/>
  <c r="D83" i="4"/>
  <c r="D84" i="4"/>
  <c r="D85" i="4"/>
  <c r="O51" i="7"/>
  <c r="M52" i="7"/>
  <c r="M51" i="7"/>
  <c r="M59" i="7"/>
  <c r="D351" i="4" l="1"/>
  <c r="L85" i="4"/>
  <c r="E79" i="11"/>
  <c r="D57" i="11" l="1"/>
  <c r="C57" i="11"/>
  <c r="C115" i="11" l="1"/>
  <c r="P352" i="4" l="1"/>
  <c r="Q352" i="4"/>
  <c r="R352" i="4"/>
  <c r="S352" i="4"/>
  <c r="T352" i="4"/>
  <c r="U352" i="4"/>
  <c r="O267" i="4"/>
  <c r="N267" i="4"/>
  <c r="M267" i="4"/>
  <c r="D267" i="4"/>
  <c r="I350" i="4"/>
  <c r="J350" i="4"/>
  <c r="H352" i="4" l="1"/>
  <c r="L267" i="4"/>
  <c r="D352" i="4"/>
  <c r="D82" i="14"/>
  <c r="D81" i="14"/>
  <c r="D79" i="14"/>
  <c r="D77" i="14"/>
  <c r="D70" i="14"/>
  <c r="D99" i="1" l="1"/>
  <c r="D100" i="1"/>
  <c r="P136" i="15"/>
  <c r="Q136" i="15"/>
  <c r="O114" i="15"/>
  <c r="N114" i="15"/>
  <c r="M114" i="15"/>
  <c r="H114" i="15"/>
  <c r="D114" i="15"/>
  <c r="O115" i="15"/>
  <c r="N115" i="15"/>
  <c r="M115" i="15"/>
  <c r="H115" i="15"/>
  <c r="D115" i="15"/>
  <c r="O112" i="15"/>
  <c r="N112" i="15"/>
  <c r="M112" i="15"/>
  <c r="H112" i="15"/>
  <c r="D112" i="15"/>
  <c r="O109" i="15"/>
  <c r="N109" i="15"/>
  <c r="M109" i="15"/>
  <c r="H109" i="15"/>
  <c r="D109" i="15"/>
  <c r="O105" i="15"/>
  <c r="N105" i="15"/>
  <c r="M105" i="15"/>
  <c r="H105" i="15"/>
  <c r="D105" i="15"/>
  <c r="H139" i="15"/>
  <c r="J89" i="15"/>
  <c r="K89" i="15"/>
  <c r="I89" i="15"/>
  <c r="F89" i="15"/>
  <c r="G89" i="15"/>
  <c r="E89" i="15"/>
  <c r="D86" i="15"/>
  <c r="H86" i="15"/>
  <c r="M86" i="15"/>
  <c r="N86" i="15"/>
  <c r="O86" i="15"/>
  <c r="D87" i="15"/>
  <c r="H87" i="15"/>
  <c r="M87" i="15"/>
  <c r="N87" i="15"/>
  <c r="O87" i="15"/>
  <c r="D88" i="15"/>
  <c r="H88" i="15"/>
  <c r="M88" i="15"/>
  <c r="N88" i="15"/>
  <c r="O88" i="15"/>
  <c r="D85" i="15"/>
  <c r="H85" i="15"/>
  <c r="M85" i="15"/>
  <c r="N85" i="15"/>
  <c r="O85" i="15"/>
  <c r="D80" i="15"/>
  <c r="M80" i="15"/>
  <c r="N80" i="15"/>
  <c r="O80" i="15"/>
  <c r="D81" i="15"/>
  <c r="M81" i="15"/>
  <c r="N81" i="15"/>
  <c r="O81" i="15"/>
  <c r="O76" i="15"/>
  <c r="N76" i="15"/>
  <c r="M76" i="15"/>
  <c r="H76" i="15"/>
  <c r="D76" i="15"/>
  <c r="D82" i="15" s="1"/>
  <c r="H44" i="15"/>
  <c r="L44" i="15" s="1"/>
  <c r="H46" i="15"/>
  <c r="L46" i="15" s="1"/>
  <c r="H49" i="15"/>
  <c r="L49" i="15" s="1"/>
  <c r="H50" i="15"/>
  <c r="L50" i="15" s="1"/>
  <c r="H51" i="15"/>
  <c r="L51" i="15" s="1"/>
  <c r="H56" i="15"/>
  <c r="L56" i="15" s="1"/>
  <c r="H58" i="15"/>
  <c r="L58" i="15" s="1"/>
  <c r="H59" i="15"/>
  <c r="L59" i="15" s="1"/>
  <c r="H60" i="15"/>
  <c r="L60" i="15" s="1"/>
  <c r="H61" i="15"/>
  <c r="L61" i="15" s="1"/>
  <c r="H62" i="15"/>
  <c r="L62" i="15" s="1"/>
  <c r="H64" i="15"/>
  <c r="L64" i="15" s="1"/>
  <c r="K73" i="15"/>
  <c r="J73" i="15"/>
  <c r="I73" i="15"/>
  <c r="G73" i="15"/>
  <c r="F73" i="15"/>
  <c r="E73" i="15"/>
  <c r="O72" i="15"/>
  <c r="N72" i="15"/>
  <c r="N73" i="15" s="1"/>
  <c r="M72" i="15"/>
  <c r="M73" i="15" s="1"/>
  <c r="H72" i="15"/>
  <c r="D72" i="15"/>
  <c r="J19" i="15"/>
  <c r="K19" i="15"/>
  <c r="I19" i="15"/>
  <c r="F19" i="15"/>
  <c r="G19" i="15"/>
  <c r="E19" i="15"/>
  <c r="D23" i="15"/>
  <c r="L23" i="15" s="1"/>
  <c r="K147" i="2"/>
  <c r="J147" i="2"/>
  <c r="I147" i="2"/>
  <c r="F147" i="2"/>
  <c r="G147" i="2"/>
  <c r="E147" i="2"/>
  <c r="O40" i="2"/>
  <c r="O147" i="2" s="1"/>
  <c r="N40" i="2"/>
  <c r="N147" i="2" s="1"/>
  <c r="M40" i="2"/>
  <c r="M147" i="2" s="1"/>
  <c r="H40" i="2"/>
  <c r="D40" i="2"/>
  <c r="L147" i="2" l="1"/>
  <c r="O82" i="15"/>
  <c r="N82" i="15"/>
  <c r="H82" i="15"/>
  <c r="M82" i="15"/>
  <c r="L105" i="15"/>
  <c r="L115" i="15"/>
  <c r="L85" i="15"/>
  <c r="L112" i="15"/>
  <c r="L114" i="15"/>
  <c r="L109" i="15"/>
  <c r="L86" i="15"/>
  <c r="L88" i="15"/>
  <c r="L76" i="15"/>
  <c r="L87" i="15"/>
  <c r="L81" i="15"/>
  <c r="L80" i="15"/>
  <c r="L72" i="15"/>
  <c r="H73" i="15"/>
  <c r="D73" i="15"/>
  <c r="O73" i="15"/>
  <c r="H147" i="2"/>
  <c r="D147" i="2"/>
  <c r="L40" i="2"/>
  <c r="E83" i="11"/>
  <c r="O110" i="4"/>
  <c r="N110" i="4"/>
  <c r="M110" i="4"/>
  <c r="L82" i="15" l="1"/>
  <c r="L110" i="4"/>
  <c r="L73" i="15"/>
  <c r="D42" i="11"/>
  <c r="D38" i="11" s="1"/>
  <c r="C38" i="11"/>
  <c r="E39" i="11"/>
  <c r="D30" i="11"/>
  <c r="C30" i="11"/>
  <c r="E44" i="11"/>
  <c r="E43" i="11"/>
  <c r="N21" i="3"/>
  <c r="N22" i="3"/>
  <c r="E42" i="11" l="1"/>
  <c r="N20" i="3"/>
  <c r="E64" i="1" l="1"/>
  <c r="D39" i="14" l="1"/>
  <c r="M102" i="15"/>
  <c r="N102" i="15"/>
  <c r="O102" i="15"/>
  <c r="M103" i="15"/>
  <c r="N103" i="15"/>
  <c r="O103" i="15"/>
  <c r="H102" i="15"/>
  <c r="H103" i="15"/>
  <c r="H104" i="15"/>
  <c r="D102" i="15"/>
  <c r="D103" i="15"/>
  <c r="L103" i="15" l="1"/>
  <c r="L102" i="15"/>
  <c r="D73" i="14"/>
  <c r="H146" i="15" l="1"/>
  <c r="D146" i="15"/>
  <c r="H145" i="15"/>
  <c r="D145" i="15"/>
  <c r="D147" i="15" s="1"/>
  <c r="H142" i="15"/>
  <c r="O119" i="15"/>
  <c r="N119" i="15"/>
  <c r="M119" i="15"/>
  <c r="H119" i="15"/>
  <c r="D119" i="15"/>
  <c r="O94" i="15"/>
  <c r="N94" i="15"/>
  <c r="M94" i="15"/>
  <c r="H94" i="15"/>
  <c r="D94" i="15"/>
  <c r="H147" i="15" l="1"/>
  <c r="L94" i="15"/>
  <c r="L119" i="15"/>
  <c r="E22" i="6"/>
  <c r="D107" i="4" l="1"/>
  <c r="N107" i="4"/>
  <c r="N358" i="4" s="1"/>
  <c r="M107" i="4"/>
  <c r="M358" i="4" l="1"/>
  <c r="L358" i="4" s="1"/>
  <c r="L107" i="4"/>
  <c r="D63" i="12"/>
  <c r="M210" i="1" l="1"/>
  <c r="N210" i="1"/>
  <c r="O210" i="1"/>
  <c r="O26" i="1"/>
  <c r="N25" i="14" s="1"/>
  <c r="N26" i="1"/>
  <c r="M25" i="14" s="1"/>
  <c r="M26" i="1"/>
  <c r="L25" i="14" s="1"/>
  <c r="E130" i="11" l="1"/>
  <c r="E116" i="11"/>
  <c r="D115" i="11"/>
  <c r="E102" i="11"/>
  <c r="E101" i="11"/>
  <c r="E100" i="11"/>
  <c r="E99" i="11"/>
  <c r="E97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D82" i="11"/>
  <c r="D81" i="11" s="1"/>
  <c r="C82" i="11"/>
  <c r="C81" i="11" s="1"/>
  <c r="E80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2" i="11"/>
  <c r="E61" i="11"/>
  <c r="E60" i="11"/>
  <c r="E59" i="11"/>
  <c r="E58" i="11"/>
  <c r="E55" i="11"/>
  <c r="E52" i="11"/>
  <c r="E51" i="11"/>
  <c r="E50" i="11" s="1"/>
  <c r="D49" i="1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E49" i="11" l="1"/>
  <c r="E98" i="11"/>
  <c r="D56" i="11"/>
  <c r="C56" i="11"/>
  <c r="E38" i="11"/>
  <c r="E57" i="11"/>
  <c r="E115" i="11"/>
  <c r="D32" i="11"/>
  <c r="E26" i="11"/>
  <c r="E23" i="11" s="1"/>
  <c r="E82" i="11"/>
  <c r="E81" i="11" s="1"/>
  <c r="E33" i="11"/>
  <c r="C23" i="11"/>
  <c r="D23" i="11"/>
  <c r="E56" i="11" l="1"/>
  <c r="D136" i="11"/>
  <c r="E32" i="11"/>
  <c r="C136" i="11"/>
  <c r="D140" i="11" s="1"/>
  <c r="P346" i="4"/>
  <c r="Q346" i="4"/>
  <c r="E136" i="11" l="1"/>
  <c r="H28" i="1"/>
  <c r="H360" i="4"/>
  <c r="D360" i="4" l="1"/>
  <c r="D80" i="14"/>
  <c r="G332" i="4"/>
  <c r="I332" i="4"/>
  <c r="J332" i="4"/>
  <c r="K332" i="4"/>
  <c r="J80" i="14" s="1"/>
  <c r="D328" i="4"/>
  <c r="H328" i="4"/>
  <c r="M328" i="4"/>
  <c r="M363" i="4" s="1"/>
  <c r="N328" i="4"/>
  <c r="N363" i="4" s="1"/>
  <c r="O328" i="4"/>
  <c r="O363" i="4" s="1"/>
  <c r="I94" i="4"/>
  <c r="J94" i="4"/>
  <c r="F94" i="4"/>
  <c r="E94" i="4"/>
  <c r="D266" i="4"/>
  <c r="D268" i="4"/>
  <c r="D270" i="4"/>
  <c r="H270" i="4"/>
  <c r="H268" i="4"/>
  <c r="H266" i="4"/>
  <c r="I324" i="4"/>
  <c r="J324" i="4"/>
  <c r="O270" i="4"/>
  <c r="N270" i="4"/>
  <c r="N350" i="4" s="1"/>
  <c r="M270" i="4"/>
  <c r="M350" i="4" s="1"/>
  <c r="D262" i="4"/>
  <c r="D261" i="4"/>
  <c r="O90" i="4"/>
  <c r="N90" i="4"/>
  <c r="M90" i="4"/>
  <c r="H90" i="4"/>
  <c r="O91" i="4"/>
  <c r="N91" i="4"/>
  <c r="M91" i="4"/>
  <c r="H91" i="4"/>
  <c r="O89" i="4"/>
  <c r="N89" i="4"/>
  <c r="M89" i="4"/>
  <c r="H89" i="4"/>
  <c r="L363" i="4" l="1"/>
  <c r="H80" i="14"/>
  <c r="M332" i="4"/>
  <c r="F80" i="14"/>
  <c r="O332" i="4"/>
  <c r="I80" i="14"/>
  <c r="N332" i="4"/>
  <c r="E324" i="4"/>
  <c r="M265" i="4"/>
  <c r="F324" i="4"/>
  <c r="N265" i="4"/>
  <c r="O265" i="4"/>
  <c r="H350" i="4"/>
  <c r="H94" i="4"/>
  <c r="H81" i="4"/>
  <c r="L328" i="4"/>
  <c r="H366" i="4"/>
  <c r="D81" i="4"/>
  <c r="L270" i="4"/>
  <c r="L90" i="4"/>
  <c r="L91" i="4"/>
  <c r="L89" i="4"/>
  <c r="O88" i="4"/>
  <c r="N88" i="4"/>
  <c r="M88" i="4"/>
  <c r="H88" i="4"/>
  <c r="L332" i="4" l="1"/>
  <c r="L265" i="4"/>
  <c r="L88" i="4"/>
  <c r="D113" i="4" l="1"/>
  <c r="D105" i="4" l="1"/>
  <c r="H136" i="1"/>
  <c r="I133" i="1"/>
  <c r="H110" i="4" l="1"/>
  <c r="H31" i="15" l="1"/>
  <c r="H32" i="15"/>
  <c r="D32" i="15" l="1"/>
  <c r="L32" i="15" s="1"/>
  <c r="M87" i="4" l="1"/>
  <c r="N87" i="4"/>
  <c r="O87" i="4"/>
  <c r="H87" i="4"/>
  <c r="L87" i="4" l="1"/>
  <c r="O113" i="4" l="1"/>
  <c r="H113" i="4" l="1"/>
  <c r="M113" i="4"/>
  <c r="N113" i="4"/>
  <c r="L113" i="4" l="1"/>
  <c r="K26" i="15"/>
  <c r="M32" i="15"/>
  <c r="N32" i="15"/>
  <c r="M30" i="4"/>
  <c r="N30" i="4"/>
  <c r="O30" i="4"/>
  <c r="H30" i="4"/>
  <c r="L30" i="4" l="1"/>
  <c r="F52" i="2"/>
  <c r="E52" i="2"/>
  <c r="E48" i="2" l="1"/>
  <c r="M91" i="7" l="1"/>
  <c r="N91" i="7"/>
  <c r="O91" i="7"/>
  <c r="H91" i="7"/>
  <c r="D91" i="7"/>
  <c r="M85" i="12"/>
  <c r="N85" i="12"/>
  <c r="O85" i="12"/>
  <c r="H85" i="12"/>
  <c r="D85" i="12"/>
  <c r="O287" i="4"/>
  <c r="N287" i="4"/>
  <c r="M287" i="4"/>
  <c r="H287" i="4"/>
  <c r="D287" i="4"/>
  <c r="M197" i="1"/>
  <c r="N197" i="1"/>
  <c r="O197" i="1"/>
  <c r="H197" i="1"/>
  <c r="D197" i="1"/>
  <c r="L287" i="4" l="1"/>
  <c r="L91" i="7"/>
  <c r="L197" i="1"/>
  <c r="L85" i="12"/>
  <c r="D42" i="8" l="1"/>
  <c r="H42" i="8"/>
  <c r="M42" i="8"/>
  <c r="N42" i="8"/>
  <c r="O42" i="8"/>
  <c r="L42" i="8" l="1"/>
  <c r="S369" i="4" l="1"/>
  <c r="S368" i="4"/>
  <c r="G82" i="14" l="1"/>
  <c r="I106" i="7"/>
  <c r="J106" i="7"/>
  <c r="K106" i="7"/>
  <c r="E106" i="7"/>
  <c r="F106" i="7"/>
  <c r="G106" i="7"/>
  <c r="O105" i="7"/>
  <c r="N105" i="7"/>
  <c r="M105" i="7"/>
  <c r="H105" i="7"/>
  <c r="D105" i="7"/>
  <c r="I100" i="12"/>
  <c r="J100" i="12"/>
  <c r="K100" i="12"/>
  <c r="E100" i="12"/>
  <c r="F100" i="12"/>
  <c r="G100" i="12"/>
  <c r="O99" i="12"/>
  <c r="N99" i="12"/>
  <c r="M99" i="12"/>
  <c r="H99" i="12"/>
  <c r="D99" i="12"/>
  <c r="L105" i="7" l="1"/>
  <c r="L99" i="12"/>
  <c r="J252" i="4"/>
  <c r="K252" i="4"/>
  <c r="I252" i="4"/>
  <c r="N254" i="4"/>
  <c r="M254" i="4"/>
  <c r="L254" i="4" s="1"/>
  <c r="H254" i="4"/>
  <c r="D254" i="4"/>
  <c r="O343" i="4"/>
  <c r="N343" i="4"/>
  <c r="M343" i="4"/>
  <c r="H343" i="4"/>
  <c r="D343" i="4"/>
  <c r="C82" i="14"/>
  <c r="Q216" i="1"/>
  <c r="P216" i="1" s="1"/>
  <c r="O214" i="1"/>
  <c r="N214" i="1"/>
  <c r="M214" i="1"/>
  <c r="H214" i="1"/>
  <c r="D214" i="1"/>
  <c r="E150" i="2"/>
  <c r="I69" i="14" l="1"/>
  <c r="J69" i="14"/>
  <c r="F69" i="14"/>
  <c r="H69" i="14"/>
  <c r="L343" i="4"/>
  <c r="N252" i="4"/>
  <c r="O252" i="4"/>
  <c r="M252" i="4"/>
  <c r="D252" i="4"/>
  <c r="R105" i="7"/>
  <c r="L214" i="1"/>
  <c r="H353" i="4" l="1"/>
  <c r="D110" i="4"/>
  <c r="H340" i="4" l="1"/>
  <c r="D182" i="4" l="1"/>
  <c r="F180" i="4"/>
  <c r="E54" i="14" s="1"/>
  <c r="G180" i="4"/>
  <c r="F54" i="14" s="1"/>
  <c r="E180" i="4"/>
  <c r="D54" i="14" s="1"/>
  <c r="J180" i="4"/>
  <c r="I54" i="14" s="1"/>
  <c r="K180" i="4"/>
  <c r="J54" i="14" s="1"/>
  <c r="I180" i="4"/>
  <c r="H54" i="14" s="1"/>
  <c r="N182" i="4"/>
  <c r="M182" i="4"/>
  <c r="L182" i="4" s="1"/>
  <c r="H182" i="4"/>
  <c r="D203" i="4"/>
  <c r="F201" i="4"/>
  <c r="E58" i="14" s="1"/>
  <c r="G201" i="4"/>
  <c r="F58" i="14" s="1"/>
  <c r="N203" i="4"/>
  <c r="M203" i="4"/>
  <c r="L203" i="4" s="1"/>
  <c r="J201" i="4"/>
  <c r="I58" i="14" s="1"/>
  <c r="K201" i="4"/>
  <c r="J58" i="14" s="1"/>
  <c r="H58" i="14"/>
  <c r="H203" i="4"/>
  <c r="D139" i="4"/>
  <c r="F137" i="4"/>
  <c r="G137" i="4"/>
  <c r="F46" i="14" s="1"/>
  <c r="D46" i="14"/>
  <c r="N139" i="4"/>
  <c r="M139" i="4"/>
  <c r="L139" i="4" s="1"/>
  <c r="J137" i="4"/>
  <c r="I46" i="14" s="1"/>
  <c r="K137" i="4"/>
  <c r="J46" i="14" s="1"/>
  <c r="H46" i="14"/>
  <c r="H139" i="4"/>
  <c r="D157" i="4"/>
  <c r="J155" i="4"/>
  <c r="I50" i="14" s="1"/>
  <c r="K155" i="4"/>
  <c r="J50" i="14" s="1"/>
  <c r="I155" i="4"/>
  <c r="H50" i="14" s="1"/>
  <c r="F155" i="4"/>
  <c r="E50" i="14" s="1"/>
  <c r="E155" i="4"/>
  <c r="D50" i="14" s="1"/>
  <c r="N157" i="4"/>
  <c r="M157" i="4"/>
  <c r="L157" i="4" s="1"/>
  <c r="H157" i="4"/>
  <c r="I43" i="14"/>
  <c r="K124" i="4"/>
  <c r="J43" i="14" s="1"/>
  <c r="H43" i="14"/>
  <c r="E43" i="14"/>
  <c r="D43" i="14"/>
  <c r="J119" i="4"/>
  <c r="K119" i="4"/>
  <c r="H42" i="14"/>
  <c r="K146" i="4"/>
  <c r="J48" i="14" s="1"/>
  <c r="J146" i="4"/>
  <c r="I48" i="14" s="1"/>
  <c r="H48" i="14"/>
  <c r="F146" i="4"/>
  <c r="E48" i="14" s="1"/>
  <c r="D48" i="14"/>
  <c r="D148" i="4"/>
  <c r="N148" i="4"/>
  <c r="M148" i="4"/>
  <c r="L148" i="4" s="1"/>
  <c r="H148" i="4"/>
  <c r="D126" i="4"/>
  <c r="N126" i="4"/>
  <c r="M126" i="4"/>
  <c r="L126" i="4" s="1"/>
  <c r="H126" i="4"/>
  <c r="D108" i="4"/>
  <c r="N108" i="4"/>
  <c r="M108" i="4"/>
  <c r="N121" i="4"/>
  <c r="H108" i="4"/>
  <c r="I42" i="14" l="1"/>
  <c r="J42" i="14"/>
  <c r="E46" i="14"/>
  <c r="N137" i="4"/>
  <c r="D42" i="14"/>
  <c r="M119" i="4"/>
  <c r="E42" i="14"/>
  <c r="N119" i="4"/>
  <c r="M155" i="4"/>
  <c r="N155" i="4"/>
  <c r="N201" i="4"/>
  <c r="L108" i="4"/>
  <c r="O201" i="4"/>
  <c r="M201" i="4"/>
  <c r="H121" i="4"/>
  <c r="D341" i="4" l="1"/>
  <c r="F42" i="4" l="1"/>
  <c r="E42" i="4"/>
  <c r="D44" i="4"/>
  <c r="D32" i="4"/>
  <c r="O338" i="4" l="1"/>
  <c r="N338" i="4"/>
  <c r="M338" i="4"/>
  <c r="H32" i="4"/>
  <c r="O341" i="4"/>
  <c r="N341" i="4"/>
  <c r="M341" i="4"/>
  <c r="H341" i="4"/>
  <c r="H246" i="4"/>
  <c r="H242" i="4"/>
  <c r="H236" i="4"/>
  <c r="H232" i="4"/>
  <c r="H228" i="4"/>
  <c r="H224" i="4"/>
  <c r="H220" i="4"/>
  <c r="H216" i="4"/>
  <c r="H212" i="4"/>
  <c r="H208" i="4"/>
  <c r="H204" i="4"/>
  <c r="H199" i="4"/>
  <c r="H195" i="4"/>
  <c r="H191" i="4"/>
  <c r="H187" i="4"/>
  <c r="H183" i="4"/>
  <c r="H178" i="4"/>
  <c r="H174" i="4"/>
  <c r="H170" i="4"/>
  <c r="H166" i="4"/>
  <c r="H162" i="4"/>
  <c r="H158" i="4"/>
  <c r="H153" i="4"/>
  <c r="H149" i="4"/>
  <c r="H144" i="4"/>
  <c r="H140" i="4"/>
  <c r="H135" i="4"/>
  <c r="H131" i="4"/>
  <c r="H127" i="4"/>
  <c r="H122" i="4"/>
  <c r="H117" i="4"/>
  <c r="N99" i="4"/>
  <c r="M99" i="4"/>
  <c r="J42" i="4"/>
  <c r="I42" i="4"/>
  <c r="N44" i="4"/>
  <c r="H44" i="4"/>
  <c r="M44" i="4"/>
  <c r="L44" i="4" s="1"/>
  <c r="L341" i="4" l="1"/>
  <c r="O340" i="4"/>
  <c r="O355" i="4" s="1"/>
  <c r="N340" i="4"/>
  <c r="N355" i="4" s="1"/>
  <c r="M340" i="4"/>
  <c r="M355" i="4" s="1"/>
  <c r="J81" i="14"/>
  <c r="I81" i="14"/>
  <c r="H81" i="14"/>
  <c r="F81" i="14"/>
  <c r="D340" i="4"/>
  <c r="D338" i="4"/>
  <c r="L340" i="4" l="1"/>
  <c r="K248" i="4"/>
  <c r="I68" i="14"/>
  <c r="H68" i="14"/>
  <c r="G248" i="4"/>
  <c r="K244" i="4"/>
  <c r="J67" i="14" s="1"/>
  <c r="I67" i="14"/>
  <c r="H67" i="14"/>
  <c r="G244" i="4"/>
  <c r="F67" i="14" s="1"/>
  <c r="K240" i="4"/>
  <c r="K356" i="4" s="1"/>
  <c r="J356" i="4"/>
  <c r="I356" i="4"/>
  <c r="I346" i="4" s="1"/>
  <c r="G240" i="4"/>
  <c r="G356" i="4" s="1"/>
  <c r="K234" i="4"/>
  <c r="J234" i="4"/>
  <c r="I234" i="4"/>
  <c r="F234" i="4"/>
  <c r="G234" i="4"/>
  <c r="E234" i="4"/>
  <c r="K230" i="4"/>
  <c r="J230" i="4"/>
  <c r="I230" i="4"/>
  <c r="F230" i="4"/>
  <c r="G230" i="4"/>
  <c r="E230" i="4"/>
  <c r="K226" i="4"/>
  <c r="J64" i="14" s="1"/>
  <c r="J226" i="4"/>
  <c r="I64" i="14" s="1"/>
  <c r="H64" i="14"/>
  <c r="F226" i="4"/>
  <c r="E64" i="14" s="1"/>
  <c r="G226" i="4"/>
  <c r="F64" i="14" s="1"/>
  <c r="D64" i="14"/>
  <c r="K222" i="4"/>
  <c r="J63" i="14" s="1"/>
  <c r="J222" i="4"/>
  <c r="I63" i="14" s="1"/>
  <c r="H63" i="14"/>
  <c r="F222" i="4"/>
  <c r="E63" i="14" s="1"/>
  <c r="G222" i="4"/>
  <c r="F63" i="14" s="1"/>
  <c r="D63" i="14"/>
  <c r="K218" i="4"/>
  <c r="J62" i="14" s="1"/>
  <c r="J218" i="4"/>
  <c r="I62" i="14" s="1"/>
  <c r="I218" i="4"/>
  <c r="H62" i="14" s="1"/>
  <c r="F218" i="4"/>
  <c r="E62" i="14" s="1"/>
  <c r="G218" i="4"/>
  <c r="F62" i="14" s="1"/>
  <c r="E218" i="4"/>
  <c r="D62" i="14" s="1"/>
  <c r="K214" i="4"/>
  <c r="J61" i="14" s="1"/>
  <c r="J214" i="4"/>
  <c r="I61" i="14" s="1"/>
  <c r="H61" i="14"/>
  <c r="F214" i="4"/>
  <c r="E61" i="14" s="1"/>
  <c r="G214" i="4"/>
  <c r="F61" i="14" s="1"/>
  <c r="D61" i="14"/>
  <c r="K210" i="4"/>
  <c r="J60" i="14" s="1"/>
  <c r="J210" i="4"/>
  <c r="I60" i="14" s="1"/>
  <c r="I210" i="4"/>
  <c r="H60" i="14" s="1"/>
  <c r="F210" i="4"/>
  <c r="E60" i="14" s="1"/>
  <c r="G210" i="4"/>
  <c r="F60" i="14" s="1"/>
  <c r="E210" i="4"/>
  <c r="D60" i="14" s="1"/>
  <c r="K206" i="4"/>
  <c r="J59" i="14" s="1"/>
  <c r="J206" i="4"/>
  <c r="I59" i="14" s="1"/>
  <c r="H59" i="14"/>
  <c r="F206" i="4"/>
  <c r="E59" i="14" s="1"/>
  <c r="G206" i="4"/>
  <c r="F59" i="14" s="1"/>
  <c r="D59" i="14"/>
  <c r="K197" i="4"/>
  <c r="J57" i="14" s="1"/>
  <c r="J197" i="4"/>
  <c r="I57" i="14" s="1"/>
  <c r="I197" i="4"/>
  <c r="H57" i="14" s="1"/>
  <c r="F197" i="4"/>
  <c r="E57" i="14" s="1"/>
  <c r="G197" i="4"/>
  <c r="F57" i="14" s="1"/>
  <c r="E197" i="4"/>
  <c r="D57" i="14" s="1"/>
  <c r="K193" i="4"/>
  <c r="J56" i="14" s="1"/>
  <c r="J193" i="4"/>
  <c r="I56" i="14" s="1"/>
  <c r="I193" i="4"/>
  <c r="H56" i="14" s="1"/>
  <c r="F193" i="4"/>
  <c r="E56" i="14" s="1"/>
  <c r="G193" i="4"/>
  <c r="F56" i="14" s="1"/>
  <c r="E193" i="4"/>
  <c r="D56" i="14" s="1"/>
  <c r="K189" i="4"/>
  <c r="J55" i="14" s="1"/>
  <c r="J189" i="4"/>
  <c r="I55" i="14" s="1"/>
  <c r="H55" i="14"/>
  <c r="F189" i="4"/>
  <c r="E55" i="14" s="1"/>
  <c r="G189" i="4"/>
  <c r="F55" i="14" s="1"/>
  <c r="D55" i="14"/>
  <c r="K185" i="4"/>
  <c r="J185" i="4"/>
  <c r="I185" i="4"/>
  <c r="F185" i="4"/>
  <c r="G185" i="4"/>
  <c r="E185" i="4"/>
  <c r="K176" i="4"/>
  <c r="J53" i="14" s="1"/>
  <c r="J176" i="4"/>
  <c r="I53" i="14" s="1"/>
  <c r="H53" i="14"/>
  <c r="F176" i="4"/>
  <c r="E53" i="14" s="1"/>
  <c r="G176" i="4"/>
  <c r="F53" i="14" s="1"/>
  <c r="D53" i="14"/>
  <c r="K172" i="4"/>
  <c r="J52" i="14" s="1"/>
  <c r="J172" i="4"/>
  <c r="I52" i="14" s="1"/>
  <c r="I172" i="4"/>
  <c r="H52" i="14" s="1"/>
  <c r="F172" i="4"/>
  <c r="E52" i="14" s="1"/>
  <c r="G172" i="4"/>
  <c r="F52" i="14" s="1"/>
  <c r="E172" i="4"/>
  <c r="D52" i="14" s="1"/>
  <c r="K168" i="4"/>
  <c r="J168" i="4"/>
  <c r="I168" i="4"/>
  <c r="F168" i="4"/>
  <c r="G168" i="4"/>
  <c r="E168" i="4"/>
  <c r="K164" i="4"/>
  <c r="J164" i="4"/>
  <c r="I164" i="4"/>
  <c r="F164" i="4"/>
  <c r="G164" i="4"/>
  <c r="E164" i="4"/>
  <c r="K160" i="4"/>
  <c r="J51" i="14" s="1"/>
  <c r="J160" i="4"/>
  <c r="I51" i="14" s="1"/>
  <c r="H51" i="14"/>
  <c r="F160" i="4"/>
  <c r="E51" i="14" s="1"/>
  <c r="G160" i="4"/>
  <c r="F51" i="14" s="1"/>
  <c r="D51" i="14"/>
  <c r="G155" i="4"/>
  <c r="F50" i="14" s="1"/>
  <c r="K151" i="4"/>
  <c r="J49" i="14" s="1"/>
  <c r="J151" i="4"/>
  <c r="I49" i="14" s="1"/>
  <c r="H49" i="14"/>
  <c r="F151" i="4"/>
  <c r="E49" i="14" s="1"/>
  <c r="G151" i="4"/>
  <c r="F49" i="14" s="1"/>
  <c r="D49" i="14"/>
  <c r="G146" i="4"/>
  <c r="F48" i="14" s="1"/>
  <c r="K142" i="4"/>
  <c r="J47" i="14" s="1"/>
  <c r="J142" i="4"/>
  <c r="I47" i="14" s="1"/>
  <c r="H47" i="14"/>
  <c r="F142" i="4"/>
  <c r="E47" i="14" s="1"/>
  <c r="G142" i="4"/>
  <c r="F47" i="14" s="1"/>
  <c r="D47" i="14"/>
  <c r="J68" i="14" l="1"/>
  <c r="F68" i="14"/>
  <c r="I66" i="14"/>
  <c r="J66" i="14"/>
  <c r="H66" i="14"/>
  <c r="F66" i="14"/>
  <c r="K133" i="4"/>
  <c r="J133" i="4"/>
  <c r="H45" i="14"/>
  <c r="G133" i="4"/>
  <c r="F133" i="4"/>
  <c r="D45" i="14"/>
  <c r="K129" i="4"/>
  <c r="J44" i="14" s="1"/>
  <c r="J129" i="4"/>
  <c r="I44" i="14" s="1"/>
  <c r="I129" i="4"/>
  <c r="H44" i="14" s="1"/>
  <c r="F129" i="4"/>
  <c r="E44" i="14" s="1"/>
  <c r="G129" i="4"/>
  <c r="F44" i="14" s="1"/>
  <c r="E129" i="4"/>
  <c r="D44" i="14" s="1"/>
  <c r="G124" i="4"/>
  <c r="F43" i="14" s="1"/>
  <c r="G119" i="4"/>
  <c r="O115" i="4"/>
  <c r="K115" i="4"/>
  <c r="J41" i="14" s="1"/>
  <c r="J115" i="4"/>
  <c r="I41" i="14" s="1"/>
  <c r="I115" i="4"/>
  <c r="H41" i="14" s="1"/>
  <c r="G115" i="4"/>
  <c r="F41" i="14" s="1"/>
  <c r="F115" i="4"/>
  <c r="E41" i="14" s="1"/>
  <c r="E115" i="4"/>
  <c r="D41" i="14" s="1"/>
  <c r="N212" i="4"/>
  <c r="M212" i="4"/>
  <c r="L212" i="4" s="1"/>
  <c r="D212" i="4"/>
  <c r="N250" i="4"/>
  <c r="M250" i="4"/>
  <c r="L250" i="4" s="1"/>
  <c r="D250" i="4"/>
  <c r="N246" i="4"/>
  <c r="M246" i="4"/>
  <c r="L246" i="4" s="1"/>
  <c r="D246" i="4"/>
  <c r="N242" i="4"/>
  <c r="M242" i="4"/>
  <c r="L242" i="4" s="1"/>
  <c r="D242" i="4"/>
  <c r="N236" i="4"/>
  <c r="M236" i="4"/>
  <c r="L236" i="4" s="1"/>
  <c r="D236" i="4"/>
  <c r="N232" i="4"/>
  <c r="M232" i="4"/>
  <c r="L232" i="4" s="1"/>
  <c r="D232" i="4"/>
  <c r="N228" i="4"/>
  <c r="M228" i="4"/>
  <c r="L228" i="4" s="1"/>
  <c r="D228" i="4"/>
  <c r="N224" i="4"/>
  <c r="M224" i="4"/>
  <c r="L224" i="4" s="1"/>
  <c r="D224" i="4"/>
  <c r="N220" i="4"/>
  <c r="M220" i="4"/>
  <c r="L220" i="4" s="1"/>
  <c r="D220" i="4"/>
  <c r="N216" i="4"/>
  <c r="M216" i="4"/>
  <c r="L216" i="4" s="1"/>
  <c r="D216" i="4"/>
  <c r="N208" i="4"/>
  <c r="M208" i="4"/>
  <c r="L208" i="4" s="1"/>
  <c r="D208" i="4"/>
  <c r="N204" i="4"/>
  <c r="M204" i="4"/>
  <c r="L204" i="4" s="1"/>
  <c r="D204" i="4"/>
  <c r="N199" i="4"/>
  <c r="M199" i="4"/>
  <c r="L199" i="4" s="1"/>
  <c r="D199" i="4"/>
  <c r="N195" i="4"/>
  <c r="M195" i="4"/>
  <c r="L195" i="4" s="1"/>
  <c r="D195" i="4"/>
  <c r="N191" i="4"/>
  <c r="M191" i="4"/>
  <c r="L191" i="4" s="1"/>
  <c r="D191" i="4"/>
  <c r="N187" i="4"/>
  <c r="M187" i="4"/>
  <c r="L187" i="4" s="1"/>
  <c r="D187" i="4"/>
  <c r="N183" i="4"/>
  <c r="M183" i="4"/>
  <c r="L183" i="4" s="1"/>
  <c r="D183" i="4"/>
  <c r="N178" i="4"/>
  <c r="M178" i="4"/>
  <c r="L178" i="4" s="1"/>
  <c r="D178" i="4"/>
  <c r="N174" i="4"/>
  <c r="M174" i="4"/>
  <c r="L174" i="4" s="1"/>
  <c r="D174" i="4"/>
  <c r="N170" i="4"/>
  <c r="M170" i="4"/>
  <c r="L170" i="4" s="1"/>
  <c r="D170" i="4"/>
  <c r="N166" i="4"/>
  <c r="M166" i="4"/>
  <c r="L166" i="4" s="1"/>
  <c r="D166" i="4"/>
  <c r="N162" i="4"/>
  <c r="M162" i="4"/>
  <c r="L162" i="4" s="1"/>
  <c r="D162" i="4"/>
  <c r="N158" i="4"/>
  <c r="M158" i="4"/>
  <c r="L158" i="4" s="1"/>
  <c r="D158" i="4"/>
  <c r="N153" i="4"/>
  <c r="M153" i="4"/>
  <c r="L153" i="4" s="1"/>
  <c r="D153" i="4"/>
  <c r="N149" i="4"/>
  <c r="M149" i="4"/>
  <c r="L149" i="4" s="1"/>
  <c r="D149" i="4"/>
  <c r="N144" i="4"/>
  <c r="M144" i="4"/>
  <c r="L144" i="4" s="1"/>
  <c r="D144" i="4"/>
  <c r="N140" i="4"/>
  <c r="M140" i="4"/>
  <c r="L140" i="4" s="1"/>
  <c r="D140" i="4"/>
  <c r="N135" i="4"/>
  <c r="M135" i="4"/>
  <c r="L135" i="4" s="1"/>
  <c r="D135" i="4"/>
  <c r="N131" i="4"/>
  <c r="M131" i="4"/>
  <c r="L131" i="4" s="1"/>
  <c r="D131" i="4"/>
  <c r="N127" i="4"/>
  <c r="M127" i="4"/>
  <c r="D127" i="4"/>
  <c r="N122" i="4"/>
  <c r="M122" i="4"/>
  <c r="D122" i="4"/>
  <c r="D117" i="4"/>
  <c r="N117" i="4"/>
  <c r="M117" i="4"/>
  <c r="O251" i="4"/>
  <c r="N251" i="4"/>
  <c r="M251" i="4"/>
  <c r="O247" i="4"/>
  <c r="N247" i="4"/>
  <c r="M247" i="4"/>
  <c r="O243" i="4"/>
  <c r="N243" i="4"/>
  <c r="M243" i="4"/>
  <c r="O237" i="4"/>
  <c r="N237" i="4"/>
  <c r="M237" i="4"/>
  <c r="O233" i="4"/>
  <c r="N233" i="4"/>
  <c r="M233" i="4"/>
  <c r="O229" i="4"/>
  <c r="N229" i="4"/>
  <c r="M229" i="4"/>
  <c r="O225" i="4"/>
  <c r="N225" i="4"/>
  <c r="M225" i="4"/>
  <c r="O221" i="4"/>
  <c r="N221" i="4"/>
  <c r="M221" i="4"/>
  <c r="O217" i="4"/>
  <c r="N217" i="4"/>
  <c r="M217" i="4"/>
  <c r="O213" i="4"/>
  <c r="N213" i="4"/>
  <c r="M213" i="4"/>
  <c r="O209" i="4"/>
  <c r="N209" i="4"/>
  <c r="M209" i="4"/>
  <c r="O205" i="4"/>
  <c r="N205" i="4"/>
  <c r="M205" i="4"/>
  <c r="O200" i="4"/>
  <c r="N200" i="4"/>
  <c r="M200" i="4"/>
  <c r="O196" i="4"/>
  <c r="N196" i="4"/>
  <c r="M196" i="4"/>
  <c r="O192" i="4"/>
  <c r="N192" i="4"/>
  <c r="M192" i="4"/>
  <c r="O188" i="4"/>
  <c r="N188" i="4"/>
  <c r="M188" i="4"/>
  <c r="O184" i="4"/>
  <c r="N184" i="4"/>
  <c r="M184" i="4"/>
  <c r="O179" i="4"/>
  <c r="N179" i="4"/>
  <c r="M179" i="4"/>
  <c r="O175" i="4"/>
  <c r="N175" i="4"/>
  <c r="M175" i="4"/>
  <c r="O171" i="4"/>
  <c r="N171" i="4"/>
  <c r="M171" i="4"/>
  <c r="O163" i="4"/>
  <c r="N163" i="4"/>
  <c r="M163" i="4"/>
  <c r="O145" i="4"/>
  <c r="N145" i="4"/>
  <c r="M145" i="4"/>
  <c r="O136" i="4"/>
  <c r="N136" i="4"/>
  <c r="M136" i="4"/>
  <c r="O132" i="4"/>
  <c r="O129" i="4" s="1"/>
  <c r="N132" i="4"/>
  <c r="M132" i="4"/>
  <c r="O123" i="4"/>
  <c r="N123" i="4"/>
  <c r="M123" i="4"/>
  <c r="D334" i="4"/>
  <c r="D251" i="4"/>
  <c r="D247" i="4"/>
  <c r="D243" i="4"/>
  <c r="D237" i="4"/>
  <c r="D233" i="4"/>
  <c r="D229" i="4"/>
  <c r="D225" i="4"/>
  <c r="D221" i="4"/>
  <c r="D217" i="4"/>
  <c r="D213" i="4"/>
  <c r="D209" i="4"/>
  <c r="D205" i="4"/>
  <c r="D200" i="4"/>
  <c r="D196" i="4"/>
  <c r="D192" i="4"/>
  <c r="D188" i="4"/>
  <c r="D184" i="4"/>
  <c r="D179" i="4"/>
  <c r="D175" i="4"/>
  <c r="D171" i="4"/>
  <c r="D167" i="4"/>
  <c r="D163" i="4"/>
  <c r="D159" i="4"/>
  <c r="D154" i="4"/>
  <c r="D150" i="4"/>
  <c r="D145" i="4"/>
  <c r="D141" i="4"/>
  <c r="D142" i="4"/>
  <c r="D136" i="4"/>
  <c r="D132" i="4"/>
  <c r="D128" i="4"/>
  <c r="D123" i="4"/>
  <c r="N118" i="4"/>
  <c r="M118" i="4"/>
  <c r="E45" i="14" l="1"/>
  <c r="F349" i="4"/>
  <c r="N133" i="4"/>
  <c r="J45" i="14"/>
  <c r="K349" i="4"/>
  <c r="F45" i="14"/>
  <c r="O133" i="4"/>
  <c r="F42" i="14"/>
  <c r="D119" i="4"/>
  <c r="G349" i="4"/>
  <c r="I45" i="14"/>
  <c r="J349" i="4"/>
  <c r="H356" i="4"/>
  <c r="L163" i="4"/>
  <c r="F257" i="4"/>
  <c r="K257" i="4"/>
  <c r="L118" i="4"/>
  <c r="G257" i="4"/>
  <c r="I257" i="4"/>
  <c r="L117" i="4"/>
  <c r="E257" i="4"/>
  <c r="J257" i="4"/>
  <c r="L136" i="4"/>
  <c r="L175" i="4"/>
  <c r="L192" i="4"/>
  <c r="L209" i="4"/>
  <c r="L225" i="4"/>
  <c r="L243" i="4"/>
  <c r="L132" i="4"/>
  <c r="L171" i="4"/>
  <c r="L188" i="4"/>
  <c r="L205" i="4"/>
  <c r="L221" i="4"/>
  <c r="L237" i="4"/>
  <c r="L179" i="4"/>
  <c r="L196" i="4"/>
  <c r="L213" i="4"/>
  <c r="L229" i="4"/>
  <c r="L247" i="4"/>
  <c r="L123" i="4"/>
  <c r="L145" i="4"/>
  <c r="L184" i="4"/>
  <c r="L200" i="4"/>
  <c r="L217" i="4"/>
  <c r="L233" i="4"/>
  <c r="L251" i="4"/>
  <c r="N129" i="4"/>
  <c r="M129" i="4"/>
  <c r="L122" i="4"/>
  <c r="M115" i="4"/>
  <c r="N115" i="4"/>
  <c r="L127" i="4"/>
  <c r="R346" i="4"/>
  <c r="S346" i="4"/>
  <c r="T346" i="4"/>
  <c r="U346" i="4"/>
  <c r="D349" i="4" l="1"/>
  <c r="H349" i="4"/>
  <c r="O32" i="4"/>
  <c r="N32" i="4"/>
  <c r="M32" i="4"/>
  <c r="M26" i="4" s="1"/>
  <c r="O360" i="4" l="1"/>
  <c r="O26" i="4"/>
  <c r="L26" i="4"/>
  <c r="N360" i="4"/>
  <c r="N26" i="4"/>
  <c r="M360" i="4"/>
  <c r="L360" i="4" s="1"/>
  <c r="L32" i="4"/>
  <c r="H105" i="4" l="1"/>
  <c r="M268" i="4"/>
  <c r="N268" i="4"/>
  <c r="O268" i="4"/>
  <c r="O350" i="4"/>
  <c r="D94" i="4"/>
  <c r="O109" i="4"/>
  <c r="O354" i="4" s="1"/>
  <c r="N98" i="2"/>
  <c r="O98" i="2"/>
  <c r="L350" i="4" l="1"/>
  <c r="L268" i="4"/>
  <c r="H251" i="4" l="1"/>
  <c r="O248" i="4"/>
  <c r="N248" i="4"/>
  <c r="N364" i="4" s="1"/>
  <c r="M248" i="4"/>
  <c r="M364" i="4" s="1"/>
  <c r="H248" i="4"/>
  <c r="D248" i="4"/>
  <c r="O256" i="4"/>
  <c r="O353" i="4" s="1"/>
  <c r="N256" i="4"/>
  <c r="N353" i="4" s="1"/>
  <c r="M256" i="4"/>
  <c r="M353" i="4" s="1"/>
  <c r="H256" i="4"/>
  <c r="D256" i="4"/>
  <c r="H243" i="4"/>
  <c r="O240" i="4"/>
  <c r="N240" i="4"/>
  <c r="M240" i="4"/>
  <c r="H240" i="4"/>
  <c r="D240" i="4"/>
  <c r="H239" i="4"/>
  <c r="O238" i="4"/>
  <c r="N238" i="4"/>
  <c r="M238" i="4"/>
  <c r="H238" i="4"/>
  <c r="D238" i="4"/>
  <c r="O164" i="4"/>
  <c r="N164" i="4"/>
  <c r="M164" i="4"/>
  <c r="H164" i="4"/>
  <c r="D164" i="4"/>
  <c r="O155" i="4"/>
  <c r="H155" i="4"/>
  <c r="D155" i="4"/>
  <c r="O151" i="4"/>
  <c r="N151" i="4"/>
  <c r="M151" i="4"/>
  <c r="H151" i="4"/>
  <c r="O146" i="4"/>
  <c r="N146" i="4"/>
  <c r="M146" i="4"/>
  <c r="H146" i="4"/>
  <c r="D146" i="4"/>
  <c r="H137" i="4"/>
  <c r="H129" i="4"/>
  <c r="H115" i="4"/>
  <c r="H124" i="4"/>
  <c r="D124" i="4"/>
  <c r="N109" i="4"/>
  <c r="N354" i="4" s="1"/>
  <c r="M109" i="4"/>
  <c r="M354" i="4" s="1"/>
  <c r="L354" i="4" s="1"/>
  <c r="L353" i="4" l="1"/>
  <c r="L164" i="4"/>
  <c r="L240" i="4"/>
  <c r="L155" i="4"/>
  <c r="L248" i="4"/>
  <c r="L256" i="4"/>
  <c r="H252" i="4"/>
  <c r="D353" i="4"/>
  <c r="L238" i="4"/>
  <c r="G68" i="14"/>
  <c r="L146" i="4"/>
  <c r="L151" i="4"/>
  <c r="L115" i="4"/>
  <c r="L129" i="4"/>
  <c r="L109" i="4"/>
  <c r="F20" i="3" l="1"/>
  <c r="H209" i="1" l="1"/>
  <c r="O209" i="1"/>
  <c r="N209" i="1"/>
  <c r="M209" i="1"/>
  <c r="L209" i="1" l="1"/>
  <c r="N165" i="15"/>
  <c r="D209" i="1" l="1"/>
  <c r="I208" i="1"/>
  <c r="I215" i="1" s="1"/>
  <c r="J208" i="1"/>
  <c r="J215" i="1" s="1"/>
  <c r="F208" i="1"/>
  <c r="F215" i="1" s="1"/>
  <c r="G208" i="1"/>
  <c r="G215" i="1" s="1"/>
  <c r="E208" i="1"/>
  <c r="E215" i="1" s="1"/>
  <c r="K208" i="1"/>
  <c r="K215" i="1" s="1"/>
  <c r="D114" i="4"/>
  <c r="D112" i="4"/>
  <c r="O112" i="4"/>
  <c r="N112" i="4"/>
  <c r="M112" i="4"/>
  <c r="H112" i="4"/>
  <c r="D208" i="1" l="1"/>
  <c r="H355" i="4"/>
  <c r="L112" i="4"/>
  <c r="H208" i="1"/>
  <c r="H210" i="1"/>
  <c r="D210" i="1"/>
  <c r="Q180" i="15" l="1"/>
  <c r="Q50" i="8"/>
  <c r="Q49" i="8"/>
  <c r="Q113" i="7"/>
  <c r="Q112" i="7"/>
  <c r="Q110" i="7"/>
  <c r="Q166" i="2"/>
  <c r="Q165" i="2"/>
  <c r="Q163" i="2"/>
  <c r="Q162" i="2"/>
  <c r="G78" i="14" l="1"/>
  <c r="G79" i="14"/>
  <c r="G81" i="14"/>
  <c r="D58" i="14"/>
  <c r="G52" i="14" l="1"/>
  <c r="G54" i="14"/>
  <c r="G67" i="14"/>
  <c r="G55" i="14"/>
  <c r="G63" i="14"/>
  <c r="G45" i="14"/>
  <c r="G53" i="14"/>
  <c r="G60" i="14"/>
  <c r="G57" i="14"/>
  <c r="G62" i="14"/>
  <c r="G47" i="14"/>
  <c r="G56" i="14"/>
  <c r="G64" i="14"/>
  <c r="G59" i="14"/>
  <c r="G51" i="14"/>
  <c r="G58" i="14"/>
  <c r="G61" i="14"/>
  <c r="D38" i="14"/>
  <c r="R50" i="7"/>
  <c r="R54" i="7"/>
  <c r="R86" i="7"/>
  <c r="R101" i="7"/>
  <c r="R37" i="7"/>
  <c r="G38" i="14" l="1"/>
  <c r="G42" i="14"/>
  <c r="H155" i="2" l="1"/>
  <c r="D355" i="4"/>
  <c r="K171" i="15" l="1"/>
  <c r="J171" i="15"/>
  <c r="I171" i="15"/>
  <c r="G171" i="15"/>
  <c r="F171" i="15"/>
  <c r="E171" i="15"/>
  <c r="O170" i="15"/>
  <c r="N170" i="15"/>
  <c r="M170" i="15"/>
  <c r="H170" i="15"/>
  <c r="D170" i="15"/>
  <c r="O169" i="15"/>
  <c r="N169" i="15"/>
  <c r="M169" i="15"/>
  <c r="H169" i="15"/>
  <c r="D169" i="15"/>
  <c r="K167" i="15"/>
  <c r="K178" i="15" s="1"/>
  <c r="J167" i="15"/>
  <c r="J178" i="15" s="1"/>
  <c r="I167" i="15"/>
  <c r="G167" i="15"/>
  <c r="G178" i="15" s="1"/>
  <c r="F167" i="15"/>
  <c r="E167" i="15"/>
  <c r="O166" i="15"/>
  <c r="N166" i="15"/>
  <c r="M166" i="15"/>
  <c r="H166" i="15"/>
  <c r="D166" i="15"/>
  <c r="O165" i="15"/>
  <c r="M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M161" i="15"/>
  <c r="H161" i="15"/>
  <c r="D161" i="15"/>
  <c r="O160" i="15"/>
  <c r="N160" i="15"/>
  <c r="M160" i="15"/>
  <c r="H160" i="15"/>
  <c r="D160" i="15"/>
  <c r="K157" i="15"/>
  <c r="K176" i="15" s="1"/>
  <c r="J157" i="15"/>
  <c r="J176" i="15" s="1"/>
  <c r="I157" i="15"/>
  <c r="I176" i="15" s="1"/>
  <c r="G157" i="15"/>
  <c r="G176" i="15" s="1"/>
  <c r="F157" i="15"/>
  <c r="F176" i="15" s="1"/>
  <c r="E157" i="15"/>
  <c r="E176" i="15" s="1"/>
  <c r="O156" i="15"/>
  <c r="N156" i="15"/>
  <c r="M156" i="15"/>
  <c r="H156" i="15"/>
  <c r="D156" i="15"/>
  <c r="O155" i="15"/>
  <c r="N155" i="15"/>
  <c r="M155" i="15"/>
  <c r="H155" i="15"/>
  <c r="D155" i="15"/>
  <c r="O131" i="15"/>
  <c r="N131" i="15"/>
  <c r="M131" i="15"/>
  <c r="H131" i="15"/>
  <c r="D131" i="15"/>
  <c r="O104" i="15"/>
  <c r="N104" i="15"/>
  <c r="M104" i="15"/>
  <c r="D104" i="15"/>
  <c r="O99" i="15"/>
  <c r="O106" i="15" s="1"/>
  <c r="N99" i="15"/>
  <c r="N106" i="15" s="1"/>
  <c r="M99" i="15"/>
  <c r="H99" i="15"/>
  <c r="H106" i="15" s="1"/>
  <c r="D99" i="15"/>
  <c r="O151" i="15"/>
  <c r="N82" i="14" s="1"/>
  <c r="N151" i="15"/>
  <c r="M82" i="14" s="1"/>
  <c r="M151" i="15"/>
  <c r="L82" i="14" s="1"/>
  <c r="H151" i="15"/>
  <c r="D151" i="15"/>
  <c r="O150" i="15"/>
  <c r="N150" i="15"/>
  <c r="M150" i="15"/>
  <c r="H150" i="15"/>
  <c r="D150" i="15"/>
  <c r="O149" i="15"/>
  <c r="N149" i="15"/>
  <c r="M149" i="15"/>
  <c r="H149" i="15"/>
  <c r="D149" i="15"/>
  <c r="O134" i="15"/>
  <c r="N134" i="15"/>
  <c r="M134" i="15"/>
  <c r="H134" i="15"/>
  <c r="D134" i="15"/>
  <c r="O133" i="15"/>
  <c r="N133" i="15"/>
  <c r="M133" i="15"/>
  <c r="H133" i="15"/>
  <c r="D133" i="15"/>
  <c r="O132" i="15"/>
  <c r="N132" i="15"/>
  <c r="M132" i="15"/>
  <c r="H132" i="15"/>
  <c r="D132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3" i="15"/>
  <c r="N113" i="15"/>
  <c r="M113" i="15"/>
  <c r="H113" i="15"/>
  <c r="D113" i="15"/>
  <c r="O108" i="15"/>
  <c r="O110" i="15" s="1"/>
  <c r="N108" i="15"/>
  <c r="N110" i="15" s="1"/>
  <c r="M108" i="15"/>
  <c r="M110" i="15" s="1"/>
  <c r="H108" i="15"/>
  <c r="H110" i="15" s="1"/>
  <c r="D108" i="15"/>
  <c r="D110" i="15" s="1"/>
  <c r="D152" i="15" l="1"/>
  <c r="O152" i="15"/>
  <c r="D106" i="15"/>
  <c r="H136" i="15"/>
  <c r="H152" i="15"/>
  <c r="M106" i="15"/>
  <c r="N136" i="15"/>
  <c r="M152" i="15"/>
  <c r="O136" i="15"/>
  <c r="N152" i="15"/>
  <c r="M136" i="15"/>
  <c r="D136" i="15"/>
  <c r="E178" i="15"/>
  <c r="D178" i="15" s="1"/>
  <c r="K82" i="14"/>
  <c r="F178" i="15"/>
  <c r="L161" i="15"/>
  <c r="L170" i="15"/>
  <c r="O162" i="15"/>
  <c r="O177" i="15" s="1"/>
  <c r="O167" i="15"/>
  <c r="O171" i="15"/>
  <c r="H176" i="15"/>
  <c r="H177" i="15"/>
  <c r="H171" i="15"/>
  <c r="M157" i="15"/>
  <c r="M176" i="15" s="1"/>
  <c r="D176" i="15"/>
  <c r="D177" i="15"/>
  <c r="N167" i="15"/>
  <c r="H162" i="15"/>
  <c r="H167" i="15"/>
  <c r="I178" i="15"/>
  <c r="H178" i="15" s="1"/>
  <c r="M162" i="15"/>
  <c r="M177" i="15" s="1"/>
  <c r="L166" i="15"/>
  <c r="N171" i="15"/>
  <c r="D171" i="15"/>
  <c r="D162" i="15"/>
  <c r="M167" i="15"/>
  <c r="M171" i="15"/>
  <c r="D167" i="15"/>
  <c r="L169" i="15"/>
  <c r="L165" i="15"/>
  <c r="D157" i="15"/>
  <c r="N162" i="15"/>
  <c r="N177" i="15" s="1"/>
  <c r="L126" i="15"/>
  <c r="L160" i="15"/>
  <c r="N157" i="15"/>
  <c r="N176" i="15" s="1"/>
  <c r="L156" i="15"/>
  <c r="O157" i="15"/>
  <c r="H157" i="15"/>
  <c r="L131" i="15"/>
  <c r="L155" i="15"/>
  <c r="L104" i="15"/>
  <c r="L106" i="15" s="1"/>
  <c r="L132" i="15"/>
  <c r="L128" i="15"/>
  <c r="L130" i="15"/>
  <c r="L113" i="15"/>
  <c r="L121" i="15"/>
  <c r="L123" i="15"/>
  <c r="L118" i="15"/>
  <c r="L122" i="15"/>
  <c r="L150" i="15"/>
  <c r="L124" i="15"/>
  <c r="L127" i="15"/>
  <c r="L134" i="15"/>
  <c r="L116" i="15"/>
  <c r="L117" i="15"/>
  <c r="L133" i="15"/>
  <c r="L151" i="15"/>
  <c r="L125" i="15"/>
  <c r="L129" i="15"/>
  <c r="L99" i="15"/>
  <c r="L149" i="15"/>
  <c r="L108" i="15"/>
  <c r="L110" i="15" s="1"/>
  <c r="I175" i="15"/>
  <c r="J175" i="15"/>
  <c r="K175" i="15"/>
  <c r="F175" i="15"/>
  <c r="G175" i="15"/>
  <c r="O96" i="15"/>
  <c r="N96" i="15"/>
  <c r="M96" i="15"/>
  <c r="H96" i="15"/>
  <c r="D96" i="15"/>
  <c r="O92" i="15"/>
  <c r="O97" i="15" s="1"/>
  <c r="N92" i="15"/>
  <c r="N97" i="15" s="1"/>
  <c r="M92" i="15"/>
  <c r="H92" i="15"/>
  <c r="D92" i="15"/>
  <c r="D97" i="15" s="1"/>
  <c r="O84" i="15"/>
  <c r="O89" i="15" s="1"/>
  <c r="N84" i="15"/>
  <c r="N89" i="15" s="1"/>
  <c r="M84" i="15"/>
  <c r="M89" i="15" s="1"/>
  <c r="H84" i="15"/>
  <c r="D84" i="15"/>
  <c r="O75" i="15"/>
  <c r="N75" i="15"/>
  <c r="M75" i="15"/>
  <c r="H75" i="15"/>
  <c r="D75" i="15"/>
  <c r="O41" i="15"/>
  <c r="O70" i="15" s="1"/>
  <c r="N41" i="15"/>
  <c r="N70" i="15" s="1"/>
  <c r="M41" i="15"/>
  <c r="M70" i="15" s="1"/>
  <c r="H41" i="15"/>
  <c r="H70" i="15" s="1"/>
  <c r="D41" i="15"/>
  <c r="D70" i="15" s="1"/>
  <c r="E24" i="15"/>
  <c r="D36" i="15"/>
  <c r="N31" i="15"/>
  <c r="M31" i="15"/>
  <c r="D31" i="15"/>
  <c r="L31" i="15" s="1"/>
  <c r="N30" i="15"/>
  <c r="M30" i="15"/>
  <c r="H30" i="15"/>
  <c r="D30" i="15"/>
  <c r="L30" i="15" s="1"/>
  <c r="J26" i="15"/>
  <c r="I26" i="15"/>
  <c r="O22" i="15"/>
  <c r="N22" i="15"/>
  <c r="M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H97" i="15" l="1"/>
  <c r="L136" i="15"/>
  <c r="L152" i="15"/>
  <c r="M97" i="15"/>
  <c r="M175" i="15" s="1"/>
  <c r="F174" i="15"/>
  <c r="F172" i="15" s="1"/>
  <c r="F182" i="15" s="1"/>
  <c r="G174" i="15"/>
  <c r="G172" i="15" s="1"/>
  <c r="G182" i="15" s="1"/>
  <c r="E174" i="15"/>
  <c r="H26" i="15"/>
  <c r="L177" i="15"/>
  <c r="L171" i="15"/>
  <c r="O178" i="15"/>
  <c r="Q185" i="15"/>
  <c r="L167" i="15"/>
  <c r="M178" i="15"/>
  <c r="L162" i="15"/>
  <c r="D175" i="15"/>
  <c r="H175" i="15"/>
  <c r="N178" i="15"/>
  <c r="L157" i="15"/>
  <c r="O176" i="15"/>
  <c r="L176" i="15" s="1"/>
  <c r="L96" i="15"/>
  <c r="N175" i="15"/>
  <c r="H89" i="15"/>
  <c r="O175" i="15"/>
  <c r="D89" i="15"/>
  <c r="L92" i="15"/>
  <c r="L97" i="15" s="1"/>
  <c r="L84" i="15"/>
  <c r="L75" i="15"/>
  <c r="L41" i="15"/>
  <c r="L70" i="15" s="1"/>
  <c r="H24" i="15"/>
  <c r="M19" i="15"/>
  <c r="M26" i="15"/>
  <c r="Q182" i="15"/>
  <c r="H19" i="15"/>
  <c r="L22" i="15"/>
  <c r="N26" i="15"/>
  <c r="D24" i="15"/>
  <c r="N19" i="15"/>
  <c r="D19" i="15"/>
  <c r="O19" i="15"/>
  <c r="D26" i="15"/>
  <c r="D39" i="15" s="1"/>
  <c r="O26" i="15"/>
  <c r="O24" i="15" l="1"/>
  <c r="N24" i="15"/>
  <c r="M24" i="15"/>
  <c r="Q184" i="15"/>
  <c r="L178" i="15"/>
  <c r="Q186" i="15"/>
  <c r="Q181" i="15"/>
  <c r="Q187" i="15"/>
  <c r="Q188" i="15"/>
  <c r="Q179" i="15"/>
  <c r="L175" i="15"/>
  <c r="E172" i="15"/>
  <c r="E182" i="15" s="1"/>
  <c r="D174" i="15"/>
  <c r="D172" i="15" s="1"/>
  <c r="D182" i="15" s="1"/>
  <c r="L89" i="15"/>
  <c r="L19" i="15"/>
  <c r="L26" i="15"/>
  <c r="Q183" i="15" l="1"/>
  <c r="Q189" i="15" s="1"/>
  <c r="L24" i="15"/>
  <c r="D155" i="2" l="1"/>
  <c r="I151" i="2"/>
  <c r="J151" i="2"/>
  <c r="K151" i="2"/>
  <c r="F151" i="2"/>
  <c r="G151" i="2"/>
  <c r="E151" i="2"/>
  <c r="E124" i="2"/>
  <c r="E133" i="2" s="1"/>
  <c r="I156" i="2"/>
  <c r="J156" i="2"/>
  <c r="K156" i="2"/>
  <c r="F156" i="2"/>
  <c r="G156" i="2"/>
  <c r="E156" i="2"/>
  <c r="O127" i="2"/>
  <c r="N127" i="2"/>
  <c r="M127" i="2"/>
  <c r="H127" i="2"/>
  <c r="D127" i="2"/>
  <c r="O126" i="2"/>
  <c r="O156" i="2" s="1"/>
  <c r="N126" i="2"/>
  <c r="N156" i="2" s="1"/>
  <c r="M126" i="2"/>
  <c r="H126" i="2"/>
  <c r="D126" i="2"/>
  <c r="H156" i="2" l="1"/>
  <c r="H151" i="2"/>
  <c r="L126" i="2"/>
  <c r="M156" i="2"/>
  <c r="L156" i="2" s="1"/>
  <c r="L127" i="2"/>
  <c r="N102" i="7"/>
  <c r="F25" i="8" l="1"/>
  <c r="G25" i="8"/>
  <c r="I25" i="8"/>
  <c r="J25" i="8"/>
  <c r="K25" i="8"/>
  <c r="E25" i="8"/>
  <c r="O27" i="8"/>
  <c r="N27" i="8"/>
  <c r="M27" i="8"/>
  <c r="H27" i="8"/>
  <c r="D27" i="8"/>
  <c r="O26" i="8"/>
  <c r="N26" i="8"/>
  <c r="M26" i="8"/>
  <c r="H26" i="8"/>
  <c r="D26" i="8"/>
  <c r="D25" i="8" l="1"/>
  <c r="L26" i="8"/>
  <c r="L27" i="8"/>
  <c r="Q53" i="8" s="1"/>
  <c r="O34" i="7"/>
  <c r="L34" i="7" s="1"/>
  <c r="N34" i="7"/>
  <c r="H34" i="7"/>
  <c r="D34" i="7"/>
  <c r="E30" i="12"/>
  <c r="F30" i="12"/>
  <c r="G30" i="12"/>
  <c r="I30" i="12"/>
  <c r="J30" i="12"/>
  <c r="K30" i="12"/>
  <c r="O29" i="12"/>
  <c r="N29" i="12"/>
  <c r="M29" i="12"/>
  <c r="H29" i="12"/>
  <c r="D29" i="12"/>
  <c r="H29" i="1"/>
  <c r="D29" i="1"/>
  <c r="O22" i="8"/>
  <c r="O23" i="8" s="1"/>
  <c r="N22" i="8"/>
  <c r="N23" i="8" s="1"/>
  <c r="M22" i="8"/>
  <c r="M23" i="8" s="1"/>
  <c r="H22" i="8"/>
  <c r="D22" i="8"/>
  <c r="D23" i="8" s="1"/>
  <c r="F23" i="8"/>
  <c r="K23" i="8"/>
  <c r="J23" i="8"/>
  <c r="I23" i="8"/>
  <c r="G23" i="8"/>
  <c r="E23" i="8"/>
  <c r="L23" i="8" l="1"/>
  <c r="H26" i="1"/>
  <c r="L22" i="8"/>
  <c r="Q51" i="8" s="1"/>
  <c r="L29" i="12"/>
  <c r="H23" i="8"/>
  <c r="E101" i="1"/>
  <c r="O67" i="2" l="1"/>
  <c r="N67" i="2"/>
  <c r="M67" i="2"/>
  <c r="I345" i="4"/>
  <c r="H114" i="4"/>
  <c r="D366" i="4"/>
  <c r="H335" i="4"/>
  <c r="H334" i="4"/>
  <c r="D335" i="4"/>
  <c r="O335" i="4"/>
  <c r="N335" i="4"/>
  <c r="M335" i="4"/>
  <c r="O334" i="4"/>
  <c r="N334" i="4"/>
  <c r="M334" i="4"/>
  <c r="K99" i="4"/>
  <c r="K364" i="4" s="1"/>
  <c r="K346" i="4" s="1"/>
  <c r="G99" i="4"/>
  <c r="G364" i="4" s="1"/>
  <c r="G346" i="4" s="1"/>
  <c r="O102" i="4"/>
  <c r="N102" i="4"/>
  <c r="M102" i="4"/>
  <c r="H102" i="4"/>
  <c r="O101" i="4"/>
  <c r="N101" i="4"/>
  <c r="M101" i="4"/>
  <c r="H101" i="4"/>
  <c r="D101" i="4"/>
  <c r="O262" i="4"/>
  <c r="N262" i="4"/>
  <c r="M262" i="4"/>
  <c r="O261" i="4"/>
  <c r="N261" i="4"/>
  <c r="M261" i="4"/>
  <c r="H262" i="4"/>
  <c r="H261" i="4"/>
  <c r="J259" i="4"/>
  <c r="J365" i="4" s="1"/>
  <c r="J346" i="4" s="1"/>
  <c r="F259" i="4"/>
  <c r="F365" i="4" s="1"/>
  <c r="F346" i="4" s="1"/>
  <c r="H98" i="4"/>
  <c r="M98" i="4"/>
  <c r="N98" i="4"/>
  <c r="O98" i="4"/>
  <c r="M114" i="4"/>
  <c r="M105" i="4" s="1"/>
  <c r="N114" i="4"/>
  <c r="N105" i="4" s="1"/>
  <c r="O114" i="4"/>
  <c r="O105" i="4" s="1"/>
  <c r="O97" i="4"/>
  <c r="N97" i="4"/>
  <c r="M97" i="4"/>
  <c r="H97" i="4"/>
  <c r="D364" i="4" l="1"/>
  <c r="H364" i="4"/>
  <c r="M359" i="4"/>
  <c r="O359" i="4"/>
  <c r="N359" i="4"/>
  <c r="O366" i="4"/>
  <c r="M366" i="4"/>
  <c r="N366" i="4"/>
  <c r="H365" i="4"/>
  <c r="D259" i="4"/>
  <c r="H332" i="4"/>
  <c r="F345" i="4"/>
  <c r="E345" i="4"/>
  <c r="D365" i="4"/>
  <c r="O94" i="4"/>
  <c r="M94" i="4"/>
  <c r="N94" i="4"/>
  <c r="N103" i="4" s="1"/>
  <c r="G345" i="4"/>
  <c r="O99" i="4"/>
  <c r="G80" i="14"/>
  <c r="F103" i="4"/>
  <c r="L334" i="4"/>
  <c r="L102" i="4"/>
  <c r="L335" i="4"/>
  <c r="L98" i="4"/>
  <c r="L262" i="4"/>
  <c r="E103" i="4"/>
  <c r="G103" i="4"/>
  <c r="J103" i="4"/>
  <c r="I103" i="4"/>
  <c r="L261" i="4"/>
  <c r="L114" i="4"/>
  <c r="L101" i="4"/>
  <c r="H99" i="4"/>
  <c r="D99" i="4"/>
  <c r="L97" i="4"/>
  <c r="O364" i="4" l="1"/>
  <c r="L364" i="4" s="1"/>
  <c r="L359" i="4"/>
  <c r="L366" i="4"/>
  <c r="L99" i="4"/>
  <c r="S373" i="4" s="1"/>
  <c r="L94" i="4"/>
  <c r="L105" i="4"/>
  <c r="O103" i="4"/>
  <c r="K103" i="4"/>
  <c r="M103" i="4"/>
  <c r="O59" i="2"/>
  <c r="N59" i="2"/>
  <c r="M59" i="2"/>
  <c r="L103" i="4" l="1"/>
  <c r="L59" i="2"/>
  <c r="H21" i="12"/>
  <c r="H22" i="12"/>
  <c r="H18" i="6" l="1"/>
  <c r="E121" i="1" l="1"/>
  <c r="J32" i="1" l="1"/>
  <c r="I101" i="1"/>
  <c r="J101" i="1"/>
  <c r="I72" i="2" l="1"/>
  <c r="J72" i="2"/>
  <c r="H56" i="1" l="1"/>
  <c r="H57" i="1"/>
  <c r="H58" i="1"/>
  <c r="H55" i="1"/>
  <c r="C54" i="14" l="1"/>
  <c r="M68" i="7"/>
  <c r="N68" i="7"/>
  <c r="O68" i="7"/>
  <c r="H68" i="7"/>
  <c r="D68" i="7"/>
  <c r="M62" i="12"/>
  <c r="N62" i="12"/>
  <c r="O62" i="12"/>
  <c r="H61" i="12"/>
  <c r="H62" i="12"/>
  <c r="D62" i="12"/>
  <c r="L68" i="7" l="1"/>
  <c r="L62" i="12"/>
  <c r="D65" i="7"/>
  <c r="D56" i="7"/>
  <c r="R68" i="7" l="1"/>
  <c r="D59" i="12"/>
  <c r="D50" i="12"/>
  <c r="I49" i="1" l="1"/>
  <c r="I43" i="8" l="1"/>
  <c r="J43" i="8"/>
  <c r="K43" i="8"/>
  <c r="E43" i="8"/>
  <c r="F43" i="8"/>
  <c r="G43" i="8"/>
  <c r="M65" i="7"/>
  <c r="N65" i="7"/>
  <c r="O65" i="7"/>
  <c r="H65" i="7"/>
  <c r="H56" i="7"/>
  <c r="M56" i="7"/>
  <c r="N56" i="7"/>
  <c r="O56" i="7"/>
  <c r="M59" i="12"/>
  <c r="N59" i="12"/>
  <c r="O59" i="12"/>
  <c r="H59" i="12"/>
  <c r="H50" i="12"/>
  <c r="O50" i="12"/>
  <c r="N50" i="12"/>
  <c r="M50" i="12"/>
  <c r="G46" i="14" l="1"/>
  <c r="G48" i="14"/>
  <c r="L65" i="7"/>
  <c r="L56" i="7"/>
  <c r="L59" i="12"/>
  <c r="L50" i="12"/>
  <c r="R65" i="7" l="1"/>
  <c r="R56" i="7"/>
  <c r="E96" i="1"/>
  <c r="D332" i="4" l="1"/>
  <c r="D320" i="4"/>
  <c r="D316" i="4"/>
  <c r="D312" i="4"/>
  <c r="D308" i="4"/>
  <c r="D303" i="4"/>
  <c r="D299" i="4"/>
  <c r="D295" i="4"/>
  <c r="D291" i="4"/>
  <c r="D281" i="4"/>
  <c r="D277" i="4"/>
  <c r="D244" i="4"/>
  <c r="D234" i="4"/>
  <c r="D230" i="4"/>
  <c r="D222" i="4"/>
  <c r="D218" i="4"/>
  <c r="D214" i="4"/>
  <c r="D210" i="4"/>
  <c r="D206" i="4"/>
  <c r="D201" i="4"/>
  <c r="D197" i="4"/>
  <c r="D193" i="4"/>
  <c r="D189" i="4"/>
  <c r="D185" i="4"/>
  <c r="D180" i="4"/>
  <c r="D176" i="4"/>
  <c r="D172" i="4"/>
  <c r="D168" i="4"/>
  <c r="D160" i="4"/>
  <c r="D133" i="4"/>
  <c r="D109" i="4"/>
  <c r="D29" i="4"/>
  <c r="H29" i="4"/>
  <c r="O29" i="4"/>
  <c r="N29" i="4"/>
  <c r="M29" i="4"/>
  <c r="L29" i="4" l="1"/>
  <c r="J345" i="4"/>
  <c r="I69" i="1" l="1"/>
  <c r="J69" i="1"/>
  <c r="K69" i="1"/>
  <c r="O73" i="1"/>
  <c r="N73" i="1"/>
  <c r="M73" i="1"/>
  <c r="H73" i="1"/>
  <c r="D73" i="1"/>
  <c r="L73" i="1" l="1"/>
  <c r="H69" i="1"/>
  <c r="D255" i="4" l="1"/>
  <c r="D52" i="7" l="1"/>
  <c r="D46" i="12"/>
  <c r="H46" i="12" l="1"/>
  <c r="D265" i="4" l="1"/>
  <c r="N52" i="7"/>
  <c r="O52" i="7"/>
  <c r="H52" i="7"/>
  <c r="E53" i="7"/>
  <c r="F53" i="7"/>
  <c r="G53" i="7"/>
  <c r="I53" i="7"/>
  <c r="J53" i="7"/>
  <c r="K53" i="7"/>
  <c r="M46" i="12"/>
  <c r="N46" i="12"/>
  <c r="O46" i="12"/>
  <c r="E47" i="12"/>
  <c r="F47" i="12"/>
  <c r="G47" i="12"/>
  <c r="I47" i="12"/>
  <c r="J47" i="12"/>
  <c r="K47" i="12"/>
  <c r="L52" i="7" l="1"/>
  <c r="L46" i="12"/>
  <c r="N255" i="4"/>
  <c r="M255" i="4"/>
  <c r="H255" i="4"/>
  <c r="R52" i="7" l="1"/>
  <c r="L255" i="4"/>
  <c r="L252" i="4"/>
  <c r="D63" i="7" l="1"/>
  <c r="H63" i="7"/>
  <c r="M63" i="7"/>
  <c r="N63" i="7"/>
  <c r="O63" i="7"/>
  <c r="O55" i="7"/>
  <c r="N55" i="7"/>
  <c r="M55" i="7"/>
  <c r="H55" i="7"/>
  <c r="D55" i="7"/>
  <c r="O57" i="12"/>
  <c r="N57" i="12"/>
  <c r="M57" i="12"/>
  <c r="H57" i="12"/>
  <c r="D57" i="12"/>
  <c r="O49" i="12"/>
  <c r="N49" i="12"/>
  <c r="M49" i="12"/>
  <c r="H49" i="12"/>
  <c r="D49" i="12"/>
  <c r="L55" i="7" l="1"/>
  <c r="L57" i="12"/>
  <c r="L63" i="7"/>
  <c r="L49" i="12"/>
  <c r="R63" i="7" l="1"/>
  <c r="R55" i="7"/>
  <c r="N75" i="2"/>
  <c r="N114" i="2" l="1"/>
  <c r="I141" i="1"/>
  <c r="M114" i="2" l="1"/>
  <c r="N88" i="2"/>
  <c r="M88" i="2"/>
  <c r="N104" i="2"/>
  <c r="M104" i="2"/>
  <c r="D112" i="1" l="1"/>
  <c r="D111" i="1"/>
  <c r="D110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H193" i="1"/>
  <c r="H194" i="1"/>
  <c r="H195" i="1"/>
  <c r="H196" i="1"/>
  <c r="H198" i="1"/>
  <c r="H199" i="1"/>
  <c r="H200" i="1"/>
  <c r="H201" i="1"/>
  <c r="H202" i="1"/>
  <c r="H203" i="1"/>
  <c r="H204" i="1"/>
  <c r="H205" i="1"/>
  <c r="D193" i="1"/>
  <c r="D194" i="1"/>
  <c r="D195" i="1"/>
  <c r="D196" i="1"/>
  <c r="D198" i="1"/>
  <c r="D199" i="1"/>
  <c r="D200" i="1"/>
  <c r="D201" i="1"/>
  <c r="D202" i="1"/>
  <c r="D203" i="1"/>
  <c r="D204" i="1"/>
  <c r="D205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6" i="1"/>
  <c r="D37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69" i="1" l="1"/>
  <c r="L179" i="1"/>
  <c r="L177" i="1"/>
  <c r="L173" i="1"/>
  <c r="L167" i="1"/>
  <c r="L182" i="1"/>
  <c r="L205" i="1"/>
  <c r="L198" i="1"/>
  <c r="L193" i="1"/>
  <c r="L156" i="1"/>
  <c r="D109" i="1"/>
  <c r="L204" i="1"/>
  <c r="L194" i="1"/>
  <c r="L201" i="1"/>
  <c r="L163" i="1"/>
  <c r="L203" i="1"/>
  <c r="L200" i="1"/>
  <c r="L196" i="1"/>
  <c r="L202" i="1"/>
  <c r="L199" i="1"/>
  <c r="L195" i="1"/>
  <c r="L180" i="1"/>
  <c r="L174" i="1"/>
  <c r="L170" i="1"/>
  <c r="L165" i="1"/>
  <c r="L160" i="1"/>
  <c r="L157" i="1"/>
  <c r="L181" i="1"/>
  <c r="L175" i="1"/>
  <c r="L171" i="1"/>
  <c r="L164" i="1"/>
  <c r="L161" i="1"/>
  <c r="L158" i="1"/>
  <c r="L154" i="1"/>
  <c r="L178" i="1"/>
  <c r="L176" i="1"/>
  <c r="L172" i="1"/>
  <c r="L168" i="1"/>
  <c r="L166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Q229" i="1" l="1"/>
  <c r="G25" i="14"/>
  <c r="K46" i="8"/>
  <c r="J46" i="8"/>
  <c r="I46" i="8"/>
  <c r="G46" i="8"/>
  <c r="F46" i="8"/>
  <c r="E46" i="8"/>
  <c r="O45" i="8"/>
  <c r="N45" i="8"/>
  <c r="N46" i="8" s="1"/>
  <c r="M45" i="8"/>
  <c r="M46" i="8" s="1"/>
  <c r="H45" i="8"/>
  <c r="H46" i="8" s="1"/>
  <c r="D45" i="8"/>
  <c r="D46" i="8" s="1"/>
  <c r="I30" i="8"/>
  <c r="J30" i="8"/>
  <c r="K30" i="8"/>
  <c r="F30" i="8"/>
  <c r="G30" i="8"/>
  <c r="E30" i="8"/>
  <c r="I36" i="8"/>
  <c r="J36" i="8"/>
  <c r="K36" i="8"/>
  <c r="E36" i="8"/>
  <c r="F36" i="8"/>
  <c r="G36" i="8"/>
  <c r="O35" i="8"/>
  <c r="O36" i="8" s="1"/>
  <c r="N35" i="8"/>
  <c r="N36" i="8" s="1"/>
  <c r="M35" i="8"/>
  <c r="M36" i="8" s="1"/>
  <c r="H35" i="8"/>
  <c r="H36" i="8" s="1"/>
  <c r="D35" i="8"/>
  <c r="D36" i="8" s="1"/>
  <c r="L45" i="8" l="1"/>
  <c r="Q58" i="8" s="1"/>
  <c r="O46" i="8"/>
  <c r="L46" i="8" s="1"/>
  <c r="L35" i="8"/>
  <c r="Q57" i="8" s="1"/>
  <c r="L36" i="8" l="1"/>
  <c r="M67" i="7"/>
  <c r="N67" i="7"/>
  <c r="O67" i="7"/>
  <c r="H67" i="7"/>
  <c r="D67" i="7"/>
  <c r="M61" i="12"/>
  <c r="N61" i="12"/>
  <c r="O61" i="12"/>
  <c r="D61" i="12"/>
  <c r="L67" i="7" l="1"/>
  <c r="L61" i="12"/>
  <c r="H112" i="1"/>
  <c r="E34" i="4"/>
  <c r="F34" i="4"/>
  <c r="G34" i="4"/>
  <c r="K34" i="4"/>
  <c r="D35" i="4"/>
  <c r="H35" i="4"/>
  <c r="D36" i="4"/>
  <c r="H36" i="4"/>
  <c r="D37" i="4"/>
  <c r="H37" i="4"/>
  <c r="E38" i="4"/>
  <c r="F38" i="4"/>
  <c r="G38" i="4"/>
  <c r="I38" i="4"/>
  <c r="J38" i="4"/>
  <c r="K38" i="4"/>
  <c r="D39" i="4"/>
  <c r="H39" i="4"/>
  <c r="D40" i="4"/>
  <c r="H40" i="4"/>
  <c r="D41" i="4"/>
  <c r="H41" i="4"/>
  <c r="G42" i="4"/>
  <c r="K42" i="4"/>
  <c r="D43" i="4"/>
  <c r="H43" i="4"/>
  <c r="D45" i="4"/>
  <c r="H45" i="4"/>
  <c r="D46" i="4"/>
  <c r="H46" i="4"/>
  <c r="E47" i="4"/>
  <c r="F47" i="4"/>
  <c r="G47" i="4"/>
  <c r="I47" i="4"/>
  <c r="J47" i="4"/>
  <c r="K47" i="4"/>
  <c r="D48" i="4"/>
  <c r="H48" i="4"/>
  <c r="D49" i="4"/>
  <c r="H49" i="4"/>
  <c r="D50" i="4"/>
  <c r="H50" i="4"/>
  <c r="E51" i="4"/>
  <c r="F51" i="4"/>
  <c r="G51" i="4"/>
  <c r="I51" i="4"/>
  <c r="J51" i="4"/>
  <c r="K51" i="4"/>
  <c r="D52" i="4"/>
  <c r="H52" i="4"/>
  <c r="D53" i="4"/>
  <c r="H53" i="4"/>
  <c r="D54" i="4"/>
  <c r="H54" i="4"/>
  <c r="E55" i="4"/>
  <c r="F55" i="4"/>
  <c r="G55" i="4"/>
  <c r="I55" i="4"/>
  <c r="J55" i="4"/>
  <c r="K55" i="4"/>
  <c r="D56" i="4"/>
  <c r="H56" i="4"/>
  <c r="D57" i="4"/>
  <c r="H57" i="4"/>
  <c r="D58" i="4"/>
  <c r="H58" i="4"/>
  <c r="E59" i="4"/>
  <c r="F59" i="4"/>
  <c r="G59" i="4"/>
  <c r="I59" i="4"/>
  <c r="J59" i="4"/>
  <c r="K59" i="4"/>
  <c r="D60" i="4"/>
  <c r="H60" i="4"/>
  <c r="D61" i="4"/>
  <c r="H61" i="4"/>
  <c r="D62" i="4"/>
  <c r="H62" i="4"/>
  <c r="E63" i="4"/>
  <c r="F63" i="4"/>
  <c r="G63" i="4"/>
  <c r="I63" i="4"/>
  <c r="J63" i="4"/>
  <c r="K63" i="4"/>
  <c r="D64" i="4"/>
  <c r="H64" i="4"/>
  <c r="D65" i="4"/>
  <c r="H65" i="4"/>
  <c r="D66" i="4"/>
  <c r="H66" i="4"/>
  <c r="E67" i="4"/>
  <c r="F67" i="4"/>
  <c r="G67" i="4"/>
  <c r="I67" i="4"/>
  <c r="J67" i="4"/>
  <c r="K67" i="4"/>
  <c r="D68" i="4"/>
  <c r="H68" i="4"/>
  <c r="D69" i="4"/>
  <c r="H69" i="4"/>
  <c r="D70" i="4"/>
  <c r="H70" i="4"/>
  <c r="E71" i="4"/>
  <c r="F71" i="4"/>
  <c r="G71" i="4"/>
  <c r="I71" i="4"/>
  <c r="J71" i="4"/>
  <c r="K71" i="4"/>
  <c r="D72" i="4"/>
  <c r="H72" i="4"/>
  <c r="D73" i="4"/>
  <c r="H73" i="4"/>
  <c r="D74" i="4"/>
  <c r="H74" i="4"/>
  <c r="E75" i="4"/>
  <c r="F75" i="4"/>
  <c r="G75" i="4"/>
  <c r="I75" i="4"/>
  <c r="J75" i="4"/>
  <c r="K75" i="4"/>
  <c r="D76" i="4"/>
  <c r="H76" i="4"/>
  <c r="D77" i="4"/>
  <c r="H77" i="4"/>
  <c r="D78" i="4"/>
  <c r="H78" i="4"/>
  <c r="F92" i="4"/>
  <c r="G92" i="4"/>
  <c r="I92" i="4"/>
  <c r="J92" i="4"/>
  <c r="K92" i="4"/>
  <c r="H83" i="4"/>
  <c r="H84" i="4"/>
  <c r="H86" i="4"/>
  <c r="D103" i="4"/>
  <c r="H103" i="4"/>
  <c r="D118" i="4"/>
  <c r="H119" i="4"/>
  <c r="H123" i="4"/>
  <c r="H128" i="4"/>
  <c r="H132" i="4"/>
  <c r="H133" i="4"/>
  <c r="H136" i="4"/>
  <c r="H141" i="4"/>
  <c r="H142" i="4"/>
  <c r="H145" i="4"/>
  <c r="H150" i="4"/>
  <c r="G49" i="14"/>
  <c r="H154" i="4"/>
  <c r="G50" i="14"/>
  <c r="H159" i="4"/>
  <c r="H160" i="4"/>
  <c r="H163" i="4"/>
  <c r="H167" i="4"/>
  <c r="H168" i="4"/>
  <c r="H171" i="4"/>
  <c r="H172" i="4"/>
  <c r="H175" i="4"/>
  <c r="H176" i="4"/>
  <c r="H179" i="4"/>
  <c r="H180" i="4"/>
  <c r="H184" i="4"/>
  <c r="H185" i="4"/>
  <c r="H188" i="4"/>
  <c r="H189" i="4"/>
  <c r="H192" i="4"/>
  <c r="H193" i="4"/>
  <c r="H196" i="4"/>
  <c r="H197" i="4"/>
  <c r="H200" i="4"/>
  <c r="H201" i="4"/>
  <c r="H205" i="4"/>
  <c r="H206" i="4"/>
  <c r="H209" i="4"/>
  <c r="H210" i="4"/>
  <c r="H213" i="4"/>
  <c r="H214" i="4"/>
  <c r="H217" i="4"/>
  <c r="H218" i="4"/>
  <c r="H221" i="4"/>
  <c r="H222" i="4"/>
  <c r="H225" i="4"/>
  <c r="D226" i="4"/>
  <c r="H226" i="4"/>
  <c r="H229" i="4"/>
  <c r="H230" i="4"/>
  <c r="H233" i="4"/>
  <c r="H234" i="4"/>
  <c r="H237" i="4"/>
  <c r="H244" i="4"/>
  <c r="H247" i="4"/>
  <c r="H259" i="4"/>
  <c r="H263" i="4" s="1"/>
  <c r="E263" i="4"/>
  <c r="F263" i="4"/>
  <c r="G263" i="4"/>
  <c r="I263" i="4"/>
  <c r="J263" i="4"/>
  <c r="K263" i="4"/>
  <c r="K271" i="4"/>
  <c r="D273" i="4"/>
  <c r="H273" i="4"/>
  <c r="D274" i="4"/>
  <c r="H274" i="4"/>
  <c r="G275" i="4"/>
  <c r="K275" i="4"/>
  <c r="H277" i="4"/>
  <c r="D278" i="4"/>
  <c r="H278" i="4"/>
  <c r="G279" i="4"/>
  <c r="K279" i="4"/>
  <c r="H281" i="4"/>
  <c r="D282" i="4"/>
  <c r="H282" i="4"/>
  <c r="D283" i="4"/>
  <c r="K283" i="4"/>
  <c r="D285" i="4"/>
  <c r="H285" i="4"/>
  <c r="D286" i="4"/>
  <c r="H286" i="4"/>
  <c r="G289" i="4"/>
  <c r="F70" i="14" s="1"/>
  <c r="K289" i="4"/>
  <c r="J70" i="14" s="1"/>
  <c r="H291" i="4"/>
  <c r="D292" i="4"/>
  <c r="H292" i="4"/>
  <c r="G293" i="4"/>
  <c r="F71" i="14" s="1"/>
  <c r="K293" i="4"/>
  <c r="J71" i="14" s="1"/>
  <c r="H295" i="4"/>
  <c r="D296" i="4"/>
  <c r="H296" i="4"/>
  <c r="G297" i="4"/>
  <c r="F72" i="14" s="1"/>
  <c r="K297" i="4"/>
  <c r="J72" i="14" s="1"/>
  <c r="H299" i="4"/>
  <c r="D300" i="4"/>
  <c r="H300" i="4"/>
  <c r="G301" i="4"/>
  <c r="F73" i="14" s="1"/>
  <c r="K301" i="4"/>
  <c r="J73" i="14" s="1"/>
  <c r="H303" i="4"/>
  <c r="D304" i="4"/>
  <c r="H304" i="4"/>
  <c r="D305" i="4"/>
  <c r="H305" i="4"/>
  <c r="G306" i="4"/>
  <c r="F74" i="14" s="1"/>
  <c r="K306" i="4"/>
  <c r="J74" i="14" s="1"/>
  <c r="H308" i="4"/>
  <c r="D309" i="4"/>
  <c r="H309" i="4"/>
  <c r="G310" i="4"/>
  <c r="F75" i="14" s="1"/>
  <c r="K310" i="4"/>
  <c r="J75" i="14" s="1"/>
  <c r="H312" i="4"/>
  <c r="D313" i="4"/>
  <c r="H313" i="4"/>
  <c r="G314" i="4"/>
  <c r="F76" i="14" s="1"/>
  <c r="K314" i="4"/>
  <c r="J76" i="14" s="1"/>
  <c r="H316" i="4"/>
  <c r="D317" i="4"/>
  <c r="H317" i="4"/>
  <c r="G318" i="4"/>
  <c r="F77" i="14" s="1"/>
  <c r="K318" i="4"/>
  <c r="J77" i="14" s="1"/>
  <c r="H320" i="4"/>
  <c r="D321" i="4"/>
  <c r="H321" i="4"/>
  <c r="D322" i="4"/>
  <c r="H322" i="4"/>
  <c r="H323" i="4"/>
  <c r="K345" i="4"/>
  <c r="H329" i="4"/>
  <c r="H330" i="4"/>
  <c r="H338" i="4"/>
  <c r="D339" i="4"/>
  <c r="H339" i="4"/>
  <c r="K324" i="4" l="1"/>
  <c r="G324" i="4"/>
  <c r="H257" i="4"/>
  <c r="R67" i="7"/>
  <c r="G72" i="14"/>
  <c r="G73" i="14"/>
  <c r="G44" i="14"/>
  <c r="G43" i="14"/>
  <c r="G76" i="14"/>
  <c r="G41" i="14"/>
  <c r="G74" i="14"/>
  <c r="G71" i="14"/>
  <c r="G77" i="14"/>
  <c r="G70" i="14"/>
  <c r="G65" i="14"/>
  <c r="G66" i="14"/>
  <c r="D47" i="4"/>
  <c r="D38" i="4"/>
  <c r="D75" i="4"/>
  <c r="D67" i="4"/>
  <c r="D71" i="4"/>
  <c r="D63" i="4"/>
  <c r="D42" i="4"/>
  <c r="D55" i="4"/>
  <c r="D263" i="4"/>
  <c r="D129" i="4"/>
  <c r="D51" i="4"/>
  <c r="D330" i="4"/>
  <c r="D151" i="4"/>
  <c r="D137" i="4"/>
  <c r="D34" i="4"/>
  <c r="D275" i="4"/>
  <c r="H283" i="4"/>
  <c r="H275" i="4"/>
  <c r="D326" i="4"/>
  <c r="H47" i="4"/>
  <c r="G79" i="4"/>
  <c r="H38" i="4"/>
  <c r="D59" i="4"/>
  <c r="D92" i="4"/>
  <c r="H318" i="4"/>
  <c r="H310" i="4"/>
  <c r="G75" i="14"/>
  <c r="H314" i="4"/>
  <c r="H293" i="4"/>
  <c r="D310" i="4"/>
  <c r="H306" i="4"/>
  <c r="D306" i="4"/>
  <c r="D314" i="4"/>
  <c r="H301" i="4"/>
  <c r="D301" i="4"/>
  <c r="H297" i="4"/>
  <c r="D297" i="4"/>
  <c r="D289" i="4"/>
  <c r="H75" i="4"/>
  <c r="H59" i="4"/>
  <c r="H55" i="4"/>
  <c r="H51" i="4"/>
  <c r="H42" i="4"/>
  <c r="H34" i="4"/>
  <c r="K79" i="4"/>
  <c r="H71" i="4"/>
  <c r="H67" i="4"/>
  <c r="H63" i="4"/>
  <c r="H326" i="4"/>
  <c r="D293" i="4"/>
  <c r="J79" i="4"/>
  <c r="I79" i="4"/>
  <c r="F79" i="4"/>
  <c r="E79" i="4"/>
  <c r="H271" i="4"/>
  <c r="H289" i="4"/>
  <c r="D279" i="4"/>
  <c r="D115" i="4"/>
  <c r="E92" i="4"/>
  <c r="D318" i="4"/>
  <c r="H279" i="4"/>
  <c r="D271" i="4"/>
  <c r="H92" i="4"/>
  <c r="M98" i="2"/>
  <c r="G370" i="4" l="1"/>
  <c r="E370" i="4"/>
  <c r="F370" i="4"/>
  <c r="D357" i="4"/>
  <c r="H357" i="4"/>
  <c r="H346" i="4" s="1"/>
  <c r="D257" i="4"/>
  <c r="H324" i="4"/>
  <c r="D324" i="4"/>
  <c r="D345" i="4"/>
  <c r="H345" i="4"/>
  <c r="D356" i="4"/>
  <c r="H79" i="4"/>
  <c r="D79" i="4"/>
  <c r="M20" i="12"/>
  <c r="N20" i="12"/>
  <c r="M21" i="12"/>
  <c r="N21" i="12"/>
  <c r="M22" i="12"/>
  <c r="N22" i="12"/>
  <c r="M23" i="12"/>
  <c r="N23" i="12"/>
  <c r="M24" i="12"/>
  <c r="N24" i="12"/>
  <c r="M25" i="12"/>
  <c r="N25" i="12"/>
  <c r="M26" i="12"/>
  <c r="N26" i="12"/>
  <c r="M27" i="12"/>
  <c r="N27" i="12"/>
  <c r="M28" i="12"/>
  <c r="N28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5" i="12"/>
  <c r="M47" i="12" s="1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60" i="12"/>
  <c r="N60" i="12"/>
  <c r="O60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O96" i="12"/>
  <c r="O97" i="12"/>
  <c r="O98" i="12"/>
  <c r="D346" i="4" l="1"/>
  <c r="D370" i="4"/>
  <c r="O79" i="12"/>
  <c r="M79" i="12"/>
  <c r="N79" i="12"/>
  <c r="O100" i="12"/>
  <c r="N30" i="12"/>
  <c r="M30" i="12"/>
  <c r="I44" i="2" l="1"/>
  <c r="J44" i="2"/>
  <c r="I27" i="14" s="1"/>
  <c r="N95" i="2" l="1"/>
  <c r="M95" i="2"/>
  <c r="O95" i="2"/>
  <c r="N94" i="2"/>
  <c r="M94" i="2"/>
  <c r="K190" i="1"/>
  <c r="J190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5" i="3" l="1"/>
  <c r="D104" i="1"/>
  <c r="H104" i="1"/>
  <c r="M104" i="1"/>
  <c r="N104" i="1"/>
  <c r="O104" i="1"/>
  <c r="F218" i="1"/>
  <c r="G218" i="1"/>
  <c r="I218" i="1"/>
  <c r="J218" i="1"/>
  <c r="K218" i="1"/>
  <c r="K64" i="1"/>
  <c r="J64" i="1"/>
  <c r="I64" i="1"/>
  <c r="J49" i="1"/>
  <c r="G49" i="1"/>
  <c r="F49" i="1"/>
  <c r="E49" i="1"/>
  <c r="D49" i="1" l="1"/>
  <c r="H64" i="1"/>
  <c r="H218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6" i="4"/>
  <c r="N352" i="4" s="1"/>
  <c r="O86" i="4"/>
  <c r="O352" i="4" s="1"/>
  <c r="M86" i="4"/>
  <c r="M352" i="4" s="1"/>
  <c r="O131" i="2"/>
  <c r="N131" i="2"/>
  <c r="M131" i="2"/>
  <c r="O130" i="2"/>
  <c r="N130" i="2"/>
  <c r="M130" i="2"/>
  <c r="O129" i="2"/>
  <c r="N129" i="2"/>
  <c r="M129" i="2"/>
  <c r="O128" i="2"/>
  <c r="N128" i="2"/>
  <c r="M128" i="2"/>
  <c r="H41" i="8"/>
  <c r="H43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29" i="4"/>
  <c r="N329" i="4"/>
  <c r="O329" i="4"/>
  <c r="E109" i="1"/>
  <c r="G109" i="1"/>
  <c r="K109" i="1"/>
  <c r="D60" i="12"/>
  <c r="Q222" i="1"/>
  <c r="I38" i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3" i="3"/>
  <c r="J53" i="3"/>
  <c r="H60" i="12"/>
  <c r="H63" i="12"/>
  <c r="H64" i="12"/>
  <c r="H65" i="12"/>
  <c r="H66" i="12"/>
  <c r="H67" i="12"/>
  <c r="O66" i="7"/>
  <c r="N66" i="7"/>
  <c r="M66" i="7"/>
  <c r="H66" i="7"/>
  <c r="D66" i="7"/>
  <c r="O70" i="7"/>
  <c r="N70" i="7"/>
  <c r="M70" i="7"/>
  <c r="H70" i="7"/>
  <c r="D70" i="7"/>
  <c r="O193" i="4"/>
  <c r="N56" i="14" s="1"/>
  <c r="N193" i="4"/>
  <c r="M193" i="4"/>
  <c r="O185" i="4"/>
  <c r="N185" i="4"/>
  <c r="M185" i="4"/>
  <c r="O38" i="3"/>
  <c r="N38" i="3"/>
  <c r="M38" i="3"/>
  <c r="H38" i="3"/>
  <c r="D38" i="3"/>
  <c r="D64" i="12"/>
  <c r="E93" i="1"/>
  <c r="M97" i="1"/>
  <c r="J93" i="1"/>
  <c r="I93" i="1"/>
  <c r="K93" i="1"/>
  <c r="H97" i="1"/>
  <c r="O339" i="4"/>
  <c r="N339" i="4"/>
  <c r="M339" i="4"/>
  <c r="N330" i="4"/>
  <c r="N357" i="4" s="1"/>
  <c r="M330" i="4"/>
  <c r="M357" i="4" s="1"/>
  <c r="O322" i="4"/>
  <c r="N322" i="4"/>
  <c r="M322" i="4"/>
  <c r="O321" i="4"/>
  <c r="N321" i="4"/>
  <c r="M321" i="4"/>
  <c r="O320" i="4"/>
  <c r="N320" i="4"/>
  <c r="M320" i="4"/>
  <c r="N318" i="4"/>
  <c r="O318" i="4"/>
  <c r="O317" i="4"/>
  <c r="N317" i="4"/>
  <c r="M317" i="4"/>
  <c r="O316" i="4"/>
  <c r="N316" i="4"/>
  <c r="M316" i="4"/>
  <c r="O313" i="4"/>
  <c r="N313" i="4"/>
  <c r="M313" i="4"/>
  <c r="O312" i="4"/>
  <c r="N312" i="4"/>
  <c r="M312" i="4"/>
  <c r="O309" i="4"/>
  <c r="N309" i="4"/>
  <c r="M309" i="4"/>
  <c r="O308" i="4"/>
  <c r="N308" i="4"/>
  <c r="M308" i="4"/>
  <c r="O306" i="4"/>
  <c r="O305" i="4"/>
  <c r="N305" i="4"/>
  <c r="M305" i="4"/>
  <c r="O304" i="4"/>
  <c r="N304" i="4"/>
  <c r="M304" i="4"/>
  <c r="O303" i="4"/>
  <c r="N303" i="4"/>
  <c r="M303" i="4"/>
  <c r="O300" i="4"/>
  <c r="N300" i="4"/>
  <c r="M300" i="4"/>
  <c r="O299" i="4"/>
  <c r="N299" i="4"/>
  <c r="M299" i="4"/>
  <c r="N297" i="4"/>
  <c r="O297" i="4"/>
  <c r="O296" i="4"/>
  <c r="N296" i="4"/>
  <c r="M296" i="4"/>
  <c r="O295" i="4"/>
  <c r="N295" i="4"/>
  <c r="M295" i="4"/>
  <c r="O292" i="4"/>
  <c r="N292" i="4"/>
  <c r="M292" i="4"/>
  <c r="O291" i="4"/>
  <c r="N291" i="4"/>
  <c r="M291" i="4"/>
  <c r="N289" i="4"/>
  <c r="O286" i="4"/>
  <c r="N286" i="4"/>
  <c r="M286" i="4"/>
  <c r="O285" i="4"/>
  <c r="N285" i="4"/>
  <c r="M285" i="4"/>
  <c r="O283" i="4"/>
  <c r="O282" i="4"/>
  <c r="N282" i="4"/>
  <c r="M282" i="4"/>
  <c r="O281" i="4"/>
  <c r="N281" i="4"/>
  <c r="M281" i="4"/>
  <c r="N279" i="4"/>
  <c r="O279" i="4"/>
  <c r="O278" i="4"/>
  <c r="N278" i="4"/>
  <c r="M278" i="4"/>
  <c r="O277" i="4"/>
  <c r="N277" i="4"/>
  <c r="M277" i="4"/>
  <c r="M273" i="4"/>
  <c r="N273" i="4"/>
  <c r="O273" i="4"/>
  <c r="M274" i="4"/>
  <c r="N274" i="4"/>
  <c r="O274" i="4"/>
  <c r="O259" i="4"/>
  <c r="N259" i="4"/>
  <c r="M259" i="4"/>
  <c r="O244" i="4"/>
  <c r="O356" i="4" s="1"/>
  <c r="N244" i="4"/>
  <c r="N356" i="4" s="1"/>
  <c r="M244" i="4"/>
  <c r="M356" i="4" s="1"/>
  <c r="O234" i="4"/>
  <c r="N234" i="4"/>
  <c r="M234" i="4"/>
  <c r="O230" i="4"/>
  <c r="N230" i="4"/>
  <c r="M230" i="4"/>
  <c r="O226" i="4"/>
  <c r="N226" i="4"/>
  <c r="M226" i="4"/>
  <c r="O222" i="4"/>
  <c r="N222" i="4"/>
  <c r="M222" i="4"/>
  <c r="O218" i="4"/>
  <c r="N218" i="4"/>
  <c r="M218" i="4"/>
  <c r="O214" i="4"/>
  <c r="N214" i="4"/>
  <c r="M214" i="4"/>
  <c r="O210" i="4"/>
  <c r="N210" i="4"/>
  <c r="M210" i="4"/>
  <c r="O206" i="4"/>
  <c r="N206" i="4"/>
  <c r="M206" i="4"/>
  <c r="O197" i="4"/>
  <c r="N197" i="4"/>
  <c r="M197" i="4"/>
  <c r="O189" i="4"/>
  <c r="N189" i="4"/>
  <c r="M189" i="4"/>
  <c r="O180" i="4"/>
  <c r="N180" i="4"/>
  <c r="M54" i="14" s="1"/>
  <c r="M180" i="4"/>
  <c r="O176" i="4"/>
  <c r="N176" i="4"/>
  <c r="M176" i="4"/>
  <c r="O172" i="4"/>
  <c r="N52" i="14" s="1"/>
  <c r="N172" i="4"/>
  <c r="M172" i="4"/>
  <c r="O168" i="4"/>
  <c r="N168" i="4"/>
  <c r="M168" i="4"/>
  <c r="O167" i="4"/>
  <c r="N167" i="4"/>
  <c r="M167" i="4"/>
  <c r="O160" i="4"/>
  <c r="N160" i="4"/>
  <c r="M160" i="4"/>
  <c r="O159" i="4"/>
  <c r="N159" i="4"/>
  <c r="M159" i="4"/>
  <c r="O154" i="4"/>
  <c r="N154" i="4"/>
  <c r="M154" i="4"/>
  <c r="O150" i="4"/>
  <c r="N150" i="4"/>
  <c r="M150" i="4"/>
  <c r="O142" i="4"/>
  <c r="N142" i="4"/>
  <c r="M142" i="4"/>
  <c r="O141" i="4"/>
  <c r="N141" i="4"/>
  <c r="M141" i="4"/>
  <c r="O128" i="4"/>
  <c r="N128" i="4"/>
  <c r="M128" i="4"/>
  <c r="O35" i="4"/>
  <c r="N35" i="4"/>
  <c r="M35" i="4"/>
  <c r="O78" i="4"/>
  <c r="N78" i="4"/>
  <c r="M78" i="4"/>
  <c r="O77" i="4"/>
  <c r="N77" i="4"/>
  <c r="M77" i="4"/>
  <c r="O76" i="4"/>
  <c r="N76" i="4"/>
  <c r="M76" i="4"/>
  <c r="O74" i="4"/>
  <c r="N74" i="4"/>
  <c r="M74" i="4"/>
  <c r="O73" i="4"/>
  <c r="N73" i="4"/>
  <c r="M73" i="4"/>
  <c r="O72" i="4"/>
  <c r="N72" i="4"/>
  <c r="M72" i="4"/>
  <c r="O70" i="4"/>
  <c r="N70" i="4"/>
  <c r="M70" i="4"/>
  <c r="O69" i="4"/>
  <c r="N69" i="4"/>
  <c r="M69" i="4"/>
  <c r="O68" i="4"/>
  <c r="N68" i="4"/>
  <c r="M68" i="4"/>
  <c r="O66" i="4"/>
  <c r="N66" i="4"/>
  <c r="M66" i="4"/>
  <c r="O65" i="4"/>
  <c r="N65" i="4"/>
  <c r="M65" i="4"/>
  <c r="O64" i="4"/>
  <c r="N64" i="4"/>
  <c r="M64" i="4"/>
  <c r="O62" i="4"/>
  <c r="N62" i="4"/>
  <c r="M62" i="4"/>
  <c r="O61" i="4"/>
  <c r="N61" i="4"/>
  <c r="M61" i="4"/>
  <c r="O60" i="4"/>
  <c r="N60" i="4"/>
  <c r="M60" i="4"/>
  <c r="O58" i="4"/>
  <c r="N58" i="4"/>
  <c r="M58" i="4"/>
  <c r="O57" i="4"/>
  <c r="N57" i="4"/>
  <c r="M57" i="4"/>
  <c r="O56" i="4"/>
  <c r="N56" i="4"/>
  <c r="M56" i="4"/>
  <c r="O54" i="4"/>
  <c r="N54" i="4"/>
  <c r="M54" i="4"/>
  <c r="O53" i="4"/>
  <c r="N53" i="4"/>
  <c r="M53" i="4"/>
  <c r="O52" i="4"/>
  <c r="N52" i="4"/>
  <c r="M52" i="4"/>
  <c r="O50" i="4"/>
  <c r="N50" i="4"/>
  <c r="M50" i="4"/>
  <c r="O49" i="4"/>
  <c r="N49" i="4"/>
  <c r="M49" i="4"/>
  <c r="O48" i="4"/>
  <c r="N48" i="4"/>
  <c r="M48" i="4"/>
  <c r="M83" i="4"/>
  <c r="N83" i="4"/>
  <c r="O83" i="4"/>
  <c r="M84" i="4"/>
  <c r="N84" i="4"/>
  <c r="O84" i="4"/>
  <c r="O46" i="4"/>
  <c r="N46" i="4"/>
  <c r="M46" i="4"/>
  <c r="O45" i="4"/>
  <c r="N45" i="4"/>
  <c r="M45" i="4"/>
  <c r="O43" i="4"/>
  <c r="N43" i="4"/>
  <c r="M43" i="4"/>
  <c r="O41" i="4"/>
  <c r="N41" i="4"/>
  <c r="M41" i="4"/>
  <c r="O40" i="4"/>
  <c r="N40" i="4"/>
  <c r="M40" i="4"/>
  <c r="O39" i="4"/>
  <c r="N39" i="4"/>
  <c r="M39" i="4"/>
  <c r="M36" i="4"/>
  <c r="N36" i="4"/>
  <c r="O36" i="4"/>
  <c r="M37" i="4"/>
  <c r="N37" i="4"/>
  <c r="O37" i="4"/>
  <c r="H114" i="1"/>
  <c r="H110" i="1"/>
  <c r="H102" i="1"/>
  <c r="H100" i="1"/>
  <c r="H99" i="1"/>
  <c r="H98" i="1"/>
  <c r="H95" i="1"/>
  <c r="H94" i="1"/>
  <c r="H211" i="1"/>
  <c r="H212" i="1"/>
  <c r="H213" i="1"/>
  <c r="D95" i="1"/>
  <c r="M95" i="1"/>
  <c r="N95" i="1"/>
  <c r="O95" i="1"/>
  <c r="Q25" i="6"/>
  <c r="Q24" i="6"/>
  <c r="Q23" i="6"/>
  <c r="Q21" i="6"/>
  <c r="G64" i="1"/>
  <c r="K151" i="1"/>
  <c r="K184" i="1" s="1"/>
  <c r="I151" i="1"/>
  <c r="I184" i="1" s="1"/>
  <c r="H28" i="10" s="1"/>
  <c r="G85" i="1"/>
  <c r="I85" i="1"/>
  <c r="J85" i="1"/>
  <c r="K85" i="1"/>
  <c r="G80" i="1"/>
  <c r="I80" i="1"/>
  <c r="J80" i="1"/>
  <c r="K80" i="1"/>
  <c r="G75" i="1"/>
  <c r="I75" i="1"/>
  <c r="H35" i="14" s="1"/>
  <c r="J75" i="1"/>
  <c r="K75" i="1"/>
  <c r="J35" i="14" s="1"/>
  <c r="G69" i="1"/>
  <c r="G59" i="1"/>
  <c r="I59" i="1"/>
  <c r="J59" i="1"/>
  <c r="K59" i="1"/>
  <c r="I54" i="1"/>
  <c r="J54" i="1"/>
  <c r="I31" i="14" s="1"/>
  <c r="K54" i="1"/>
  <c r="J31" i="14" s="1"/>
  <c r="G43" i="1"/>
  <c r="I43" i="1"/>
  <c r="H29" i="14" s="1"/>
  <c r="J43" i="1"/>
  <c r="I29" i="14" s="1"/>
  <c r="K43" i="1"/>
  <c r="J29" i="14" s="1"/>
  <c r="G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J34" i="14" s="1"/>
  <c r="F121" i="1"/>
  <c r="G121" i="1"/>
  <c r="I121" i="1"/>
  <c r="J121" i="1"/>
  <c r="K121" i="1"/>
  <c r="F117" i="1"/>
  <c r="G117" i="1"/>
  <c r="I117" i="1"/>
  <c r="J117" i="1"/>
  <c r="K117" i="1"/>
  <c r="F113" i="1"/>
  <c r="E30" i="14" s="1"/>
  <c r="G113" i="1"/>
  <c r="F30" i="14" s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33" i="8"/>
  <c r="J33" i="8"/>
  <c r="K33" i="8"/>
  <c r="I39" i="8"/>
  <c r="J39" i="8"/>
  <c r="K39" i="8"/>
  <c r="O41" i="8"/>
  <c r="O43" i="8" s="1"/>
  <c r="N43" i="8"/>
  <c r="M41" i="8"/>
  <c r="M43" i="8" s="1"/>
  <c r="O38" i="8"/>
  <c r="O39" i="8" s="1"/>
  <c r="N38" i="8"/>
  <c r="M38" i="8"/>
  <c r="H38" i="8"/>
  <c r="H39" i="8" s="1"/>
  <c r="O32" i="8"/>
  <c r="O33" i="8" s="1"/>
  <c r="N32" i="8"/>
  <c r="N33" i="8" s="1"/>
  <c r="M32" i="8"/>
  <c r="H32" i="8"/>
  <c r="H33" i="8" s="1"/>
  <c r="H29" i="8"/>
  <c r="M29" i="8"/>
  <c r="N29" i="8"/>
  <c r="O29" i="8"/>
  <c r="O28" i="8"/>
  <c r="N28" i="8"/>
  <c r="M28" i="8"/>
  <c r="H28" i="8"/>
  <c r="G49" i="7"/>
  <c r="I49" i="7"/>
  <c r="J49" i="7"/>
  <c r="K49" i="7"/>
  <c r="I100" i="7"/>
  <c r="H30" i="10" s="1"/>
  <c r="J100" i="7"/>
  <c r="I30" i="10" s="1"/>
  <c r="K100" i="7"/>
  <c r="J30" i="10" s="1"/>
  <c r="O53" i="7"/>
  <c r="H57" i="7"/>
  <c r="M57" i="7"/>
  <c r="N57" i="7"/>
  <c r="O57" i="7"/>
  <c r="H58" i="7"/>
  <c r="M58" i="7"/>
  <c r="N58" i="7"/>
  <c r="M44" i="14" s="1"/>
  <c r="O58" i="7"/>
  <c r="H59" i="7"/>
  <c r="N59" i="7"/>
  <c r="O59" i="7"/>
  <c r="N45" i="14" s="1"/>
  <c r="H60" i="7"/>
  <c r="M60" i="7"/>
  <c r="N60" i="7"/>
  <c r="O60" i="7"/>
  <c r="H61" i="7"/>
  <c r="M61" i="7"/>
  <c r="N61" i="7"/>
  <c r="O61" i="7"/>
  <c r="H62" i="7"/>
  <c r="M62" i="7"/>
  <c r="N62" i="7"/>
  <c r="O62" i="7"/>
  <c r="N48" i="14" s="1"/>
  <c r="H64" i="7"/>
  <c r="M64" i="7"/>
  <c r="N64" i="7"/>
  <c r="M50" i="14" s="1"/>
  <c r="O64" i="7"/>
  <c r="N50" i="14" s="1"/>
  <c r="H69" i="7"/>
  <c r="M69" i="7"/>
  <c r="N69" i="7"/>
  <c r="O69" i="7"/>
  <c r="H71" i="7"/>
  <c r="M71" i="7"/>
  <c r="N71" i="7"/>
  <c r="O71" i="7"/>
  <c r="H72" i="7"/>
  <c r="M72" i="7"/>
  <c r="N72" i="7"/>
  <c r="M58" i="14" s="1"/>
  <c r="O72" i="7"/>
  <c r="N58" i="14" s="1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N65" i="14" s="1"/>
  <c r="H80" i="7"/>
  <c r="M80" i="7"/>
  <c r="N80" i="7"/>
  <c r="O80" i="7"/>
  <c r="N66" i="14" s="1"/>
  <c r="H81" i="7"/>
  <c r="M81" i="7"/>
  <c r="N81" i="7"/>
  <c r="O81" i="7"/>
  <c r="H82" i="7"/>
  <c r="M82" i="7"/>
  <c r="N82" i="7"/>
  <c r="M68" i="14" s="1"/>
  <c r="O82" i="7"/>
  <c r="N68" i="14" s="1"/>
  <c r="H83" i="7"/>
  <c r="M83" i="7"/>
  <c r="N83" i="7"/>
  <c r="M69" i="14" s="1"/>
  <c r="O83" i="7"/>
  <c r="N69" i="14" s="1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2" i="7"/>
  <c r="M102" i="7"/>
  <c r="O102" i="7"/>
  <c r="H103" i="7"/>
  <c r="M103" i="7"/>
  <c r="N103" i="7"/>
  <c r="O103" i="7"/>
  <c r="H104" i="7"/>
  <c r="M104" i="7"/>
  <c r="N104" i="7"/>
  <c r="O104" i="7"/>
  <c r="O48" i="7"/>
  <c r="N48" i="7"/>
  <c r="M48" i="7"/>
  <c r="H48" i="7"/>
  <c r="O47" i="7"/>
  <c r="N47" i="7"/>
  <c r="M47" i="7"/>
  <c r="H47" i="7"/>
  <c r="O46" i="7"/>
  <c r="N46" i="7"/>
  <c r="M46" i="7"/>
  <c r="H46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N49" i="7" s="1"/>
  <c r="M38" i="7"/>
  <c r="H38" i="7"/>
  <c r="H25" i="7"/>
  <c r="N25" i="7"/>
  <c r="O25" i="7"/>
  <c r="H26" i="7"/>
  <c r="N26" i="7"/>
  <c r="O26" i="7"/>
  <c r="L26" i="7" s="1"/>
  <c r="H27" i="7"/>
  <c r="N27" i="7"/>
  <c r="O27" i="7"/>
  <c r="L27" i="7" s="1"/>
  <c r="H28" i="7"/>
  <c r="N28" i="7"/>
  <c r="O28" i="7"/>
  <c r="L28" i="7" s="1"/>
  <c r="H29" i="7"/>
  <c r="N29" i="7"/>
  <c r="O29" i="7"/>
  <c r="L29" i="7" s="1"/>
  <c r="H32" i="7"/>
  <c r="H30" i="7" s="1"/>
  <c r="N32" i="7"/>
  <c r="N30" i="7" s="1"/>
  <c r="O32" i="7"/>
  <c r="H33" i="7"/>
  <c r="N33" i="7"/>
  <c r="O33" i="7"/>
  <c r="L33" i="7" s="1"/>
  <c r="H35" i="7"/>
  <c r="N35" i="7"/>
  <c r="O35" i="7"/>
  <c r="L35" i="7" s="1"/>
  <c r="O24" i="7"/>
  <c r="L24" i="7" s="1"/>
  <c r="N24" i="7"/>
  <c r="H24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L49" i="14" s="1"/>
  <c r="N31" i="3"/>
  <c r="M49" i="14" s="1"/>
  <c r="O31" i="3"/>
  <c r="N49" i="14" s="1"/>
  <c r="H32" i="3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O35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L78" i="14" s="1"/>
  <c r="N52" i="3"/>
  <c r="M78" i="14" s="1"/>
  <c r="O52" i="3"/>
  <c r="N78" i="14" s="1"/>
  <c r="G53" i="3"/>
  <c r="G56" i="3" s="1"/>
  <c r="K53" i="3"/>
  <c r="H21" i="3"/>
  <c r="M21" i="3"/>
  <c r="O21" i="3"/>
  <c r="H22" i="3"/>
  <c r="M22" i="3"/>
  <c r="O22" i="3"/>
  <c r="H23" i="3"/>
  <c r="M23" i="3"/>
  <c r="L41" i="14" s="1"/>
  <c r="N23" i="3"/>
  <c r="M41" i="14" s="1"/>
  <c r="O23" i="3"/>
  <c r="N41" i="14" s="1"/>
  <c r="H24" i="3"/>
  <c r="M24" i="3"/>
  <c r="L42" i="14" s="1"/>
  <c r="N24" i="3"/>
  <c r="M42" i="14" s="1"/>
  <c r="O24" i="3"/>
  <c r="N42" i="14" s="1"/>
  <c r="H25" i="3"/>
  <c r="M25" i="3"/>
  <c r="N25" i="3"/>
  <c r="O25" i="3"/>
  <c r="H26" i="3"/>
  <c r="M26" i="3"/>
  <c r="N26" i="3"/>
  <c r="O26" i="3"/>
  <c r="H27" i="3"/>
  <c r="M27" i="3"/>
  <c r="L45" i="14" s="1"/>
  <c r="N27" i="3"/>
  <c r="O27" i="3"/>
  <c r="H28" i="3"/>
  <c r="M28" i="3"/>
  <c r="N28" i="3"/>
  <c r="O28" i="3"/>
  <c r="H29" i="3"/>
  <c r="M29" i="3"/>
  <c r="L29" i="3" s="1"/>
  <c r="N29" i="3"/>
  <c r="O29" i="3"/>
  <c r="I124" i="2"/>
  <c r="I133" i="2" s="1"/>
  <c r="H31" i="10" s="1"/>
  <c r="J124" i="2"/>
  <c r="J133" i="2" s="1"/>
  <c r="I31" i="10" s="1"/>
  <c r="K124" i="2"/>
  <c r="K133" i="2" s="1"/>
  <c r="J31" i="10" s="1"/>
  <c r="H128" i="2"/>
  <c r="H129" i="2"/>
  <c r="H130" i="2"/>
  <c r="H131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8" i="2"/>
  <c r="J148" i="2"/>
  <c r="M148" i="2"/>
  <c r="I149" i="2"/>
  <c r="J149" i="2"/>
  <c r="I150" i="2"/>
  <c r="J150" i="2"/>
  <c r="K150" i="2"/>
  <c r="I152" i="2"/>
  <c r="J152" i="2"/>
  <c r="K152" i="2"/>
  <c r="I153" i="2"/>
  <c r="J153" i="2"/>
  <c r="K153" i="2"/>
  <c r="I154" i="2"/>
  <c r="J154" i="2"/>
  <c r="K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N148" i="2"/>
  <c r="H100" i="2"/>
  <c r="H102" i="2"/>
  <c r="H104" i="2"/>
  <c r="H106" i="2"/>
  <c r="H108" i="2"/>
  <c r="H110" i="2"/>
  <c r="H112" i="2"/>
  <c r="H114" i="2"/>
  <c r="H116" i="2"/>
  <c r="H118" i="2"/>
  <c r="H120" i="2"/>
  <c r="I122" i="2"/>
  <c r="N92" i="2"/>
  <c r="I92" i="2"/>
  <c r="H40" i="14" s="1"/>
  <c r="J92" i="2"/>
  <c r="I40" i="14" s="1"/>
  <c r="K92" i="2"/>
  <c r="J40" i="14" s="1"/>
  <c r="H94" i="2"/>
  <c r="H95" i="2"/>
  <c r="O88" i="2"/>
  <c r="K88" i="2"/>
  <c r="J39" i="14" s="1"/>
  <c r="H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O80" i="2" s="1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6" i="2" s="1"/>
  <c r="N28" i="2"/>
  <c r="N136" i="2" s="1"/>
  <c r="M28" i="2"/>
  <c r="M136" i="2" s="1"/>
  <c r="H28" i="2"/>
  <c r="F26" i="2"/>
  <c r="G26" i="2"/>
  <c r="I26" i="2"/>
  <c r="J26" i="2"/>
  <c r="K26" i="2"/>
  <c r="M34" i="2"/>
  <c r="M142" i="2" s="1"/>
  <c r="N34" i="2"/>
  <c r="N142" i="2" s="1"/>
  <c r="O34" i="2"/>
  <c r="O142" i="2" s="1"/>
  <c r="M35" i="2"/>
  <c r="M143" i="2" s="1"/>
  <c r="N35" i="2"/>
  <c r="N143" i="2" s="1"/>
  <c r="O35" i="2"/>
  <c r="O143" i="2" s="1"/>
  <c r="M36" i="2"/>
  <c r="N144" i="2"/>
  <c r="O36" i="2"/>
  <c r="O144" i="2" s="1"/>
  <c r="M37" i="2"/>
  <c r="M145" i="2" s="1"/>
  <c r="N37" i="2"/>
  <c r="N145" i="2" s="1"/>
  <c r="O37" i="2"/>
  <c r="O145" i="2" s="1"/>
  <c r="M38" i="2"/>
  <c r="N38" i="2"/>
  <c r="O38" i="2"/>
  <c r="M39" i="2"/>
  <c r="M151" i="2" s="1"/>
  <c r="N39" i="2"/>
  <c r="N151" i="2" s="1"/>
  <c r="O39" i="2"/>
  <c r="O151" i="2" s="1"/>
  <c r="M41" i="2"/>
  <c r="N41" i="2"/>
  <c r="O41" i="2"/>
  <c r="M42" i="2"/>
  <c r="N42" i="2"/>
  <c r="O42" i="2"/>
  <c r="M43" i="2"/>
  <c r="N43" i="2"/>
  <c r="O43" i="2"/>
  <c r="M29" i="2"/>
  <c r="N29" i="2"/>
  <c r="N137" i="2" s="1"/>
  <c r="O29" i="2"/>
  <c r="O137" i="2" s="1"/>
  <c r="M30" i="2"/>
  <c r="N30" i="2"/>
  <c r="N138" i="2" s="1"/>
  <c r="O30" i="2"/>
  <c r="O138" i="2" s="1"/>
  <c r="M31" i="2"/>
  <c r="M139" i="2" s="1"/>
  <c r="N31" i="2"/>
  <c r="N139" i="2" s="1"/>
  <c r="O31" i="2"/>
  <c r="O139" i="2" s="1"/>
  <c r="M32" i="2"/>
  <c r="N32" i="2"/>
  <c r="N140" i="2" s="1"/>
  <c r="O32" i="2"/>
  <c r="O140" i="2" s="1"/>
  <c r="M33" i="2"/>
  <c r="M141" i="2" s="1"/>
  <c r="N33" i="2"/>
  <c r="N141" i="2" s="1"/>
  <c r="O33" i="2"/>
  <c r="O141" i="2" s="1"/>
  <c r="M211" i="1"/>
  <c r="N211" i="1"/>
  <c r="M79" i="14" s="1"/>
  <c r="O211" i="1"/>
  <c r="M212" i="1"/>
  <c r="L80" i="14" s="1"/>
  <c r="N212" i="1"/>
  <c r="M80" i="14" s="1"/>
  <c r="O212" i="1"/>
  <c r="M213" i="1"/>
  <c r="N213" i="1"/>
  <c r="M81" i="14" s="1"/>
  <c r="O213" i="1"/>
  <c r="N192" i="1"/>
  <c r="N206" i="1" s="1"/>
  <c r="M192" i="1"/>
  <c r="M206" i="1" s="1"/>
  <c r="I190" i="1"/>
  <c r="H187" i="1"/>
  <c r="M187" i="1"/>
  <c r="N187" i="1"/>
  <c r="O187" i="1"/>
  <c r="H189" i="1"/>
  <c r="M189" i="1"/>
  <c r="N189" i="1"/>
  <c r="O189" i="1"/>
  <c r="H186" i="1"/>
  <c r="H190" i="1" s="1"/>
  <c r="H152" i="1"/>
  <c r="M152" i="1"/>
  <c r="N152" i="1"/>
  <c r="O152" i="1"/>
  <c r="I149" i="1"/>
  <c r="J149" i="1"/>
  <c r="K149" i="1"/>
  <c r="H148" i="1"/>
  <c r="M148" i="1"/>
  <c r="N148" i="1"/>
  <c r="M40" i="14" s="1"/>
  <c r="O148" i="1"/>
  <c r="M94" i="1"/>
  <c r="N94" i="1"/>
  <c r="O94" i="1"/>
  <c r="N97" i="1"/>
  <c r="O97" i="1"/>
  <c r="M98" i="1"/>
  <c r="M218" i="1" s="1"/>
  <c r="N98" i="1"/>
  <c r="N218" i="1" s="1"/>
  <c r="O98" i="1"/>
  <c r="O218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L39" i="14" s="1"/>
  <c r="N90" i="1"/>
  <c r="M39" i="14" s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97" i="12"/>
  <c r="M97" i="12"/>
  <c r="N97" i="12"/>
  <c r="H98" i="12"/>
  <c r="M98" i="12"/>
  <c r="N98" i="12"/>
  <c r="N96" i="12"/>
  <c r="M96" i="12"/>
  <c r="H96" i="12"/>
  <c r="I94" i="12"/>
  <c r="J94" i="12"/>
  <c r="K94" i="12"/>
  <c r="H82" i="12"/>
  <c r="H83" i="12"/>
  <c r="H84" i="12"/>
  <c r="H86" i="12"/>
  <c r="H87" i="12"/>
  <c r="H88" i="12"/>
  <c r="H89" i="12"/>
  <c r="H90" i="12"/>
  <c r="H91" i="12"/>
  <c r="H92" i="12"/>
  <c r="L92" i="12"/>
  <c r="H93" i="12"/>
  <c r="L93" i="12"/>
  <c r="H81" i="12"/>
  <c r="H52" i="12"/>
  <c r="L52" i="12"/>
  <c r="H53" i="12"/>
  <c r="H54" i="12"/>
  <c r="L54" i="12"/>
  <c r="H55" i="12"/>
  <c r="H56" i="12"/>
  <c r="H58" i="12"/>
  <c r="L65" i="12"/>
  <c r="H68" i="12"/>
  <c r="H69" i="12"/>
  <c r="H70" i="12"/>
  <c r="L70" i="12"/>
  <c r="H71" i="12"/>
  <c r="L71" i="12"/>
  <c r="H72" i="12"/>
  <c r="H73" i="12"/>
  <c r="H74" i="12"/>
  <c r="H75" i="12"/>
  <c r="H76" i="12"/>
  <c r="H77" i="12"/>
  <c r="L77" i="12"/>
  <c r="H51" i="12"/>
  <c r="O45" i="12"/>
  <c r="O47" i="12" s="1"/>
  <c r="N45" i="12"/>
  <c r="N47" i="12" s="1"/>
  <c r="H45" i="12"/>
  <c r="H47" i="12" s="1"/>
  <c r="H42" i="12"/>
  <c r="O42" i="12"/>
  <c r="I43" i="12"/>
  <c r="J43" i="12"/>
  <c r="K43" i="12"/>
  <c r="O41" i="12"/>
  <c r="H41" i="12"/>
  <c r="O40" i="12"/>
  <c r="H40" i="12"/>
  <c r="O39" i="12"/>
  <c r="H39" i="12"/>
  <c r="O38" i="12"/>
  <c r="L38" i="12" s="1"/>
  <c r="H38" i="12"/>
  <c r="O37" i="12"/>
  <c r="H37" i="12"/>
  <c r="O36" i="12"/>
  <c r="H36" i="12"/>
  <c r="O35" i="12"/>
  <c r="H35" i="12"/>
  <c r="O34" i="12"/>
  <c r="H34" i="12"/>
  <c r="O33" i="12"/>
  <c r="H33" i="12"/>
  <c r="O32" i="12"/>
  <c r="H32" i="12"/>
  <c r="O21" i="12"/>
  <c r="O22" i="12"/>
  <c r="O23" i="12"/>
  <c r="O24" i="12"/>
  <c r="O25" i="12"/>
  <c r="L25" i="12" s="1"/>
  <c r="O26" i="12"/>
  <c r="L26" i="12" s="1"/>
  <c r="O27" i="12"/>
  <c r="L27" i="12" s="1"/>
  <c r="O28" i="12"/>
  <c r="O20" i="12"/>
  <c r="H28" i="12"/>
  <c r="H27" i="12"/>
  <c r="H26" i="12"/>
  <c r="H25" i="12"/>
  <c r="H24" i="12"/>
  <c r="H23" i="12"/>
  <c r="H20" i="12"/>
  <c r="E218" i="1"/>
  <c r="F53" i="3"/>
  <c r="F56" i="3" s="1"/>
  <c r="D21" i="3"/>
  <c r="D22" i="3"/>
  <c r="G96" i="1"/>
  <c r="G93" i="1" s="1"/>
  <c r="D48" i="7"/>
  <c r="D25" i="14"/>
  <c r="F96" i="1"/>
  <c r="F93" i="1" s="1"/>
  <c r="D38" i="8"/>
  <c r="D39" i="8" s="1"/>
  <c r="D32" i="8"/>
  <c r="D33" i="8" s="1"/>
  <c r="F22" i="6"/>
  <c r="G22" i="6"/>
  <c r="E19" i="6"/>
  <c r="F19" i="6"/>
  <c r="G19" i="6"/>
  <c r="D21" i="6"/>
  <c r="D22" i="6" s="1"/>
  <c r="D18" i="6"/>
  <c r="D19" i="6" s="1"/>
  <c r="D50" i="2"/>
  <c r="F149" i="2"/>
  <c r="G149" i="2"/>
  <c r="E149" i="2"/>
  <c r="G150" i="2"/>
  <c r="F150" i="2"/>
  <c r="E136" i="2"/>
  <c r="F154" i="2"/>
  <c r="G154" i="2"/>
  <c r="E154" i="2"/>
  <c r="F153" i="2"/>
  <c r="G153" i="2"/>
  <c r="E153" i="2"/>
  <c r="F152" i="2"/>
  <c r="G152" i="2"/>
  <c r="E152" i="2"/>
  <c r="E148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26" i="2"/>
  <c r="F124" i="2"/>
  <c r="F133" i="2" s="1"/>
  <c r="G124" i="2"/>
  <c r="G133" i="2" s="1"/>
  <c r="E122" i="2"/>
  <c r="E92" i="2"/>
  <c r="D40" i="14" s="1"/>
  <c r="F92" i="2"/>
  <c r="E40" i="14" s="1"/>
  <c r="G92" i="2"/>
  <c r="F40" i="14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8" i="2"/>
  <c r="D116" i="2"/>
  <c r="D108" i="2"/>
  <c r="D110" i="2"/>
  <c r="D104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31" i="2"/>
  <c r="D130" i="2"/>
  <c r="D129" i="2"/>
  <c r="D128" i="2"/>
  <c r="D95" i="2"/>
  <c r="D94" i="2"/>
  <c r="D88" i="2"/>
  <c r="D47" i="2"/>
  <c r="D46" i="2"/>
  <c r="D29" i="2"/>
  <c r="D41" i="8"/>
  <c r="D43" i="8" s="1"/>
  <c r="G39" i="8"/>
  <c r="F39" i="8"/>
  <c r="E39" i="8"/>
  <c r="G33" i="8"/>
  <c r="E33" i="8"/>
  <c r="F33" i="8"/>
  <c r="D29" i="8"/>
  <c r="D28" i="8"/>
  <c r="D33" i="12"/>
  <c r="D34" i="12"/>
  <c r="D35" i="12"/>
  <c r="D36" i="12"/>
  <c r="D37" i="12"/>
  <c r="D38" i="12"/>
  <c r="D39" i="12"/>
  <c r="D40" i="12"/>
  <c r="D41" i="12"/>
  <c r="D42" i="12"/>
  <c r="D52" i="12"/>
  <c r="D53" i="12"/>
  <c r="D54" i="12"/>
  <c r="D55" i="12"/>
  <c r="D56" i="12"/>
  <c r="D58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82" i="12"/>
  <c r="D83" i="12"/>
  <c r="D84" i="12"/>
  <c r="D86" i="12"/>
  <c r="D87" i="12"/>
  <c r="D88" i="12"/>
  <c r="D89" i="12"/>
  <c r="D90" i="12"/>
  <c r="D91" i="12"/>
  <c r="D92" i="12"/>
  <c r="D93" i="12"/>
  <c r="D98" i="12"/>
  <c r="D97" i="12"/>
  <c r="D96" i="12"/>
  <c r="D81" i="12"/>
  <c r="D51" i="12"/>
  <c r="D45" i="12"/>
  <c r="D47" i="12" s="1"/>
  <c r="D32" i="12"/>
  <c r="D21" i="12"/>
  <c r="D22" i="12"/>
  <c r="D23" i="12"/>
  <c r="D24" i="12"/>
  <c r="D25" i="12"/>
  <c r="D26" i="12"/>
  <c r="D27" i="12"/>
  <c r="D28" i="12"/>
  <c r="D20" i="12"/>
  <c r="G94" i="12"/>
  <c r="F94" i="12"/>
  <c r="E94" i="12"/>
  <c r="G43" i="12"/>
  <c r="F43" i="12"/>
  <c r="E43" i="12"/>
  <c r="D51" i="7"/>
  <c r="D53" i="7" s="1"/>
  <c r="E49" i="7"/>
  <c r="F49" i="7"/>
  <c r="D42" i="7"/>
  <c r="D39" i="7"/>
  <c r="D40" i="7"/>
  <c r="D41" i="7"/>
  <c r="D43" i="7"/>
  <c r="D44" i="7"/>
  <c r="D45" i="7"/>
  <c r="D46" i="7"/>
  <c r="D47" i="7"/>
  <c r="D38" i="7"/>
  <c r="D25" i="7"/>
  <c r="D26" i="7"/>
  <c r="D27" i="7"/>
  <c r="D28" i="7"/>
  <c r="D29" i="7"/>
  <c r="D32" i="7"/>
  <c r="D30" i="7" s="1"/>
  <c r="D33" i="7"/>
  <c r="D35" i="7"/>
  <c r="D24" i="7"/>
  <c r="D104" i="7"/>
  <c r="D103" i="7"/>
  <c r="D102" i="7"/>
  <c r="G100" i="7"/>
  <c r="F30" i="10" s="1"/>
  <c r="F100" i="7"/>
  <c r="E30" i="10" s="1"/>
  <c r="E100" i="7"/>
  <c r="D30" i="10" s="1"/>
  <c r="D99" i="7"/>
  <c r="D98" i="7"/>
  <c r="D97" i="7"/>
  <c r="D96" i="7"/>
  <c r="D95" i="7"/>
  <c r="D94" i="7"/>
  <c r="D93" i="7"/>
  <c r="D92" i="7"/>
  <c r="D90" i="7"/>
  <c r="D89" i="7"/>
  <c r="D88" i="7"/>
  <c r="D87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69" i="7"/>
  <c r="D64" i="7"/>
  <c r="D62" i="7"/>
  <c r="D61" i="7"/>
  <c r="D60" i="7"/>
  <c r="D59" i="7"/>
  <c r="D58" i="7"/>
  <c r="D57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213" i="1"/>
  <c r="D212" i="1"/>
  <c r="D211" i="1"/>
  <c r="D192" i="1"/>
  <c r="D206" i="1" s="1"/>
  <c r="D189" i="1"/>
  <c r="D187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G151" i="1"/>
  <c r="G184" i="1" s="1"/>
  <c r="E149" i="1"/>
  <c r="F149" i="1"/>
  <c r="G149" i="1"/>
  <c r="E137" i="1"/>
  <c r="F137" i="1"/>
  <c r="G137" i="1"/>
  <c r="E133" i="1"/>
  <c r="F133" i="1"/>
  <c r="G133" i="1"/>
  <c r="E129" i="1"/>
  <c r="F129" i="1"/>
  <c r="G129" i="1"/>
  <c r="E125" i="1"/>
  <c r="E117" i="1"/>
  <c r="E113" i="1"/>
  <c r="D30" i="14" s="1"/>
  <c r="E105" i="1"/>
  <c r="F101" i="1"/>
  <c r="E85" i="1"/>
  <c r="D37" i="14" s="1"/>
  <c r="F85" i="1"/>
  <c r="E37" i="14" s="1"/>
  <c r="E80" i="1"/>
  <c r="F80" i="1"/>
  <c r="E75" i="1"/>
  <c r="F75" i="1"/>
  <c r="E69" i="1"/>
  <c r="D34" i="14" s="1"/>
  <c r="F69" i="1"/>
  <c r="F64" i="1"/>
  <c r="E59" i="1"/>
  <c r="D32" i="14" s="1"/>
  <c r="F59" i="1"/>
  <c r="E32" i="14" s="1"/>
  <c r="E54" i="1"/>
  <c r="F54" i="1"/>
  <c r="G54" i="1"/>
  <c r="E43" i="1"/>
  <c r="D29" i="14" s="1"/>
  <c r="F43" i="1"/>
  <c r="E38" i="1"/>
  <c r="E32" i="1"/>
  <c r="D27" i="14" s="1"/>
  <c r="F32" i="1"/>
  <c r="E27" i="14" s="1"/>
  <c r="D28" i="2"/>
  <c r="D114" i="2"/>
  <c r="M150" i="2"/>
  <c r="N51" i="7"/>
  <c r="N53" i="7" s="1"/>
  <c r="N89" i="1"/>
  <c r="M38" i="14" s="1"/>
  <c r="O192" i="1"/>
  <c r="O206" i="1" s="1"/>
  <c r="H192" i="1"/>
  <c r="H206" i="1" s="1"/>
  <c r="O89" i="1"/>
  <c r="N38" i="14" s="1"/>
  <c r="M89" i="1"/>
  <c r="L38" i="14" s="1"/>
  <c r="M128" i="1"/>
  <c r="H128" i="1"/>
  <c r="I125" i="1"/>
  <c r="H33" i="14" s="1"/>
  <c r="M53" i="7"/>
  <c r="H51" i="7"/>
  <c r="H53" i="7" s="1"/>
  <c r="J151" i="1"/>
  <c r="J184" i="1" s="1"/>
  <c r="I28" i="10" s="1"/>
  <c r="O148" i="2"/>
  <c r="L98" i="2"/>
  <c r="D84" i="2"/>
  <c r="M92" i="2"/>
  <c r="N314" i="4"/>
  <c r="O314" i="4"/>
  <c r="L54" i="14" l="1"/>
  <c r="M365" i="4"/>
  <c r="M76" i="14"/>
  <c r="D186" i="1"/>
  <c r="M48" i="14"/>
  <c r="L69" i="14"/>
  <c r="L68" i="14"/>
  <c r="L58" i="14"/>
  <c r="L50" i="14"/>
  <c r="L48" i="14"/>
  <c r="N349" i="4"/>
  <c r="L52" i="14"/>
  <c r="N54" i="14"/>
  <c r="O365" i="4"/>
  <c r="I32" i="14"/>
  <c r="H28" i="14"/>
  <c r="N76" i="14"/>
  <c r="F27" i="10"/>
  <c r="I35" i="14"/>
  <c r="L21" i="6"/>
  <c r="Q22" i="6" s="1"/>
  <c r="E29" i="14"/>
  <c r="E34" i="14"/>
  <c r="E36" i="14"/>
  <c r="D33" i="14"/>
  <c r="L40" i="14"/>
  <c r="N80" i="14"/>
  <c r="M45" i="14"/>
  <c r="M65" i="14"/>
  <c r="N351" i="4"/>
  <c r="N346" i="4" s="1"/>
  <c r="O349" i="4"/>
  <c r="M52" i="14"/>
  <c r="M56" i="14"/>
  <c r="N365" i="4"/>
  <c r="N44" i="14"/>
  <c r="L44" i="14"/>
  <c r="M66" i="14"/>
  <c r="L66" i="14"/>
  <c r="N51" i="14"/>
  <c r="L51" i="14"/>
  <c r="N53" i="14"/>
  <c r="L53" i="14"/>
  <c r="L65" i="14"/>
  <c r="M349" i="4"/>
  <c r="L349" i="4" s="1"/>
  <c r="I29" i="10"/>
  <c r="N25" i="8"/>
  <c r="N46" i="14"/>
  <c r="M55" i="14"/>
  <c r="N57" i="14"/>
  <c r="L60" i="14"/>
  <c r="M61" i="14"/>
  <c r="N62" i="14"/>
  <c r="L64" i="14"/>
  <c r="M72" i="14"/>
  <c r="N74" i="14"/>
  <c r="M77" i="14"/>
  <c r="L47" i="14"/>
  <c r="N55" i="14"/>
  <c r="L59" i="14"/>
  <c r="M60" i="14"/>
  <c r="N61" i="14"/>
  <c r="M64" i="14"/>
  <c r="L67" i="14"/>
  <c r="L46" i="14"/>
  <c r="M47" i="14"/>
  <c r="L57" i="14"/>
  <c r="M59" i="14"/>
  <c r="N60" i="14"/>
  <c r="L62" i="14"/>
  <c r="N64" i="14"/>
  <c r="M67" i="14"/>
  <c r="M70" i="14"/>
  <c r="L56" i="14"/>
  <c r="M46" i="14"/>
  <c r="N47" i="14"/>
  <c r="L55" i="14"/>
  <c r="M57" i="14"/>
  <c r="N59" i="14"/>
  <c r="L61" i="14"/>
  <c r="M62" i="14"/>
  <c r="N67" i="14"/>
  <c r="N72" i="14"/>
  <c r="N77" i="14"/>
  <c r="M63" i="14"/>
  <c r="M53" i="14"/>
  <c r="M51" i="14"/>
  <c r="H29" i="10"/>
  <c r="J28" i="10"/>
  <c r="J26" i="14"/>
  <c r="L79" i="14"/>
  <c r="L63" i="14"/>
  <c r="N63" i="14"/>
  <c r="O351" i="4"/>
  <c r="M351" i="4"/>
  <c r="L81" i="14"/>
  <c r="D36" i="14"/>
  <c r="D31" i="14"/>
  <c r="N155" i="2"/>
  <c r="J36" i="14"/>
  <c r="E28" i="14"/>
  <c r="F31" i="14"/>
  <c r="E26" i="14"/>
  <c r="I28" i="14"/>
  <c r="H31" i="14"/>
  <c r="F32" i="14"/>
  <c r="H36" i="14"/>
  <c r="F33" i="14"/>
  <c r="I26" i="14"/>
  <c r="F26" i="14"/>
  <c r="F27" i="14"/>
  <c r="H32" i="14"/>
  <c r="I36" i="14"/>
  <c r="H26" i="14"/>
  <c r="E35" i="14"/>
  <c r="E31" i="14"/>
  <c r="E33" i="14"/>
  <c r="J27" i="14"/>
  <c r="G27" i="14" s="1"/>
  <c r="F28" i="14"/>
  <c r="F29" i="14"/>
  <c r="J32" i="14"/>
  <c r="F34" i="14"/>
  <c r="F35" i="14"/>
  <c r="F36" i="14"/>
  <c r="F37" i="14"/>
  <c r="J28" i="14"/>
  <c r="N263" i="4"/>
  <c r="O263" i="4"/>
  <c r="O85" i="7"/>
  <c r="D85" i="7"/>
  <c r="N85" i="7"/>
  <c r="M85" i="7"/>
  <c r="H85" i="7"/>
  <c r="H79" i="12"/>
  <c r="D79" i="12"/>
  <c r="L32" i="7"/>
  <c r="L30" i="7" s="1"/>
  <c r="O30" i="7"/>
  <c r="O36" i="7" s="1"/>
  <c r="N36" i="7"/>
  <c r="D36" i="7"/>
  <c r="H36" i="7"/>
  <c r="L25" i="7"/>
  <c r="J23" i="6"/>
  <c r="O81" i="4"/>
  <c r="N81" i="4"/>
  <c r="N92" i="4" s="1"/>
  <c r="L352" i="4"/>
  <c r="M81" i="4"/>
  <c r="F47" i="8"/>
  <c r="F52" i="8" s="1"/>
  <c r="L53" i="7"/>
  <c r="D26" i="14"/>
  <c r="M20" i="3"/>
  <c r="M53" i="3" s="1"/>
  <c r="H150" i="2"/>
  <c r="D35" i="14"/>
  <c r="D215" i="1"/>
  <c r="G39" i="14"/>
  <c r="H215" i="1"/>
  <c r="D28" i="14"/>
  <c r="H139" i="2"/>
  <c r="F28" i="10"/>
  <c r="F190" i="1"/>
  <c r="N39" i="8"/>
  <c r="L43" i="14"/>
  <c r="M43" i="14"/>
  <c r="N43" i="14"/>
  <c r="N129" i="1"/>
  <c r="H140" i="2"/>
  <c r="O25" i="8"/>
  <c r="O30" i="12"/>
  <c r="M25" i="8"/>
  <c r="M30" i="8" s="1"/>
  <c r="D30" i="12"/>
  <c r="G47" i="8"/>
  <c r="G52" i="8" s="1"/>
  <c r="D68" i="2"/>
  <c r="N100" i="12"/>
  <c r="H68" i="2"/>
  <c r="H25" i="8"/>
  <c r="H30" i="8" s="1"/>
  <c r="H47" i="8" s="1"/>
  <c r="D106" i="7"/>
  <c r="L43" i="8"/>
  <c r="O106" i="7"/>
  <c r="N106" i="7"/>
  <c r="M106" i="7"/>
  <c r="H106" i="7"/>
  <c r="D100" i="12"/>
  <c r="H100" i="12"/>
  <c r="M100" i="12"/>
  <c r="E47" i="8"/>
  <c r="E52" i="8" s="1"/>
  <c r="I47" i="8"/>
  <c r="G33" i="14"/>
  <c r="O208" i="1"/>
  <c r="O215" i="1" s="1"/>
  <c r="L84" i="4"/>
  <c r="M42" i="4"/>
  <c r="N42" i="4"/>
  <c r="O42" i="4"/>
  <c r="N208" i="1"/>
  <c r="N215" i="1" s="1"/>
  <c r="H137" i="2"/>
  <c r="G30" i="14"/>
  <c r="G30" i="10"/>
  <c r="E28" i="10"/>
  <c r="E31" i="10"/>
  <c r="K38" i="14"/>
  <c r="F31" i="10"/>
  <c r="D31" i="10"/>
  <c r="K47" i="8"/>
  <c r="J47" i="8"/>
  <c r="I90" i="2"/>
  <c r="K149" i="2"/>
  <c r="H149" i="2" s="1"/>
  <c r="J90" i="2"/>
  <c r="O149" i="2"/>
  <c r="G31" i="10"/>
  <c r="E134" i="2"/>
  <c r="E160" i="2" s="1"/>
  <c r="H154" i="2"/>
  <c r="N152" i="2"/>
  <c r="L151" i="2"/>
  <c r="H72" i="2"/>
  <c r="L78" i="2"/>
  <c r="H138" i="2"/>
  <c r="H30" i="12"/>
  <c r="G40" i="14"/>
  <c r="O152" i="2"/>
  <c r="G96" i="2"/>
  <c r="L50" i="2"/>
  <c r="L63" i="2"/>
  <c r="O104" i="2"/>
  <c r="L104" i="2" s="1"/>
  <c r="O56" i="2"/>
  <c r="F96" i="2"/>
  <c r="E27" i="10" s="1"/>
  <c r="E96" i="2"/>
  <c r="D27" i="10" s="1"/>
  <c r="J96" i="2"/>
  <c r="I27" i="10" s="1"/>
  <c r="H88" i="2"/>
  <c r="L317" i="4"/>
  <c r="L281" i="4"/>
  <c r="L285" i="4"/>
  <c r="L291" i="4"/>
  <c r="L299" i="4"/>
  <c r="L43" i="4"/>
  <c r="L52" i="4"/>
  <c r="L57" i="4"/>
  <c r="L62" i="4"/>
  <c r="L68" i="4"/>
  <c r="O67" i="4"/>
  <c r="L73" i="4"/>
  <c r="L78" i="4"/>
  <c r="L244" i="4"/>
  <c r="L185" i="4"/>
  <c r="L193" i="4"/>
  <c r="L37" i="4"/>
  <c r="L45" i="4"/>
  <c r="L53" i="4"/>
  <c r="L58" i="4"/>
  <c r="L69" i="4"/>
  <c r="L74" i="4"/>
  <c r="L35" i="4"/>
  <c r="L141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K25" i="14"/>
  <c r="L339" i="4"/>
  <c r="L304" i="4"/>
  <c r="L277" i="4"/>
  <c r="L282" i="4"/>
  <c r="L286" i="4"/>
  <c r="L292" i="4"/>
  <c r="L295" i="4"/>
  <c r="L300" i="4"/>
  <c r="L303" i="4"/>
  <c r="L305" i="4"/>
  <c r="L309" i="4"/>
  <c r="L259" i="4"/>
  <c r="L160" i="4"/>
  <c r="L133" i="4"/>
  <c r="L154" i="4"/>
  <c r="L167" i="4"/>
  <c r="O55" i="4"/>
  <c r="N59" i="4"/>
  <c r="O71" i="4"/>
  <c r="N96" i="2"/>
  <c r="M96" i="2"/>
  <c r="L84" i="2"/>
  <c r="N72" i="2"/>
  <c r="D72" i="2"/>
  <c r="D44" i="2"/>
  <c r="N149" i="2"/>
  <c r="M149" i="2"/>
  <c r="O20" i="3"/>
  <c r="O53" i="3" s="1"/>
  <c r="D20" i="3"/>
  <c r="D53" i="3" s="1"/>
  <c r="D56" i="3" s="1"/>
  <c r="H20" i="3"/>
  <c r="H53" i="3" s="1"/>
  <c r="L21" i="3"/>
  <c r="Q27" i="3" s="1"/>
  <c r="L33" i="3"/>
  <c r="L34" i="3"/>
  <c r="L103" i="7"/>
  <c r="O49" i="7"/>
  <c r="L41" i="7"/>
  <c r="L42" i="7"/>
  <c r="L44" i="7"/>
  <c r="R44" i="7" s="1"/>
  <c r="L47" i="7"/>
  <c r="L48" i="7"/>
  <c r="L94" i="7"/>
  <c r="L88" i="7"/>
  <c r="L40" i="7"/>
  <c r="R29" i="7"/>
  <c r="L98" i="12"/>
  <c r="N96" i="1"/>
  <c r="N93" i="1" s="1"/>
  <c r="O96" i="1"/>
  <c r="O93" i="1" s="1"/>
  <c r="L41" i="8"/>
  <c r="L29" i="8"/>
  <c r="L98" i="7"/>
  <c r="R98" i="7" s="1"/>
  <c r="L96" i="7"/>
  <c r="L95" i="7"/>
  <c r="L93" i="7"/>
  <c r="L89" i="7"/>
  <c r="O100" i="7"/>
  <c r="L81" i="7"/>
  <c r="L80" i="7"/>
  <c r="L78" i="7"/>
  <c r="L64" i="7"/>
  <c r="L66" i="7"/>
  <c r="L104" i="7"/>
  <c r="L97" i="7"/>
  <c r="L74" i="7"/>
  <c r="L73" i="7"/>
  <c r="L72" i="7"/>
  <c r="L71" i="7"/>
  <c r="R71" i="7" s="1"/>
  <c r="L69" i="7"/>
  <c r="L62" i="7"/>
  <c r="L61" i="7"/>
  <c r="L60" i="7"/>
  <c r="R60" i="7" s="1"/>
  <c r="L58" i="7"/>
  <c r="R58" i="7" s="1"/>
  <c r="L57" i="7"/>
  <c r="L18" i="6"/>
  <c r="L19" i="6" s="1"/>
  <c r="F23" i="6"/>
  <c r="F27" i="6" s="1"/>
  <c r="L86" i="4"/>
  <c r="O59" i="4"/>
  <c r="L41" i="4"/>
  <c r="L50" i="4"/>
  <c r="L56" i="4"/>
  <c r="L61" i="4"/>
  <c r="L66" i="4"/>
  <c r="L72" i="4"/>
  <c r="L77" i="4"/>
  <c r="L128" i="4"/>
  <c r="L159" i="4"/>
  <c r="L273" i="4"/>
  <c r="L308" i="4"/>
  <c r="L313" i="4"/>
  <c r="L316" i="4"/>
  <c r="L321" i="4"/>
  <c r="L322" i="4"/>
  <c r="L338" i="4"/>
  <c r="M38" i="4"/>
  <c r="L39" i="4"/>
  <c r="M47" i="4"/>
  <c r="L48" i="4"/>
  <c r="M63" i="4"/>
  <c r="L64" i="4"/>
  <c r="N47" i="4"/>
  <c r="M59" i="4"/>
  <c r="L36" i="4"/>
  <c r="L40" i="4"/>
  <c r="L46" i="4"/>
  <c r="L83" i="4"/>
  <c r="L49" i="4"/>
  <c r="L54" i="4"/>
  <c r="L60" i="4"/>
  <c r="L65" i="4"/>
  <c r="L70" i="4"/>
  <c r="L76" i="4"/>
  <c r="L119" i="4"/>
  <c r="L142" i="4"/>
  <c r="L150" i="4"/>
  <c r="L168" i="4"/>
  <c r="L172" i="4"/>
  <c r="L176" i="4"/>
  <c r="L180" i="4"/>
  <c r="L189" i="4"/>
  <c r="L197" i="4"/>
  <c r="L201" i="4"/>
  <c r="L206" i="4"/>
  <c r="L210" i="4"/>
  <c r="L214" i="4"/>
  <c r="L218" i="4"/>
  <c r="L222" i="4"/>
  <c r="L226" i="4"/>
  <c r="L230" i="4"/>
  <c r="L234" i="4"/>
  <c r="L274" i="4"/>
  <c r="L278" i="4"/>
  <c r="L296" i="4"/>
  <c r="L312" i="4"/>
  <c r="L320" i="4"/>
  <c r="L329" i="4"/>
  <c r="O38" i="4"/>
  <c r="O47" i="4"/>
  <c r="N51" i="4"/>
  <c r="M55" i="4"/>
  <c r="O63" i="4"/>
  <c r="M71" i="4"/>
  <c r="N38" i="4"/>
  <c r="O51" i="4"/>
  <c r="N55" i="4"/>
  <c r="N71" i="4"/>
  <c r="M289" i="4"/>
  <c r="L70" i="14" s="1"/>
  <c r="M293" i="4"/>
  <c r="L71" i="14" s="1"/>
  <c r="M306" i="4"/>
  <c r="L74" i="14" s="1"/>
  <c r="C70" i="14"/>
  <c r="N275" i="4"/>
  <c r="N293" i="4"/>
  <c r="M71" i="14" s="1"/>
  <c r="L52" i="3"/>
  <c r="L51" i="3"/>
  <c r="L49" i="3"/>
  <c r="L48" i="3"/>
  <c r="L47" i="3"/>
  <c r="L36" i="3"/>
  <c r="L35" i="3"/>
  <c r="L26" i="3"/>
  <c r="L25" i="3"/>
  <c r="L24" i="3"/>
  <c r="L31" i="3"/>
  <c r="M72" i="2"/>
  <c r="M68" i="2"/>
  <c r="D64" i="2"/>
  <c r="N52" i="2"/>
  <c r="O48" i="2"/>
  <c r="N44" i="2"/>
  <c r="L29" i="2"/>
  <c r="L38" i="2"/>
  <c r="M137" i="2"/>
  <c r="L137" i="2" s="1"/>
  <c r="D145" i="2"/>
  <c r="D136" i="2"/>
  <c r="D152" i="2"/>
  <c r="L145" i="2"/>
  <c r="L136" i="2"/>
  <c r="L88" i="2"/>
  <c r="Q160" i="2" s="1"/>
  <c r="M44" i="2"/>
  <c r="L37" i="2"/>
  <c r="L30" i="2"/>
  <c r="L39" i="2"/>
  <c r="L35" i="2"/>
  <c r="L142" i="2"/>
  <c r="L47" i="2"/>
  <c r="O52" i="2"/>
  <c r="L66" i="2"/>
  <c r="H145" i="2"/>
  <c r="H141" i="2"/>
  <c r="L143" i="2"/>
  <c r="O64" i="2"/>
  <c r="K122" i="2"/>
  <c r="J29" i="10" s="1"/>
  <c r="L71" i="2"/>
  <c r="O110" i="2"/>
  <c r="L110" i="2" s="1"/>
  <c r="L148" i="2"/>
  <c r="L141" i="2"/>
  <c r="D76" i="2"/>
  <c r="G122" i="2"/>
  <c r="D140" i="2"/>
  <c r="L33" i="2"/>
  <c r="L34" i="2"/>
  <c r="M138" i="2"/>
  <c r="L138" i="2" s="1"/>
  <c r="L31" i="2"/>
  <c r="O108" i="2"/>
  <c r="L108" i="2" s="1"/>
  <c r="L41" i="2"/>
  <c r="H136" i="2"/>
  <c r="L130" i="2"/>
  <c r="K96" i="2"/>
  <c r="J27" i="10" s="1"/>
  <c r="O44" i="2"/>
  <c r="D80" i="2"/>
  <c r="O100" i="2"/>
  <c r="L100" i="2" s="1"/>
  <c r="O114" i="2"/>
  <c r="L114" i="2" s="1"/>
  <c r="D138" i="2"/>
  <c r="D141" i="2"/>
  <c r="D154" i="2"/>
  <c r="H48" i="2"/>
  <c r="N80" i="2"/>
  <c r="H92" i="2"/>
  <c r="H96" i="2" s="1"/>
  <c r="H143" i="2"/>
  <c r="O124" i="2"/>
  <c r="O133" i="2" s="1"/>
  <c r="L129" i="2"/>
  <c r="M96" i="1"/>
  <c r="M93" i="1" s="1"/>
  <c r="L88" i="12"/>
  <c r="N43" i="12"/>
  <c r="L91" i="12"/>
  <c r="L24" i="12"/>
  <c r="R28" i="7" s="1"/>
  <c r="L76" i="12"/>
  <c r="L74" i="12"/>
  <c r="L87" i="12"/>
  <c r="C44" i="14"/>
  <c r="O310" i="4"/>
  <c r="N75" i="14" s="1"/>
  <c r="M301" i="4"/>
  <c r="L73" i="14" s="1"/>
  <c r="M314" i="4"/>
  <c r="L76" i="14" s="1"/>
  <c r="M263" i="4"/>
  <c r="O330" i="4"/>
  <c r="M271" i="4"/>
  <c r="N301" i="4"/>
  <c r="M73" i="14" s="1"/>
  <c r="O326" i="4"/>
  <c r="C48" i="14"/>
  <c r="N34" i="4"/>
  <c r="O293" i="4"/>
  <c r="N71" i="14" s="1"/>
  <c r="M310" i="4"/>
  <c r="L75" i="14" s="1"/>
  <c r="O275" i="4"/>
  <c r="N306" i="4"/>
  <c r="M74" i="14" s="1"/>
  <c r="L46" i="2"/>
  <c r="H146" i="2"/>
  <c r="N310" i="4"/>
  <c r="M75" i="14" s="1"/>
  <c r="N67" i="4"/>
  <c r="M67" i="4"/>
  <c r="N63" i="4"/>
  <c r="M49" i="7"/>
  <c r="L102" i="7"/>
  <c r="H100" i="7"/>
  <c r="L90" i="7"/>
  <c r="L99" i="7"/>
  <c r="R99" i="7" s="1"/>
  <c r="L92" i="7"/>
  <c r="L76" i="7"/>
  <c r="R76" i="7" s="1"/>
  <c r="L38" i="3"/>
  <c r="M64" i="2"/>
  <c r="N60" i="2"/>
  <c r="N48" i="2"/>
  <c r="H26" i="2"/>
  <c r="C78" i="14"/>
  <c r="O271" i="4"/>
  <c r="O289" i="4"/>
  <c r="N70" i="14" s="1"/>
  <c r="M75" i="4"/>
  <c r="O118" i="2"/>
  <c r="D118" i="2"/>
  <c r="M153" i="2"/>
  <c r="C73" i="14"/>
  <c r="N150" i="2"/>
  <c r="L51" i="2"/>
  <c r="M60" i="2"/>
  <c r="L43" i="7"/>
  <c r="D60" i="2"/>
  <c r="E23" i="6"/>
  <c r="E27" i="6" s="1"/>
  <c r="L39" i="12"/>
  <c r="L83" i="12"/>
  <c r="N64" i="2"/>
  <c r="H60" i="2"/>
  <c r="L50" i="3"/>
  <c r="N23" i="6"/>
  <c r="K23" i="6"/>
  <c r="L38" i="7"/>
  <c r="L77" i="7"/>
  <c r="R77" i="7" s="1"/>
  <c r="L75" i="7"/>
  <c r="M297" i="4"/>
  <c r="L72" i="14" s="1"/>
  <c r="D137" i="2"/>
  <c r="D144" i="2"/>
  <c r="D150" i="2"/>
  <c r="L82" i="12"/>
  <c r="L96" i="12"/>
  <c r="L218" i="1"/>
  <c r="N154" i="2"/>
  <c r="L75" i="2"/>
  <c r="L67" i="2"/>
  <c r="L82" i="2"/>
  <c r="M122" i="2"/>
  <c r="H144" i="2"/>
  <c r="H142" i="2"/>
  <c r="L23" i="3"/>
  <c r="L32" i="3"/>
  <c r="L46" i="7"/>
  <c r="N100" i="7"/>
  <c r="O75" i="4"/>
  <c r="L70" i="7"/>
  <c r="D100" i="2"/>
  <c r="L28" i="12"/>
  <c r="R34" i="7" s="1"/>
  <c r="L22" i="12"/>
  <c r="L32" i="12"/>
  <c r="L33" i="12"/>
  <c r="L35" i="12"/>
  <c r="L36" i="12"/>
  <c r="L72" i="12"/>
  <c r="L67" i="12"/>
  <c r="L53" i="12"/>
  <c r="H44" i="2"/>
  <c r="L70" i="2"/>
  <c r="L27" i="3"/>
  <c r="L44" i="3"/>
  <c r="L22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4" i="1" s="1"/>
  <c r="D151" i="1"/>
  <c r="D184" i="1" s="1"/>
  <c r="O80" i="1"/>
  <c r="L62" i="1"/>
  <c r="N186" i="1"/>
  <c r="N190" i="1" s="1"/>
  <c r="D218" i="1"/>
  <c r="M151" i="1"/>
  <c r="M184" i="1" s="1"/>
  <c r="D105" i="1"/>
  <c r="L45" i="1"/>
  <c r="L40" i="1"/>
  <c r="M85" i="1"/>
  <c r="H133" i="1"/>
  <c r="N121" i="1"/>
  <c r="N117" i="1"/>
  <c r="H101" i="1"/>
  <c r="L211" i="1"/>
  <c r="G91" i="1"/>
  <c r="L44" i="1"/>
  <c r="L86" i="1"/>
  <c r="L144" i="1"/>
  <c r="L135" i="1"/>
  <c r="O133" i="1"/>
  <c r="O129" i="1"/>
  <c r="L128" i="1"/>
  <c r="L118" i="1"/>
  <c r="L213" i="1"/>
  <c r="L140" i="1"/>
  <c r="H149" i="1"/>
  <c r="N151" i="1"/>
  <c r="N184" i="1" s="1"/>
  <c r="J91" i="1"/>
  <c r="I25" i="10" s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7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2" i="2"/>
  <c r="F148" i="2"/>
  <c r="F134" i="2" s="1"/>
  <c r="F160" i="2" s="1"/>
  <c r="C55" i="14"/>
  <c r="C57" i="14"/>
  <c r="C59" i="14"/>
  <c r="M39" i="8"/>
  <c r="L39" i="8" s="1"/>
  <c r="L38" i="8"/>
  <c r="Q52" i="8" s="1"/>
  <c r="H117" i="1"/>
  <c r="L56" i="1"/>
  <c r="L28" i="2"/>
  <c r="D112" i="2"/>
  <c r="O112" i="2"/>
  <c r="L112" i="2" s="1"/>
  <c r="O106" i="2"/>
  <c r="L106" i="2" s="1"/>
  <c r="D106" i="2"/>
  <c r="H105" i="1"/>
  <c r="D94" i="12"/>
  <c r="D56" i="2"/>
  <c r="F90" i="2"/>
  <c r="G90" i="2"/>
  <c r="D139" i="2"/>
  <c r="D146" i="2"/>
  <c r="C68" i="14"/>
  <c r="O141" i="1"/>
  <c r="L62" i="2"/>
  <c r="O60" i="2"/>
  <c r="D43" i="12"/>
  <c r="C60" i="14"/>
  <c r="D149" i="1"/>
  <c r="L81" i="12"/>
  <c r="N64" i="1"/>
  <c r="N69" i="1"/>
  <c r="L66" i="1"/>
  <c r="L111" i="1"/>
  <c r="L89" i="1"/>
  <c r="D190" i="1"/>
  <c r="D49" i="7"/>
  <c r="M101" i="1"/>
  <c r="L152" i="1"/>
  <c r="L189" i="1"/>
  <c r="L187" i="1"/>
  <c r="L139" i="2"/>
  <c r="D117" i="1"/>
  <c r="D121" i="1"/>
  <c r="D125" i="1"/>
  <c r="D133" i="1"/>
  <c r="D92" i="2"/>
  <c r="D96" i="2" s="1"/>
  <c r="D52" i="2"/>
  <c r="D153" i="2"/>
  <c r="D149" i="2"/>
  <c r="I101" i="12"/>
  <c r="L42" i="12"/>
  <c r="L58" i="12"/>
  <c r="L56" i="12"/>
  <c r="L55" i="12"/>
  <c r="L90" i="12"/>
  <c r="L89" i="12"/>
  <c r="L57" i="1"/>
  <c r="L50" i="1"/>
  <c r="O75" i="1"/>
  <c r="L77" i="1"/>
  <c r="L67" i="1"/>
  <c r="N125" i="1"/>
  <c r="L100" i="1"/>
  <c r="L212" i="1"/>
  <c r="H52" i="2"/>
  <c r="N56" i="2"/>
  <c r="L74" i="2"/>
  <c r="N76" i="2"/>
  <c r="H153" i="2"/>
  <c r="L46" i="3"/>
  <c r="L45" i="3"/>
  <c r="H23" i="6"/>
  <c r="K107" i="7"/>
  <c r="L83" i="7"/>
  <c r="R83" i="7" s="1"/>
  <c r="L82" i="7"/>
  <c r="L79" i="7"/>
  <c r="O301" i="4"/>
  <c r="N73" i="14" s="1"/>
  <c r="D142" i="2"/>
  <c r="D143" i="2"/>
  <c r="D151" i="2"/>
  <c r="L37" i="12"/>
  <c r="L75" i="12"/>
  <c r="L73" i="12"/>
  <c r="L69" i="12"/>
  <c r="L68" i="12"/>
  <c r="L66" i="12"/>
  <c r="L63" i="12"/>
  <c r="L97" i="12"/>
  <c r="M43" i="1"/>
  <c r="O43" i="1"/>
  <c r="O32" i="1"/>
  <c r="N80" i="1"/>
  <c r="O69" i="1"/>
  <c r="N113" i="1"/>
  <c r="O149" i="1"/>
  <c r="M48" i="2"/>
  <c r="I96" i="2"/>
  <c r="H27" i="10" s="1"/>
  <c r="I23" i="6"/>
  <c r="N122" i="2"/>
  <c r="H152" i="2"/>
  <c r="H124" i="2"/>
  <c r="H133" i="2" s="1"/>
  <c r="L40" i="3"/>
  <c r="L39" i="3"/>
  <c r="L37" i="3"/>
  <c r="M283" i="4"/>
  <c r="L283" i="4" s="1"/>
  <c r="N30" i="8"/>
  <c r="N271" i="4"/>
  <c r="C75" i="14"/>
  <c r="M275" i="4"/>
  <c r="L60" i="12"/>
  <c r="L128" i="2"/>
  <c r="M34" i="4"/>
  <c r="N75" i="4"/>
  <c r="N141" i="1"/>
  <c r="I91" i="1"/>
  <c r="H25" i="10" s="1"/>
  <c r="O154" i="2"/>
  <c r="E107" i="7"/>
  <c r="E110" i="7" s="1"/>
  <c r="D23" i="6"/>
  <c r="D27" i="6" s="1"/>
  <c r="M326" i="4"/>
  <c r="C64" i="14"/>
  <c r="L42" i="3"/>
  <c r="M154" i="2"/>
  <c r="D124" i="2"/>
  <c r="D133" i="2" s="1"/>
  <c r="L43" i="2"/>
  <c r="D26" i="2"/>
  <c r="I134" i="2"/>
  <c r="E90" i="2"/>
  <c r="M152" i="2"/>
  <c r="L30" i="1"/>
  <c r="C67" i="14"/>
  <c r="C25" i="14"/>
  <c r="C39" i="14"/>
  <c r="C47" i="14"/>
  <c r="C56" i="14"/>
  <c r="C50" i="14"/>
  <c r="C45" i="14"/>
  <c r="C49" i="14"/>
  <c r="C80" i="14"/>
  <c r="C38" i="14"/>
  <c r="H94" i="12"/>
  <c r="J101" i="12"/>
  <c r="L41" i="1"/>
  <c r="O38" i="1"/>
  <c r="O153" i="2"/>
  <c r="L42" i="2"/>
  <c r="M318" i="4"/>
  <c r="L77" i="14" s="1"/>
  <c r="O186" i="1"/>
  <c r="O190" i="1" s="1"/>
  <c r="G190" i="1"/>
  <c r="L26" i="1"/>
  <c r="L116" i="1"/>
  <c r="M113" i="1"/>
  <c r="N68" i="2"/>
  <c r="L59" i="7"/>
  <c r="I145" i="1"/>
  <c r="H93" i="1"/>
  <c r="L22" i="6"/>
  <c r="L21" i="12"/>
  <c r="L45" i="12"/>
  <c r="L47" i="12" s="1"/>
  <c r="L51" i="12"/>
  <c r="L65" i="1"/>
  <c r="O64" i="1"/>
  <c r="O59" i="1"/>
  <c r="L139" i="1"/>
  <c r="M137" i="1"/>
  <c r="M144" i="2"/>
  <c r="L144" i="2" s="1"/>
  <c r="L36" i="2"/>
  <c r="L54" i="2"/>
  <c r="O146" i="2"/>
  <c r="K148" i="2"/>
  <c r="H98" i="2"/>
  <c r="H122" i="2" s="1"/>
  <c r="L28" i="3"/>
  <c r="L32" i="8"/>
  <c r="Q55" i="8" s="1"/>
  <c r="M33" i="8"/>
  <c r="M279" i="4"/>
  <c r="L279" i="4" s="1"/>
  <c r="G148" i="2"/>
  <c r="E101" i="12"/>
  <c r="N94" i="12"/>
  <c r="M133" i="1"/>
  <c r="H125" i="1"/>
  <c r="E145" i="1"/>
  <c r="D26" i="10" s="1"/>
  <c r="O151" i="1"/>
  <c r="O184" i="1" s="1"/>
  <c r="L70" i="1"/>
  <c r="M100" i="7"/>
  <c r="O116" i="2"/>
  <c r="L116" i="2" s="1"/>
  <c r="F145" i="1"/>
  <c r="E26" i="10" s="1"/>
  <c r="D96" i="1"/>
  <c r="D93" i="1" s="1"/>
  <c r="G107" i="7"/>
  <c r="G110" i="7" s="1"/>
  <c r="O43" i="12"/>
  <c r="L40" i="12"/>
  <c r="L41" i="12"/>
  <c r="K101" i="12"/>
  <c r="N146" i="2"/>
  <c r="J107" i="7"/>
  <c r="N283" i="4"/>
  <c r="L55" i="2"/>
  <c r="M52" i="2"/>
  <c r="G23" i="6"/>
  <c r="G27" i="6" s="1"/>
  <c r="L108" i="1"/>
  <c r="M105" i="1"/>
  <c r="L102" i="1"/>
  <c r="O101" i="1"/>
  <c r="L95" i="1"/>
  <c r="N153" i="2"/>
  <c r="N124" i="2"/>
  <c r="N133" i="2" s="1"/>
  <c r="L51" i="7"/>
  <c r="M80" i="1"/>
  <c r="H56" i="2"/>
  <c r="E190" i="1"/>
  <c r="D29" i="10" s="1"/>
  <c r="M186" i="1"/>
  <c r="O102" i="2"/>
  <c r="L102" i="2" s="1"/>
  <c r="D102" i="2"/>
  <c r="L86" i="12"/>
  <c r="M94" i="12"/>
  <c r="M83" i="2"/>
  <c r="H80" i="2"/>
  <c r="M32" i="1"/>
  <c r="F107" i="7"/>
  <c r="F110" i="7" s="1"/>
  <c r="N38" i="1"/>
  <c r="H121" i="1"/>
  <c r="C77" i="14"/>
  <c r="L47" i="1"/>
  <c r="O26" i="2"/>
  <c r="L28" i="8"/>
  <c r="D100" i="7"/>
  <c r="F101" i="12"/>
  <c r="D48" i="2"/>
  <c r="G145" i="1"/>
  <c r="F26" i="10" s="1"/>
  <c r="L34" i="12"/>
  <c r="M43" i="12"/>
  <c r="O94" i="12"/>
  <c r="M59" i="1"/>
  <c r="H129" i="1"/>
  <c r="O117" i="1"/>
  <c r="J134" i="2"/>
  <c r="J145" i="1"/>
  <c r="E53" i="3"/>
  <c r="E56" i="3" s="1"/>
  <c r="M75" i="1"/>
  <c r="L76" i="1"/>
  <c r="L32" i="2"/>
  <c r="M140" i="2"/>
  <c r="D101" i="1"/>
  <c r="G101" i="12"/>
  <c r="D30" i="8"/>
  <c r="D47" i="8" s="1"/>
  <c r="D52" i="8" s="1"/>
  <c r="L20" i="12"/>
  <c r="H43" i="12"/>
  <c r="L84" i="12"/>
  <c r="L122" i="1"/>
  <c r="N26" i="2"/>
  <c r="H64" i="2"/>
  <c r="K90" i="2"/>
  <c r="L118" i="2"/>
  <c r="H49" i="7"/>
  <c r="K145" i="1"/>
  <c r="O120" i="2"/>
  <c r="L120" i="2" s="1"/>
  <c r="D120" i="2"/>
  <c r="L143" i="1"/>
  <c r="M141" i="1"/>
  <c r="O105" i="1"/>
  <c r="L106" i="1"/>
  <c r="L58" i="2"/>
  <c r="M79" i="2"/>
  <c r="H76" i="2"/>
  <c r="F91" i="1"/>
  <c r="D156" i="2"/>
  <c r="D129" i="1"/>
  <c r="L23" i="12"/>
  <c r="O85" i="1"/>
  <c r="M69" i="1"/>
  <c r="M146" i="2"/>
  <c r="O34" i="4"/>
  <c r="M124" i="2"/>
  <c r="M133" i="2" s="1"/>
  <c r="L133" i="2" s="1"/>
  <c r="C79" i="14"/>
  <c r="L82" i="1"/>
  <c r="O137" i="1"/>
  <c r="O113" i="1"/>
  <c r="N109" i="1"/>
  <c r="M149" i="1"/>
  <c r="L27" i="10" s="1"/>
  <c r="M26" i="2"/>
  <c r="O72" i="2"/>
  <c r="L41" i="3"/>
  <c r="R33" i="7"/>
  <c r="L45" i="7"/>
  <c r="H113" i="1"/>
  <c r="M51" i="4"/>
  <c r="C41" i="14"/>
  <c r="L64" i="12"/>
  <c r="H141" i="1"/>
  <c r="N326" i="4"/>
  <c r="L131" i="2"/>
  <c r="L103" i="1"/>
  <c r="L192" i="1"/>
  <c r="L206" i="1" s="1"/>
  <c r="O68" i="2"/>
  <c r="O76" i="2"/>
  <c r="L43" i="3"/>
  <c r="L30" i="3"/>
  <c r="L39" i="7"/>
  <c r="L87" i="7"/>
  <c r="I107" i="7"/>
  <c r="H109" i="1"/>
  <c r="C51" i="14"/>
  <c r="C52" i="14"/>
  <c r="C65" i="14"/>
  <c r="C63" i="14"/>
  <c r="C42" i="14"/>
  <c r="C53" i="14"/>
  <c r="L60" i="2" l="1"/>
  <c r="J25" i="10"/>
  <c r="O155" i="2"/>
  <c r="R32" i="7"/>
  <c r="M346" i="4"/>
  <c r="N79" i="14"/>
  <c r="O357" i="4"/>
  <c r="O346" i="4" s="1"/>
  <c r="M28" i="14"/>
  <c r="N32" i="14"/>
  <c r="L356" i="4"/>
  <c r="N33" i="14"/>
  <c r="N34" i="14"/>
  <c r="M32" i="14"/>
  <c r="Q28" i="3"/>
  <c r="L32" i="14"/>
  <c r="M35" i="14"/>
  <c r="L351" i="4"/>
  <c r="M31" i="14"/>
  <c r="N31" i="14"/>
  <c r="M27" i="14"/>
  <c r="M34" i="14"/>
  <c r="M36" i="14"/>
  <c r="N35" i="14"/>
  <c r="L33" i="14"/>
  <c r="M29" i="10"/>
  <c r="M155" i="2"/>
  <c r="L68" i="2"/>
  <c r="L29" i="14"/>
  <c r="N30" i="14"/>
  <c r="M29" i="14"/>
  <c r="L28" i="14"/>
  <c r="M30" i="14"/>
  <c r="N26" i="14"/>
  <c r="M26" i="14"/>
  <c r="L34" i="14"/>
  <c r="L27" i="14"/>
  <c r="N27" i="14"/>
  <c r="L31" i="14"/>
  <c r="N36" i="14"/>
  <c r="N28" i="14"/>
  <c r="N29" i="14"/>
  <c r="M33" i="14"/>
  <c r="L85" i="7"/>
  <c r="L36" i="7"/>
  <c r="L79" i="12"/>
  <c r="F29" i="10"/>
  <c r="C29" i="10" s="1"/>
  <c r="N47" i="8"/>
  <c r="L100" i="7"/>
  <c r="R45" i="7"/>
  <c r="E29" i="10"/>
  <c r="M257" i="4"/>
  <c r="L28" i="10" s="1"/>
  <c r="L124" i="4"/>
  <c r="Q118" i="7"/>
  <c r="D28" i="10"/>
  <c r="G29" i="10"/>
  <c r="K39" i="14"/>
  <c r="Q159" i="2"/>
  <c r="P37" i="10" s="1"/>
  <c r="L152" i="2"/>
  <c r="S370" i="4"/>
  <c r="Q56" i="8"/>
  <c r="L149" i="2"/>
  <c r="O257" i="4"/>
  <c r="N28" i="10" s="1"/>
  <c r="G26" i="14"/>
  <c r="N324" i="4"/>
  <c r="M30" i="10" s="1"/>
  <c r="K72" i="14"/>
  <c r="O30" i="8"/>
  <c r="O47" i="8" s="1"/>
  <c r="N257" i="4"/>
  <c r="G35" i="14"/>
  <c r="O324" i="4"/>
  <c r="N30" i="10" s="1"/>
  <c r="M324" i="4"/>
  <c r="L30" i="10" s="1"/>
  <c r="M345" i="4"/>
  <c r="L365" i="4"/>
  <c r="L81" i="4"/>
  <c r="R59" i="7"/>
  <c r="K68" i="14"/>
  <c r="L149" i="1"/>
  <c r="R39" i="7"/>
  <c r="L53" i="3"/>
  <c r="N345" i="4"/>
  <c r="M31" i="10" s="1"/>
  <c r="L44" i="2"/>
  <c r="L106" i="7"/>
  <c r="L48" i="2"/>
  <c r="L49" i="7"/>
  <c r="I216" i="1"/>
  <c r="S367" i="4"/>
  <c r="S372" i="4"/>
  <c r="R104" i="7"/>
  <c r="L100" i="12"/>
  <c r="E83" i="14"/>
  <c r="E88" i="14" s="1"/>
  <c r="S371" i="4"/>
  <c r="G28" i="10"/>
  <c r="F83" i="14"/>
  <c r="F88" i="14" s="1"/>
  <c r="K216" i="1"/>
  <c r="E216" i="1"/>
  <c r="E223" i="1" s="1"/>
  <c r="E25" i="10"/>
  <c r="F216" i="1"/>
  <c r="F223" i="1" s="1"/>
  <c r="F25" i="10"/>
  <c r="G216" i="1"/>
  <c r="G223" i="1" s="1"/>
  <c r="J216" i="1"/>
  <c r="L210" i="1"/>
  <c r="Q230" i="1" s="1"/>
  <c r="L25" i="8"/>
  <c r="Q54" i="8"/>
  <c r="R82" i="7"/>
  <c r="R90" i="7"/>
  <c r="R97" i="7"/>
  <c r="Q24" i="7"/>
  <c r="R80" i="7"/>
  <c r="R93" i="7"/>
  <c r="R94" i="7"/>
  <c r="R42" i="7"/>
  <c r="R46" i="7"/>
  <c r="R75" i="7"/>
  <c r="R25" i="7"/>
  <c r="R61" i="7"/>
  <c r="R72" i="7"/>
  <c r="R66" i="7"/>
  <c r="R81" i="7"/>
  <c r="R95" i="7"/>
  <c r="R48" i="7"/>
  <c r="R41" i="7"/>
  <c r="R70" i="7"/>
  <c r="R92" i="7"/>
  <c r="R62" i="7"/>
  <c r="R73" i="7"/>
  <c r="R64" i="7"/>
  <c r="R40" i="7"/>
  <c r="R47" i="7"/>
  <c r="R26" i="7"/>
  <c r="R79" i="7"/>
  <c r="R43" i="7"/>
  <c r="R69" i="7"/>
  <c r="R74" i="7"/>
  <c r="R78" i="7"/>
  <c r="R89" i="7"/>
  <c r="R96" i="7"/>
  <c r="R88" i="7"/>
  <c r="R103" i="7"/>
  <c r="K77" i="14"/>
  <c r="K79" i="14"/>
  <c r="L137" i="4"/>
  <c r="D25" i="10"/>
  <c r="K74" i="14"/>
  <c r="L42" i="4"/>
  <c r="M208" i="1"/>
  <c r="L26" i="14" s="1"/>
  <c r="K76" i="14"/>
  <c r="G31" i="14"/>
  <c r="G36" i="14"/>
  <c r="K42" i="14"/>
  <c r="L67" i="4"/>
  <c r="K53" i="14"/>
  <c r="K41" i="14"/>
  <c r="K64" i="14"/>
  <c r="K47" i="14"/>
  <c r="K61" i="14"/>
  <c r="K55" i="14"/>
  <c r="K67" i="14"/>
  <c r="K66" i="14"/>
  <c r="K62" i="14"/>
  <c r="K57" i="14"/>
  <c r="K58" i="14"/>
  <c r="K60" i="14"/>
  <c r="K59" i="14"/>
  <c r="K54" i="14"/>
  <c r="K45" i="14"/>
  <c r="K51" i="14"/>
  <c r="K78" i="14"/>
  <c r="K63" i="14"/>
  <c r="K56" i="14"/>
  <c r="Q221" i="1"/>
  <c r="K73" i="14"/>
  <c r="K70" i="14"/>
  <c r="K71" i="14"/>
  <c r="K49" i="14"/>
  <c r="K65" i="14"/>
  <c r="K52" i="14"/>
  <c r="K43" i="14"/>
  <c r="K44" i="14"/>
  <c r="K46" i="14"/>
  <c r="K48" i="14"/>
  <c r="K50" i="14"/>
  <c r="R57" i="7"/>
  <c r="Q117" i="7"/>
  <c r="K80" i="14"/>
  <c r="R102" i="7"/>
  <c r="Q116" i="7"/>
  <c r="R87" i="7"/>
  <c r="Q115" i="7"/>
  <c r="R51" i="7"/>
  <c r="Q114" i="7"/>
  <c r="R38" i="7"/>
  <c r="Q111" i="7"/>
  <c r="R35" i="7"/>
  <c r="Q109" i="7"/>
  <c r="R27" i="7"/>
  <c r="Q158" i="2"/>
  <c r="Q167" i="2"/>
  <c r="Q224" i="1"/>
  <c r="G27" i="10"/>
  <c r="R24" i="7"/>
  <c r="M47" i="8"/>
  <c r="L30" i="12"/>
  <c r="C58" i="14"/>
  <c r="L263" i="4"/>
  <c r="L153" i="2"/>
  <c r="R53" i="7"/>
  <c r="L23" i="6"/>
  <c r="Q20" i="6"/>
  <c r="Q26" i="6" s="1"/>
  <c r="L20" i="3"/>
  <c r="C26" i="14"/>
  <c r="K75" i="14"/>
  <c r="L71" i="4"/>
  <c r="L55" i="4"/>
  <c r="L75" i="4"/>
  <c r="G29" i="14"/>
  <c r="G32" i="14"/>
  <c r="G28" i="14"/>
  <c r="G34" i="14"/>
  <c r="L330" i="4"/>
  <c r="L297" i="4"/>
  <c r="L314" i="4"/>
  <c r="L306" i="4"/>
  <c r="L318" i="4"/>
  <c r="L301" i="4"/>
  <c r="L59" i="4"/>
  <c r="L51" i="4"/>
  <c r="L47" i="4"/>
  <c r="L34" i="4"/>
  <c r="N53" i="3"/>
  <c r="M92" i="4"/>
  <c r="L293" i="4"/>
  <c r="L326" i="4"/>
  <c r="L289" i="4"/>
  <c r="L275" i="4"/>
  <c r="L310" i="4"/>
  <c r="L271" i="4"/>
  <c r="L63" i="4"/>
  <c r="L38" i="4"/>
  <c r="L64" i="2"/>
  <c r="C40" i="14"/>
  <c r="L72" i="2"/>
  <c r="L124" i="2"/>
  <c r="C43" i="14"/>
  <c r="L96" i="1"/>
  <c r="Q225" i="1" s="1"/>
  <c r="C66" i="14"/>
  <c r="N79" i="4"/>
  <c r="C71" i="14"/>
  <c r="L146" i="2"/>
  <c r="C32" i="14"/>
  <c r="C72" i="14"/>
  <c r="O107" i="7"/>
  <c r="M101" i="12"/>
  <c r="L56" i="2"/>
  <c r="D91" i="1"/>
  <c r="L151" i="1"/>
  <c r="L184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4" i="14"/>
  <c r="Q223" i="1"/>
  <c r="C46" i="14"/>
  <c r="C33" i="14"/>
  <c r="C61" i="14"/>
  <c r="M91" i="1"/>
  <c r="L75" i="1"/>
  <c r="L94" i="12"/>
  <c r="O101" i="12"/>
  <c r="O91" i="1"/>
  <c r="L154" i="2"/>
  <c r="L43" i="12"/>
  <c r="C36" i="14"/>
  <c r="O145" i="1"/>
  <c r="L105" i="1"/>
  <c r="N90" i="2"/>
  <c r="D122" i="2"/>
  <c r="N107" i="7"/>
  <c r="L64" i="1"/>
  <c r="H107" i="7"/>
  <c r="M107" i="7"/>
  <c r="D90" i="2"/>
  <c r="L26" i="2"/>
  <c r="C29" i="14"/>
  <c r="C76" i="14"/>
  <c r="D101" i="12"/>
  <c r="H101" i="12"/>
  <c r="M79" i="4"/>
  <c r="L33" i="8"/>
  <c r="H148" i="2"/>
  <c r="H134" i="2" s="1"/>
  <c r="K134" i="2"/>
  <c r="O79" i="4"/>
  <c r="L140" i="2"/>
  <c r="L83" i="2"/>
  <c r="L80" i="2" s="1"/>
  <c r="M80" i="2"/>
  <c r="L36" i="14" s="1"/>
  <c r="D148" i="2"/>
  <c r="D134" i="2" s="1"/>
  <c r="D160" i="2" s="1"/>
  <c r="G134" i="2"/>
  <c r="G160" i="2" s="1"/>
  <c r="D107" i="7"/>
  <c r="D110" i="7" s="1"/>
  <c r="N101" i="12"/>
  <c r="C34" i="14"/>
  <c r="C28" i="14"/>
  <c r="M56" i="2"/>
  <c r="L30" i="14" s="1"/>
  <c r="O90" i="2"/>
  <c r="N145" i="1"/>
  <c r="Q226" i="1"/>
  <c r="O92" i="4"/>
  <c r="C30" i="14"/>
  <c r="L186" i="1"/>
  <c r="M190" i="1"/>
  <c r="L29" i="10" s="1"/>
  <c r="L52" i="2"/>
  <c r="L79" i="2"/>
  <c r="L76" i="2" s="1"/>
  <c r="M76" i="2"/>
  <c r="L35" i="14" s="1"/>
  <c r="O122" i="2"/>
  <c r="N29" i="10" s="1"/>
  <c r="L101" i="1"/>
  <c r="D145" i="1"/>
  <c r="L80" i="1"/>
  <c r="H90" i="2"/>
  <c r="N134" i="2"/>
  <c r="Q228" i="1"/>
  <c r="C62" i="14"/>
  <c r="H145" i="1"/>
  <c r="L357" i="4" l="1"/>
  <c r="M28" i="10"/>
  <c r="N25" i="10"/>
  <c r="M25" i="10"/>
  <c r="K27" i="14"/>
  <c r="R85" i="7"/>
  <c r="R100" i="7"/>
  <c r="Q59" i="8"/>
  <c r="L30" i="8"/>
  <c r="L47" i="8" s="1"/>
  <c r="K28" i="10"/>
  <c r="M215" i="1"/>
  <c r="L324" i="4"/>
  <c r="L155" i="2"/>
  <c r="S374" i="4"/>
  <c r="P43" i="10" s="1"/>
  <c r="L122" i="2"/>
  <c r="K31" i="14"/>
  <c r="R36" i="7"/>
  <c r="R49" i="7"/>
  <c r="H216" i="1"/>
  <c r="K29" i="10"/>
  <c r="L190" i="1"/>
  <c r="O216" i="1"/>
  <c r="L92" i="4"/>
  <c r="K30" i="10"/>
  <c r="S375" i="4"/>
  <c r="L107" i="7"/>
  <c r="L257" i="4"/>
  <c r="D216" i="1"/>
  <c r="D223" i="1" s="1"/>
  <c r="L145" i="1"/>
  <c r="N216" i="1"/>
  <c r="G25" i="10"/>
  <c r="L91" i="1"/>
  <c r="K30" i="14"/>
  <c r="R106" i="7"/>
  <c r="K35" i="14"/>
  <c r="L208" i="1"/>
  <c r="K36" i="14"/>
  <c r="K33" i="14"/>
  <c r="P38" i="10"/>
  <c r="P40" i="10"/>
  <c r="P41" i="10"/>
  <c r="Q119" i="7"/>
  <c r="P36" i="10"/>
  <c r="Q161" i="2"/>
  <c r="P39" i="10" s="1"/>
  <c r="C27" i="10"/>
  <c r="K34" i="14"/>
  <c r="Q28" i="6"/>
  <c r="Q30" i="3"/>
  <c r="Q30" i="6"/>
  <c r="K29" i="14"/>
  <c r="K32" i="14"/>
  <c r="K28" i="14"/>
  <c r="L79" i="4"/>
  <c r="C30" i="10"/>
  <c r="L93" i="1"/>
  <c r="M90" i="2"/>
  <c r="L25" i="10" s="1"/>
  <c r="L101" i="12"/>
  <c r="C26" i="10"/>
  <c r="C25" i="10"/>
  <c r="M134" i="2"/>
  <c r="Q231" i="1"/>
  <c r="L215" i="1" l="1"/>
  <c r="L31" i="10"/>
  <c r="Q60" i="8"/>
  <c r="M216" i="1"/>
  <c r="L216" i="1" s="1"/>
  <c r="K25" i="10"/>
  <c r="L90" i="2"/>
  <c r="K26" i="14"/>
  <c r="R107" i="7"/>
  <c r="Q120" i="7"/>
  <c r="Q32" i="3"/>
  <c r="L95" i="2"/>
  <c r="O94" i="2"/>
  <c r="O150" i="2" s="1"/>
  <c r="Q233" i="1" l="1"/>
  <c r="O134" i="2"/>
  <c r="L150" i="2"/>
  <c r="L134" i="2" s="1"/>
  <c r="L94" i="2"/>
  <c r="Q164" i="2" s="1"/>
  <c r="O92" i="2"/>
  <c r="N40" i="14" s="1"/>
  <c r="Q168" i="2" l="1"/>
  <c r="Q170" i="2" s="1"/>
  <c r="P42" i="10"/>
  <c r="O96" i="2"/>
  <c r="N27" i="10" s="1"/>
  <c r="L92" i="2"/>
  <c r="K27" i="10" l="1"/>
  <c r="L96" i="2"/>
  <c r="K40" i="14"/>
  <c r="D69" i="14" l="1"/>
  <c r="D83" i="14" s="1"/>
  <c r="D88" i="14" s="1"/>
  <c r="D32" i="10" l="1"/>
  <c r="D37" i="10" s="1"/>
  <c r="C69" i="14"/>
  <c r="E32" i="10"/>
  <c r="E37" i="10" s="1"/>
  <c r="C28" i="10" l="1"/>
  <c r="P44" i="10" l="1"/>
  <c r="G69" i="14"/>
  <c r="K69" i="14"/>
  <c r="N81" i="14"/>
  <c r="O345" i="4" l="1"/>
  <c r="F32" i="10"/>
  <c r="F37" i="10" s="1"/>
  <c r="C31" i="10"/>
  <c r="C32" i="10" s="1"/>
  <c r="C37" i="10" s="1"/>
  <c r="C81" i="14"/>
  <c r="C83" i="14" s="1"/>
  <c r="C88" i="14" s="1"/>
  <c r="S376" i="4"/>
  <c r="L345" i="4" l="1"/>
  <c r="N31" i="10"/>
  <c r="K31" i="10" s="1"/>
  <c r="K81" i="14"/>
  <c r="P45" i="10"/>
  <c r="L355" i="4"/>
  <c r="L346" i="4" l="1"/>
  <c r="S378" i="4"/>
  <c r="S379" i="4" s="1"/>
  <c r="P46" i="10"/>
  <c r="N37" i="15"/>
  <c r="O37" i="15"/>
  <c r="M37" i="15"/>
  <c r="O38" i="15"/>
  <c r="K36" i="15"/>
  <c r="J37" i="14" s="1"/>
  <c r="N38" i="15"/>
  <c r="J36" i="15"/>
  <c r="I37" i="14" s="1"/>
  <c r="I36" i="15"/>
  <c r="M38" i="15"/>
  <c r="I39" i="15" l="1"/>
  <c r="H37" i="14"/>
  <c r="J83" i="14"/>
  <c r="K39" i="15"/>
  <c r="I83" i="14"/>
  <c r="J39" i="15"/>
  <c r="O36" i="15"/>
  <c r="N36" i="15"/>
  <c r="M36" i="15"/>
  <c r="H36" i="15"/>
  <c r="L36" i="15" s="1"/>
  <c r="J174" i="15" l="1"/>
  <c r="I26" i="10"/>
  <c r="M39" i="15"/>
  <c r="L26" i="10" s="1"/>
  <c r="L37" i="14"/>
  <c r="I174" i="15"/>
  <c r="H26" i="10"/>
  <c r="N39" i="15"/>
  <c r="M26" i="10" s="1"/>
  <c r="M32" i="10" s="1"/>
  <c r="M37" i="14"/>
  <c r="M83" i="14" s="1"/>
  <c r="K174" i="15"/>
  <c r="J26" i="10"/>
  <c r="J32" i="10" s="1"/>
  <c r="O39" i="15"/>
  <c r="N26" i="10" s="1"/>
  <c r="N37" i="14"/>
  <c r="N83" i="14" s="1"/>
  <c r="N32" i="10"/>
  <c r="L39" i="15"/>
  <c r="H39" i="15"/>
  <c r="I172" i="15"/>
  <c r="I32" i="10"/>
  <c r="J172" i="15"/>
  <c r="K172" i="15"/>
  <c r="G37" i="14"/>
  <c r="G83" i="14" s="1"/>
  <c r="H83" i="14"/>
  <c r="H32" i="10"/>
  <c r="O174" i="15" l="1"/>
  <c r="O172" i="15" s="1"/>
  <c r="N174" i="15"/>
  <c r="N172" i="15" s="1"/>
  <c r="M174" i="15"/>
  <c r="M172" i="15" s="1"/>
  <c r="K37" i="14"/>
  <c r="K83" i="14" s="1"/>
  <c r="L83" i="14"/>
  <c r="H174" i="15"/>
  <c r="H172" i="15" s="1"/>
  <c r="L174" i="15"/>
  <c r="L172" i="15" s="1"/>
  <c r="Q190" i="15" s="1"/>
  <c r="L32" i="10"/>
  <c r="K32" i="10" s="1"/>
  <c r="P48" i="10" s="1"/>
  <c r="K26" i="10"/>
  <c r="G26" i="10"/>
  <c r="G32" i="10" s="1"/>
</calcChain>
</file>

<file path=xl/sharedStrings.xml><?xml version="1.0" encoding="utf-8"?>
<sst xmlns="http://schemas.openxmlformats.org/spreadsheetml/2006/main" count="2983" uniqueCount="593">
  <si>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</si>
  <si>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</si>
  <si>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</si>
  <si>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</si>
  <si>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</si>
  <si>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</si>
  <si>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</si>
  <si>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</si>
  <si>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</si>
  <si>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</si>
  <si>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</si>
  <si>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</si>
  <si>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</si>
  <si>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</si>
  <si>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</si>
  <si>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</si>
  <si>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</si>
  <si>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</si>
  <si>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</si>
  <si>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</si>
  <si>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</si>
  <si>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</si>
  <si>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</si>
  <si>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</si>
  <si>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</si>
  <si>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</si>
  <si>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</si>
  <si>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</si>
  <si>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</si>
  <si>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</si>
  <si>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</si>
  <si>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</si>
  <si>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</si>
  <si>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</si>
  <si>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</si>
  <si>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</si>
  <si>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</si>
  <si>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</si>
  <si>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</si>
  <si>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</si>
  <si>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</si>
  <si>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</si>
  <si>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</si>
  <si>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</si>
  <si>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</si>
  <si>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</si>
  <si>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</si>
  <si>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</si>
  <si>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</si>
  <si>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</si>
  <si>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</si>
  <si>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</si>
  <si>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</si>
  <si>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</si>
  <si>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</si>
  <si>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</si>
  <si>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</si>
  <si>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</si>
  <si>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</si>
  <si>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</si>
  <si>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</si>
  <si>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</si>
  <si>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</si>
  <si>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</si>
  <si>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</si>
  <si>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</si>
  <si>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</si>
  <si>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</si>
  <si>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</si>
  <si>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</si>
  <si>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</si>
  <si>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</si>
  <si>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</si>
  <si>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</si>
  <si>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</si>
  <si>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</si>
  <si>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</si>
  <si>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</si>
  <si>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</si>
  <si>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</si>
  <si>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</si>
  <si>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</si>
  <si>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</si>
  <si>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</si>
  <si>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</si>
  <si>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</si>
  <si>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</si>
  <si>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</si>
  <si>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</si>
  <si>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</si>
  <si>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</si>
  <si>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</si>
  <si>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</si>
  <si>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</si>
  <si>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</si>
  <si>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</si>
  <si>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</si>
  <si>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</si>
  <si>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</si>
  <si>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</si>
  <si>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</si>
  <si>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</si>
  <si>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</si>
  <si>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</si>
  <si>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</si>
  <si>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</si>
  <si>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</si>
  <si>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</si>
  <si>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</si>
  <si>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</si>
  <si>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</si>
  <si>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</si>
  <si>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</si>
  <si>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</si>
  <si>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</si>
  <si>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</si>
  <si>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</si>
  <si>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</si>
  <si>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</si>
  <si>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</si>
  <si>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</si>
  <si>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</si>
  <si>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</si>
  <si>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</si>
  <si>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</si>
  <si>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</si>
  <si>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</si>
  <si>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</si>
  <si>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</si>
  <si>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</si>
  <si>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</si>
  <si>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</si>
  <si>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</si>
  <si>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</si>
  <si>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</si>
  <si>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</si>
  <si>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</si>
  <si>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</si>
  <si>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</si>
  <si>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</si>
  <si>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</si>
  <si>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</si>
  <si>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</si>
  <si>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</si>
  <si>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</si>
  <si>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</si>
  <si>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</si>
  <si>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</si>
  <si>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</si>
  <si>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</si>
  <si>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</si>
  <si>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</si>
  <si>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</si>
  <si>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</si>
  <si>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</si>
  <si>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</si>
  <si>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</si>
  <si>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</si>
  <si>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</si>
  <si>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</si>
  <si>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</si>
  <si>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</si>
  <si>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</si>
  <si>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</si>
  <si>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</si>
  <si>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</si>
  <si>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</si>
  <si>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</si>
  <si>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</si>
  <si>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</si>
  <si>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</si>
  <si>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</si>
  <si>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</si>
  <si>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</si>
  <si>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</si>
  <si>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</si>
  <si>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</si>
  <si>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</si>
  <si>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</si>
  <si>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</si>
  <si>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</si>
  <si>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</si>
  <si>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</si>
  <si>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</si>
  <si>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</si>
  <si>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</si>
  <si>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</si>
  <si>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</si>
  <si>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</si>
  <si>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</si>
  <si>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</si>
  <si>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</si>
  <si>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</si>
  <si>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</si>
  <si>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</si>
  <si>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</si>
  <si>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</si>
  <si>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</si>
  <si>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</si>
  <si>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</si>
  <si>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</si>
  <si>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</si>
  <si>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</si>
  <si>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</si>
  <si>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</si>
  <si>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</si>
  <si>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</si>
  <si>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</si>
  <si>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</si>
  <si>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</si>
  <si>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</si>
  <si>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</si>
  <si>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</si>
  <si>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</si>
  <si>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</si>
  <si>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</si>
  <si>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</si>
  <si>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</si>
  <si>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</si>
  <si>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</si>
  <si>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</si>
  <si>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</si>
  <si>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</si>
  <si>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</si>
  <si>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</si>
  <si>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</si>
  <si>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</si>
  <si>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</si>
  <si>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</si>
  <si>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</si>
  <si>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</si>
  <si>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</si>
  <si>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</si>
  <si>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</si>
  <si>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</si>
  <si>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</si>
  <si>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</si>
  <si>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</si>
  <si>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</si>
  <si>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</si>
  <si>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</si>
  <si>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</si>
  <si>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</si>
  <si>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</si>
  <si>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</si>
  <si>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</si>
  <si>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</si>
  <si>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</si>
  <si>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</si>
  <si>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</si>
  <si>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</si>
  <si>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</si>
  <si>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</si>
  <si>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</si>
  <si>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</si>
  <si>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</si>
  <si>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</si>
  <si>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</si>
  <si>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</si>
  <si>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</si>
  <si>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</si>
  <si>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</si>
  <si>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</si>
  <si>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</si>
  <si>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</si>
  <si>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</si>
  <si>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</si>
  <si>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</si>
  <si>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</si>
  <si>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</si>
  <si>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</si>
  <si>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</si>
  <si>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</si>
  <si>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</si>
  <si>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</si>
  <si>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</si>
  <si>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</si>
  <si>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</si>
  <si>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</si>
  <si>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</si>
  <si>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</si>
  <si>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</si>
  <si>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</si>
  <si>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</si>
  <si>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</si>
  <si>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</si>
  <si>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</si>
  <si>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</si>
  <si>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</si>
  <si>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</si>
  <si>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</si>
  <si>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</si>
  <si>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</si>
  <si>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</si>
  <si>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</si>
  <si>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</si>
  <si>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</si>
  <si>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</si>
  <si>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</si>
  <si>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</si>
  <si>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</si>
  <si>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</si>
  <si>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</si>
  <si>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</si>
  <si>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</si>
  <si>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</si>
  <si>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</si>
  <si>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</si>
  <si>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</si>
  <si>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</si>
  <si>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</si>
  <si>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</si>
  <si>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</si>
  <si>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</si>
  <si>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</si>
  <si>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</si>
  <si>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</si>
  <si>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</si>
  <si>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</si>
  <si>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</si>
  <si>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</si>
  <si>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</si>
  <si>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</si>
  <si>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</si>
  <si>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</si>
  <si>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</si>
  <si>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</si>
  <si>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</si>
  <si>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</si>
  <si>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</si>
  <si>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</si>
  <si>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</si>
  <si>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</si>
  <si>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</si>
  <si>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</si>
  <si>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</si>
  <si>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</si>
  <si>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</si>
  <si>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</si>
  <si>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</si>
  <si>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</si>
  <si>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</si>
  <si>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</si>
  <si>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</si>
  <si>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</si>
  <si>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</si>
  <si>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</si>
  <si>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</si>
  <si>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</si>
  <si>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</si>
  <si>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</si>
  <si>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darbuotojų darbo apmokėjimo įstatymui laipsniškai įgyvendinti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</si>
  <si>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</si>
  <si>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</si>
  <si>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</si>
  <si>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</si>
  <si>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</si>
  <si>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</si>
  <si>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</si>
  <si>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</si>
  <si>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</si>
  <si>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</si>
  <si>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</si>
  <si>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</si>
  <si>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</si>
  <si>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</si>
  <si>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</si>
  <si>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</si>
  <si>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</si>
  <si>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</si>
  <si>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</si>
  <si>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</si>
  <si>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</si>
  <si>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</si>
  <si>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</si>
  <si>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</si>
  <si>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</si>
  <si>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</si>
  <si>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</si>
  <si>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</si>
  <si>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</si>
  <si>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</si>
  <si>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</si>
  <si>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</si>
  <si>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</si>
  <si>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</si>
  <si>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</si>
  <si>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</si>
  <si>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</si>
  <si>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</si>
  <si>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</si>
  <si>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</si>
  <si>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</si>
  <si>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</si>
  <si>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</si>
  <si>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</si>
  <si>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</si>
  <si>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</si>
  <si>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</si>
  <si>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</si>
  <si>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</si>
  <si>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</si>
  <si>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</si>
  <si>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</si>
  <si>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</si>
  <si>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</si>
  <si>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</si>
  <si>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</si>
  <si>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</si>
  <si>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</si>
  <si>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</si>
  <si>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</si>
  <si>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</si>
  <si>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</si>
  <si>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</si>
  <si>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</si>
  <si>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</si>
  <si>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</si>
  <si>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</si>
  <si>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</si>
  <si>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</si>
  <si>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</si>
  <si>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</si>
  <si>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</si>
  <si>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</si>
  <si>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</si>
  <si>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</si>
  <si>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</si>
  <si>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</si>
  <si>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</si>
  <si>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</si>
  <si>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</si>
  <si>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</si>
  <si>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</si>
  <si>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</si>
  <si>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</si>
  <si>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</si>
  <si>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</si>
  <si>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</si>
  <si>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</si>
  <si>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</si>
  <si>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</si>
  <si>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</si>
  <si>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</si>
  <si>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</si>
  <si>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</si>
  <si>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</si>
  <si>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</si>
  <si>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</si>
  <si>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</si>
  <si>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</si>
  <si>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</si>
  <si>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</si>
  <si>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</si>
  <si>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</si>
  <si>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</si>
  <si>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</si>
  <si>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</si>
  <si>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</si>
  <si>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</si>
  <si>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</si>
  <si>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</si>
  <si>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</si>
  <si>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</si>
  <si>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</si>
  <si>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</si>
  <si>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</si>
  <si>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</si>
  <si>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</si>
  <si>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</si>
  <si>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</si>
  <si>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</si>
  <si>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</si>
  <si>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</si>
  <si>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</si>
  <si>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</si>
  <si>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</si>
  <si>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</si>
  <si>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</si>
  <si>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</si>
  <si>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</si>
  <si>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</si>
  <si>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</si>
  <si>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</si>
  <si>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</si>
  <si>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</si>
  <si>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</si>
  <si>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</si>
  <si>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</si>
  <si>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</si>
  <si>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</si>
  <si>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</si>
  <si>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</si>
  <si>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</si>
  <si>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</si>
  <si>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</si>
  <si>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</si>
  <si>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</si>
  <si>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</si>
  <si>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</si>
  <si>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</si>
  <si>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</si>
  <si>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</si>
  <si>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</si>
  <si>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</si>
  <si>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</si>
  <si>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</si>
  <si>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</si>
  <si>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</si>
  <si>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</si>
  <si>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</si>
  <si>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</si>
  <si>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</si>
  <si>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</si>
  <si>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</si>
  <si>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</si>
  <si>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4.3.4.</t>
  </si>
  <si>
    <t>tarpinstitucinio bendradarbiavimo koordinatoriaus pareigybei išlaikyti</t>
  </si>
  <si>
    <t>tarpinstitucinio bendradarbiavimo pareigybei išlaikyti</t>
  </si>
  <si>
    <t xml:space="preserve"> (Telšių rajono savivaldybės tarybos 2020 m. kovo 26 d.</t>
  </si>
  <si>
    <t>sprendimo Nr. T1-73 redakcija)</t>
  </si>
  <si>
    <t>(Telšių rajono savivaldybės tarybos 2020 m. kovo 26 d.</t>
  </si>
  <si>
    <t>Telšių rajono savivaldybės tarybos 2020 m. kovo 26 d.</t>
  </si>
  <si>
    <t>4.3.1.4.</t>
  </si>
  <si>
    <t>4.4.1.</t>
  </si>
  <si>
    <t>4.4.2.</t>
  </si>
  <si>
    <t>4.4.3.</t>
  </si>
  <si>
    <t>pastato Telšiuose, Respublikos g. 28, modernizavimas pritaikant Telšių menų mokyklos reikmėms</t>
  </si>
  <si>
    <t xml:space="preserve"> (Telšių rajono savivaldybės tarybos 2020 m. gegužės  28 d.</t>
  </si>
  <si>
    <t>sprendimo Nr. T1-131 redakcija)</t>
  </si>
  <si>
    <t xml:space="preserve"> (Telšių rajono savivaldybės tarybos 2020 m. gegužės 28 d.</t>
  </si>
  <si>
    <t>(Telšių rajono savivaldybės tarybos 2020 m. gegužės  28 d.</t>
  </si>
  <si>
    <t>Telšių rajono savivaldybės tarybos 2020 m. gegužės  28 d.</t>
  </si>
  <si>
    <t>(Telšių rajono savivaldybės tarybos 2020 m. gegužės 28 d.</t>
  </si>
  <si>
    <t>(Telšių rajono savivaldybės tarybos 2020 m.  gegužės 28 d.</t>
  </si>
  <si>
    <t xml:space="preserve"> (Telšių rajono savivaldybės tarybos 2020 m. birželio 25  d.</t>
  </si>
  <si>
    <t xml:space="preserve"> (Telšių rajono savivaldybės tarybos 2020 m. birželio 25  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</si>
  <si>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</si>
  <si>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</si>
  <si>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</si>
  <si>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4.3.5.</t>
  </si>
  <si>
    <t>4.3.6</t>
  </si>
  <si>
    <t>išlaidoms, skirtoms vaikų vasaros stovykloms ir kitoms neformaliojo vaikų švietimo veikloms finansuoti</t>
  </si>
  <si>
    <t>išlaidoms, skirtoms vienkartinėms premijoms už ypač svarbių užduočių vykdymą valstybės lygio ekstremalios situacijos ir karantino laikotarpiu, išmokėti</t>
  </si>
  <si>
    <t>4.4.4.</t>
  </si>
  <si>
    <t>Savivaldybės kultūros objektui įgyvendinti Iš valstybės vardu pasiskolintų lėšų</t>
  </si>
  <si>
    <t>Vėdinimo ir kondicionavimo sistemoms savivaldybių egzaminų centruose-grupėse įrengti</t>
  </si>
  <si>
    <t>Telšių rajono savivaldybės tarybos 2020 m. birželio 25 d.</t>
  </si>
  <si>
    <t xml:space="preserve">    (Telšių rajono savivaldybės tarybos 2020 m. birželio 25 d.</t>
  </si>
  <si>
    <t>(Telšių rajono savivaldybės tarybos 2020 m. kovo 26  d.</t>
  </si>
  <si>
    <t>sprendimo Nr. T1- 73 redakcija)</t>
  </si>
  <si>
    <t>sprendimo Nr. T1-195 redakcija)</t>
  </si>
  <si>
    <t xml:space="preserve">   sprendimo Nr. T1-195 redakcija)</t>
  </si>
  <si>
    <t>sprendimo Nr. T1-195  redakcija)</t>
  </si>
  <si>
    <t>4.6.2.6.</t>
  </si>
  <si>
    <t>4.6.2.7.</t>
  </si>
  <si>
    <t>4.6.2.8.</t>
  </si>
  <si>
    <t>4.6.2.9.</t>
  </si>
  <si>
    <t>4.6.2.10.</t>
  </si>
  <si>
    <t>4.6.2.11.</t>
  </si>
  <si>
    <t>4.6.2.12.</t>
  </si>
  <si>
    <t>4.6.3.</t>
  </si>
  <si>
    <t>4.6.3.1.</t>
  </si>
  <si>
    <t>4.6.3.2.</t>
  </si>
  <si>
    <t>4.6.3.3.</t>
  </si>
  <si>
    <t>4.6.3.4.</t>
  </si>
  <si>
    <t>4.6.3.5.</t>
  </si>
  <si>
    <t>4.4.5.</t>
  </si>
  <si>
    <t>4.4.6.</t>
  </si>
  <si>
    <t>4.4.7.</t>
  </si>
  <si>
    <t>Rentgeno diagnostikos paslaugų kokybės gerinimo programai įgyvendinti</t>
  </si>
  <si>
    <t>4.3.1.5.</t>
  </si>
  <si>
    <t>Savivaldybės kultūros objektui įgyvendinti iš valstybės vardu pasiskolintų lėšų</t>
  </si>
  <si>
    <t xml:space="preserve"> (Telšių rajono savivaldybės tarybos 2020 m. rugpjūčio 27 d.</t>
  </si>
  <si>
    <t>vėdinimo ir kondicionavimo sistemoms savivaldybių egzaminų centruose-grupėse įrengti</t>
  </si>
  <si>
    <t>(Telšių rajono savivaldybės tarybos 2020 m. rugpjūčio 27 d.</t>
  </si>
  <si>
    <t>Telšių rajono savivaldybės tarybos 2020 m. rugpjūčio 27 d.</t>
  </si>
  <si>
    <t>(Telšių rajono savivaldybės tarybos 2020 m.  d.</t>
  </si>
  <si>
    <t>išlaidoms, skirtoms ilgalaikių neigiamų COVID-19 pandemijos pasekmių visuomenės sveikatos psichikos sveikatai mažinimo veiksmų plane numatytoms veikloms finansuoti</t>
  </si>
  <si>
    <t>išlaidoms, susijusioms su mokytojų, dirbančių pagal  ikimokyklinio, priešmokyklinio, bendrojo ugdymo mokymo programas, skaičiaus optimizavimu, apmokėti</t>
  </si>
  <si>
    <t>sprendimo Nr. T1-248 redakcija)</t>
  </si>
  <si>
    <t xml:space="preserve"> (Telšių rajono savivaldybės tarybos 2020 m. rugsėjo 24  d.</t>
  </si>
  <si>
    <t xml:space="preserve"> (Telšių rajono savivaldybės tarybos 2020 m. rugsėjo 24 d.</t>
  </si>
  <si>
    <t>(Telšių rajono savivaldybės tarybos 2020 m. rugsėjo 24 d.</t>
  </si>
  <si>
    <t>(Telšių rajono savivaldybės tarybos 2020 m.  rugsėjo 24 d.</t>
  </si>
  <si>
    <t>Telšių rajono savivaldybės tarybos 2020 m. rugsėjo 24  d.</t>
  </si>
  <si>
    <t>(Telšių rajono savivaldybės tarybos 2020 m. rugsėjo 24  d.</t>
  </si>
  <si>
    <t>savivaldybių patirtoms materialinių išteklių teikimo, siekiant šalinti COVID-19 ligos (koronaviruso infekcijos) padarinius ir valdyti jos plitimą esant valstybės lygio ekstremaliajai situacijai, išlaidoms kompensuoti</t>
  </si>
  <si>
    <t>3.1.4.</t>
  </si>
  <si>
    <t>Mašinų ir įrenginių realizavimo pajamos</t>
  </si>
  <si>
    <t>4.4.8.</t>
  </si>
  <si>
    <t>Telšių  meno mokykla</t>
  </si>
  <si>
    <t>sprendimo Nr. T1-306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</si>
</sst>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708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2" fontId="7" fillId="0" borderId="5" xfId="0" applyNumberFormat="1" applyFont="1" applyBorder="1" applyAlignment="1">
      <alignment horizontal="center" vertical="top"/>
    </xf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2" fontId="7" fillId="0" borderId="11" xfId="0" applyNumberFormat="1" applyFont="1" applyBorder="1" applyAlignment="1">
      <alignment horizontal="center" vertical="top"/>
    </xf>
    <xf numFmtId="164" fontId="8" fillId="3" borderId="0" xfId="0" applyNumberFormat="1" applyFont="1" applyFill="1" applyAlignment="1">
      <alignment horizontal="left" wrapText="1" indent="1"/>
    </xf>
    <xf numFmtId="164" fontId="3" fillId="6" borderId="1" xfId="0" applyNumberFormat="1" applyFont="1" applyFill="1" applyBorder="1" applyAlignment="1">
      <alignment vertical="center"/>
    </xf>
    <xf numFmtId="164" fontId="1" fillId="7" borderId="1" xfId="0" applyNumberFormat="1" applyFont="1" applyFill="1" applyBorder="1" applyAlignment="1"/>
    <xf numFmtId="2" fontId="7" fillId="0" borderId="5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5" borderId="5" xfId="0" applyNumberFormat="1" applyFont="1" applyFill="1" applyBorder="1" applyAlignment="1">
      <alignment vertical="top"/>
    </xf>
    <xf numFmtId="164" fontId="3" fillId="0" borderId="3" xfId="0" applyNumberFormat="1" applyFont="1" applyFill="1" applyBorder="1" applyAlignment="1">
      <alignment vertical="top"/>
    </xf>
    <xf numFmtId="164" fontId="3" fillId="7" borderId="4" xfId="0" applyNumberFormat="1" applyFont="1" applyFill="1" applyBorder="1" applyAlignment="1">
      <alignment horizontal="right" vertical="top"/>
    </xf>
    <xf numFmtId="164" fontId="3" fillId="7" borderId="14" xfId="0" applyNumberFormat="1" applyFont="1" applyFill="1" applyBorder="1" applyAlignment="1">
      <alignment horizontal="right" vertical="top"/>
    </xf>
    <xf numFmtId="2" fontId="7" fillId="0" borderId="14" xfId="0" applyNumberFormat="1" applyFont="1" applyBorder="1" applyAlignment="1">
      <alignment vertical="top"/>
    </xf>
    <xf numFmtId="164" fontId="3" fillId="7" borderId="3" xfId="0" applyNumberFormat="1" applyFont="1" applyFill="1" applyBorder="1" applyAlignment="1"/>
    <xf numFmtId="164" fontId="3" fillId="7" borderId="1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/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/>
    <xf numFmtId="1" fontId="3" fillId="0" borderId="1" xfId="0" applyNumberFormat="1" applyFont="1" applyFill="1" applyBorder="1" applyAlignment="1">
      <alignment horizontal="left" vertical="center" wrapText="1"/>
    </xf>
    <xf numFmtId="164" fontId="3" fillId="0" borderId="1" xfId="0" applyNumberFormat="1" applyFont="1" applyFill="1" applyBorder="1" applyAlignment="1">
      <alignment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4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vertical="center" wrapText="1"/>
    </xf>
    <xf numFmtId="2" fontId="7" fillId="0" borderId="4" xfId="0" applyNumberFormat="1" applyFont="1" applyBorder="1" applyAlignment="1">
      <alignment vertical="center" wrapText="1"/>
    </xf>
    <xf numFmtId="164" fontId="8" fillId="0" borderId="5" xfId="0" applyNumberFormat="1" applyFont="1" applyBorder="1" applyAlignment="1">
      <alignment horizontal="left" vertical="center" wrapText="1" indent="1"/>
    </xf>
    <xf numFmtId="2" fontId="7" fillId="0" borderId="4" xfId="0" applyNumberFormat="1" applyFont="1" applyBorder="1" applyAlignment="1">
      <alignment horizontal="center" vertical="top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5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15" fillId="0" borderId="0" xfId="0" applyNumberFormat="1" applyFont="1" applyAlignment="1">
      <alignment horizontal="left" vertical="top" indent="25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2" xfId="0" applyNumberFormat="1" applyFont="1" applyFill="1" applyBorder="1" applyAlignment="1">
      <alignment horizontal="left"/>
    </xf>
    <xf numFmtId="164" fontId="5" fillId="0" borderId="1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0" borderId="14" xfId="0" applyNumberFormat="1" applyFont="1" applyFill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41"/>
  <sheetViews>
    <sheetView zoomScaleNormal="100" workbookViewId="0">
      <selection activeCell="N28" sqref="N28"/>
    </sheetView>
  </sheetViews>
  <sheetFormatPr defaultColWidth="9.42578125" defaultRowHeight="15" x14ac:dyDescent="0.25"/>
  <cols>
    <col min="1" max="1" width="7.140625" style="270" customWidth="1"/>
    <col min="2" max="2" width="72.5703125" style="272" customWidth="1"/>
    <col min="3" max="3" width="10.42578125" style="273" hidden="1" customWidth="1"/>
    <col min="4" max="4" width="11.7109375" style="270" hidden="1" customWidth="1"/>
    <col min="5" max="5" width="11.5703125" style="270" customWidth="1"/>
    <col min="6" max="16384" width="9.42578125" style="270"/>
  </cols>
  <sheetData>
    <row r="1" spans="2:5" x14ac:dyDescent="0.25">
      <c r="B1" s="581" t="s">
        <v>279</v>
      </c>
      <c r="C1" s="581"/>
      <c r="D1" s="581"/>
      <c r="E1" s="581"/>
    </row>
    <row r="2" spans="2:5" x14ac:dyDescent="0.25">
      <c r="B2" s="581" t="s">
        <v>381</v>
      </c>
      <c r="C2" s="581"/>
      <c r="D2" s="581"/>
      <c r="E2" s="581"/>
    </row>
    <row r="3" spans="2:5" x14ac:dyDescent="0.25">
      <c r="B3" s="581" t="s">
        <v>515</v>
      </c>
      <c r="C3" s="581"/>
      <c r="D3" s="581"/>
      <c r="E3" s="581"/>
    </row>
    <row r="4" spans="2:5" x14ac:dyDescent="0.25">
      <c r="B4" s="581" t="s">
        <v>280</v>
      </c>
      <c r="C4" s="581"/>
      <c r="D4" s="581"/>
      <c r="E4" s="581"/>
    </row>
    <row r="5" spans="2:5" ht="15" customHeight="1" x14ac:dyDescent="0.25">
      <c r="B5" s="580" t="s">
        <v>519</v>
      </c>
      <c r="C5" s="580"/>
      <c r="D5" s="580"/>
      <c r="E5" s="580"/>
    </row>
    <row r="6" spans="2:5" x14ac:dyDescent="0.25">
      <c r="B6" s="580" t="s">
        <v>520</v>
      </c>
      <c r="C6" s="580"/>
      <c r="D6" s="580"/>
      <c r="E6" s="580"/>
    </row>
    <row r="7" spans="2:5" ht="15" customHeight="1" x14ac:dyDescent="0.25">
      <c r="B7" s="580" t="s">
        <v>528</v>
      </c>
      <c r="C7" s="580"/>
      <c r="D7" s="580"/>
      <c r="E7" s="580"/>
    </row>
    <row r="8" spans="2:5" ht="13.5" customHeight="1" x14ac:dyDescent="0.25">
      <c r="B8" s="580" t="s">
        <v>529</v>
      </c>
      <c r="C8" s="580"/>
      <c r="D8" s="580"/>
      <c r="E8" s="580"/>
    </row>
    <row r="9" spans="2:5" ht="15" customHeight="1" x14ac:dyDescent="0.25">
      <c r="B9" s="580" t="s">
        <v>535</v>
      </c>
      <c r="C9" s="580"/>
      <c r="D9" s="580"/>
      <c r="E9" s="580"/>
    </row>
    <row r="10" spans="2:5" x14ac:dyDescent="0.25">
      <c r="B10" s="580" t="s">
        <v>551</v>
      </c>
      <c r="C10" s="580"/>
      <c r="D10" s="580"/>
      <c r="E10" s="580"/>
    </row>
    <row r="11" spans="2:5" ht="15" customHeight="1" x14ac:dyDescent="0.25">
      <c r="B11" s="580" t="s">
        <v>573</v>
      </c>
      <c r="C11" s="580"/>
      <c r="D11" s="580"/>
      <c r="E11" s="580"/>
    </row>
    <row r="12" spans="2:5" x14ac:dyDescent="0.25">
      <c r="B12" s="580" t="s">
        <v>580</v>
      </c>
      <c r="C12" s="580"/>
      <c r="D12" s="580"/>
      <c r="E12" s="580"/>
    </row>
    <row r="13" spans="2:5" ht="15" customHeight="1" x14ac:dyDescent="0.25">
      <c r="B13" s="580" t="s">
        <v>581</v>
      </c>
      <c r="C13" s="580"/>
      <c r="D13" s="580"/>
      <c r="E13" s="580"/>
    </row>
    <row r="14" spans="2:5" x14ac:dyDescent="0.25">
      <c r="B14" s="580" t="s">
        <v>592</v>
      </c>
      <c r="C14" s="580"/>
      <c r="D14" s="580"/>
      <c r="E14" s="580"/>
    </row>
    <row r="15" spans="2:5" ht="15" hidden="1" customHeight="1" x14ac:dyDescent="0.25">
      <c r="B15" s="580" t="s">
        <v>359</v>
      </c>
      <c r="C15" s="580"/>
      <c r="D15" s="580"/>
      <c r="E15" s="580"/>
    </row>
    <row r="16" spans="2:5" hidden="1" x14ac:dyDescent="0.25">
      <c r="B16" s="580" t="s">
        <v>357</v>
      </c>
      <c r="C16" s="580"/>
      <c r="D16" s="580"/>
      <c r="E16" s="580"/>
    </row>
    <row r="17" spans="1:5" ht="15" hidden="1" customHeight="1" x14ac:dyDescent="0.25">
      <c r="B17" s="580" t="s">
        <v>359</v>
      </c>
      <c r="C17" s="580"/>
      <c r="D17" s="580"/>
      <c r="E17" s="580"/>
    </row>
    <row r="18" spans="1:5" hidden="1" x14ac:dyDescent="0.25">
      <c r="B18" s="580" t="s">
        <v>357</v>
      </c>
      <c r="C18" s="580"/>
      <c r="D18" s="580"/>
      <c r="E18" s="580"/>
    </row>
    <row r="19" spans="1:5" ht="12" customHeight="1" x14ac:dyDescent="0.25">
      <c r="B19" s="271"/>
      <c r="C19" s="271"/>
      <c r="D19" s="271"/>
      <c r="E19" s="271"/>
    </row>
    <row r="20" spans="1:5" x14ac:dyDescent="0.25">
      <c r="A20" s="582" t="s">
        <v>383</v>
      </c>
      <c r="B20" s="582"/>
      <c r="C20" s="582"/>
    </row>
    <row r="21" spans="1:5" ht="21" customHeight="1" x14ac:dyDescent="0.25">
      <c r="E21" s="4" t="s">
        <v>324</v>
      </c>
    </row>
    <row r="22" spans="1:5" ht="30" x14ac:dyDescent="0.25">
      <c r="A22" s="274" t="s">
        <v>211</v>
      </c>
      <c r="B22" s="275" t="s">
        <v>212</v>
      </c>
      <c r="C22" s="276" t="s">
        <v>271</v>
      </c>
      <c r="D22" s="277" t="s">
        <v>268</v>
      </c>
      <c r="E22" s="275" t="s">
        <v>0</v>
      </c>
    </row>
    <row r="23" spans="1:5" x14ac:dyDescent="0.25">
      <c r="A23" s="278" t="s">
        <v>67</v>
      </c>
      <c r="B23" s="279" t="s">
        <v>213</v>
      </c>
      <c r="C23" s="323">
        <f>C24+C26+C30</f>
        <v>24130</v>
      </c>
      <c r="D23" s="324">
        <f>D24+D26+D30</f>
        <v>0</v>
      </c>
      <c r="E23" s="325">
        <f>E24+E26+E30</f>
        <v>24130</v>
      </c>
    </row>
    <row r="24" spans="1:5" x14ac:dyDescent="0.25">
      <c r="A24" s="278" t="s">
        <v>214</v>
      </c>
      <c r="B24" s="279" t="s">
        <v>215</v>
      </c>
      <c r="C24" s="323">
        <f>C25</f>
        <v>23562</v>
      </c>
      <c r="D24" s="324">
        <f>D25</f>
        <v>0</v>
      </c>
      <c r="E24" s="325">
        <f>E25</f>
        <v>23562</v>
      </c>
    </row>
    <row r="25" spans="1:5" ht="15" customHeight="1" x14ac:dyDescent="0.25">
      <c r="A25" s="278" t="s">
        <v>216</v>
      </c>
      <c r="B25" s="280" t="s">
        <v>335</v>
      </c>
      <c r="C25" s="42">
        <v>23562</v>
      </c>
      <c r="D25" s="326"/>
      <c r="E25" s="329">
        <f>C25+D25</f>
        <v>23562</v>
      </c>
    </row>
    <row r="26" spans="1:5" x14ac:dyDescent="0.25">
      <c r="A26" s="278" t="s">
        <v>217</v>
      </c>
      <c r="B26" s="279" t="s">
        <v>218</v>
      </c>
      <c r="C26" s="323">
        <f>C27+C28+C29</f>
        <v>507</v>
      </c>
      <c r="D26" s="324">
        <f>D27+D28+D29</f>
        <v>0</v>
      </c>
      <c r="E26" s="325">
        <f>E27+E28+E29</f>
        <v>507</v>
      </c>
    </row>
    <row r="27" spans="1:5" x14ac:dyDescent="0.25">
      <c r="A27" s="278" t="s">
        <v>219</v>
      </c>
      <c r="B27" s="280" t="s">
        <v>251</v>
      </c>
      <c r="C27" s="328">
        <v>250</v>
      </c>
      <c r="D27" s="326"/>
      <c r="E27" s="329">
        <f>C27+D27</f>
        <v>250</v>
      </c>
    </row>
    <row r="28" spans="1:5" x14ac:dyDescent="0.25">
      <c r="A28" s="278" t="s">
        <v>220</v>
      </c>
      <c r="B28" s="280" t="s">
        <v>252</v>
      </c>
      <c r="C28" s="328">
        <v>7</v>
      </c>
      <c r="D28" s="326"/>
      <c r="E28" s="329">
        <f>C28+D28</f>
        <v>7</v>
      </c>
    </row>
    <row r="29" spans="1:5" x14ac:dyDescent="0.25">
      <c r="A29" s="278" t="s">
        <v>221</v>
      </c>
      <c r="B29" s="280" t="s">
        <v>253</v>
      </c>
      <c r="C29" s="328">
        <v>250</v>
      </c>
      <c r="D29" s="326"/>
      <c r="E29" s="329">
        <f>C29+D29</f>
        <v>250</v>
      </c>
    </row>
    <row r="30" spans="1:5" x14ac:dyDescent="0.25">
      <c r="A30" s="278" t="s">
        <v>222</v>
      </c>
      <c r="B30" s="281" t="s">
        <v>223</v>
      </c>
      <c r="C30" s="323">
        <f>C31</f>
        <v>61</v>
      </c>
      <c r="D30" s="324">
        <f t="shared" ref="D30:E30" si="0">D31</f>
        <v>0</v>
      </c>
      <c r="E30" s="325">
        <f t="shared" si="0"/>
        <v>61</v>
      </c>
    </row>
    <row r="31" spans="1:5" x14ac:dyDescent="0.25">
      <c r="A31" s="278" t="s">
        <v>224</v>
      </c>
      <c r="B31" s="280" t="s">
        <v>254</v>
      </c>
      <c r="C31" s="328">
        <v>61</v>
      </c>
      <c r="D31" s="326"/>
      <c r="E31" s="329">
        <f>C31+D31</f>
        <v>61</v>
      </c>
    </row>
    <row r="32" spans="1:5" x14ac:dyDescent="0.25">
      <c r="A32" s="278" t="s">
        <v>172</v>
      </c>
      <c r="B32" s="279" t="s">
        <v>225</v>
      </c>
      <c r="C32" s="323">
        <f>C33+C38+C45+C47</f>
        <v>3103.9</v>
      </c>
      <c r="D32" s="324">
        <f>D33+D38+D45+D47</f>
        <v>-2.2999999999999998</v>
      </c>
      <c r="E32" s="325">
        <f>E33+E38+E45+E47</f>
        <v>3101.6</v>
      </c>
    </row>
    <row r="33" spans="1:5" x14ac:dyDescent="0.25">
      <c r="A33" s="278" t="s">
        <v>226</v>
      </c>
      <c r="B33" s="279" t="s">
        <v>227</v>
      </c>
      <c r="C33" s="323">
        <f>C34+C35+C36+C37</f>
        <v>257</v>
      </c>
      <c r="D33" s="324">
        <f>D34+D35+D36+D37</f>
        <v>0</v>
      </c>
      <c r="E33" s="325">
        <f>E34+E35+E36+E37</f>
        <v>257</v>
      </c>
    </row>
    <row r="34" spans="1:5" ht="30" x14ac:dyDescent="0.25">
      <c r="A34" s="278" t="s">
        <v>228</v>
      </c>
      <c r="B34" s="280" t="s">
        <v>255</v>
      </c>
      <c r="C34" s="328">
        <v>150</v>
      </c>
      <c r="D34" s="326"/>
      <c r="E34" s="329">
        <f>C34+D34</f>
        <v>150</v>
      </c>
    </row>
    <row r="35" spans="1:5" x14ac:dyDescent="0.25">
      <c r="A35" s="278" t="s">
        <v>229</v>
      </c>
      <c r="B35" s="280" t="s">
        <v>256</v>
      </c>
      <c r="C35" s="328">
        <v>22</v>
      </c>
      <c r="D35" s="326"/>
      <c r="E35" s="329">
        <f>C35+D35</f>
        <v>22</v>
      </c>
    </row>
    <row r="36" spans="1:5" s="2" customFormat="1" x14ac:dyDescent="0.25">
      <c r="A36" s="197" t="s">
        <v>230</v>
      </c>
      <c r="B36" s="491" t="s">
        <v>257</v>
      </c>
      <c r="C36" s="42">
        <v>85</v>
      </c>
      <c r="D36" s="100"/>
      <c r="E36" s="327">
        <f>C36+D36</f>
        <v>85</v>
      </c>
    </row>
    <row r="37" spans="1:5" hidden="1" x14ac:dyDescent="0.25">
      <c r="A37" s="278" t="s">
        <v>358</v>
      </c>
      <c r="B37" s="280" t="s">
        <v>355</v>
      </c>
      <c r="C37" s="323"/>
      <c r="D37" s="324"/>
      <c r="E37" s="325">
        <f>C37+D37</f>
        <v>0</v>
      </c>
    </row>
    <row r="38" spans="1:5" x14ac:dyDescent="0.25">
      <c r="A38" s="278" t="s">
        <v>231</v>
      </c>
      <c r="B38" s="279" t="s">
        <v>232</v>
      </c>
      <c r="C38" s="323">
        <f>C39+C40+C41+C42</f>
        <v>2825.9</v>
      </c>
      <c r="D38" s="324">
        <f t="shared" ref="D38:E38" si="1">D39+D40+D41+D42</f>
        <v>-2.2999999999999998</v>
      </c>
      <c r="E38" s="325">
        <f t="shared" si="1"/>
        <v>2823.6</v>
      </c>
    </row>
    <row r="39" spans="1:5" ht="15.75" customHeight="1" x14ac:dyDescent="0.25">
      <c r="A39" s="278" t="s">
        <v>233</v>
      </c>
      <c r="B39" s="280" t="s">
        <v>232</v>
      </c>
      <c r="C39" s="42">
        <v>136.19999999999999</v>
      </c>
      <c r="D39" s="100">
        <v>-2</v>
      </c>
      <c r="E39" s="329">
        <f t="shared" ref="E39" si="2">C39+D39</f>
        <v>134.19999999999999</v>
      </c>
    </row>
    <row r="40" spans="1:5" x14ac:dyDescent="0.25">
      <c r="A40" s="278" t="s">
        <v>234</v>
      </c>
      <c r="B40" s="280" t="s">
        <v>365</v>
      </c>
      <c r="C40" s="42">
        <v>215.4</v>
      </c>
      <c r="D40" s="100">
        <v>-0.3</v>
      </c>
      <c r="E40" s="329">
        <f t="shared" ref="E40:E48" si="3">C40+D40</f>
        <v>215.1</v>
      </c>
    </row>
    <row r="41" spans="1:5" x14ac:dyDescent="0.25">
      <c r="A41" s="278" t="s">
        <v>235</v>
      </c>
      <c r="B41" s="280" t="s">
        <v>281</v>
      </c>
      <c r="C41" s="328">
        <v>989.3</v>
      </c>
      <c r="D41" s="326"/>
      <c r="E41" s="329">
        <f t="shared" si="3"/>
        <v>989.3</v>
      </c>
    </row>
    <row r="42" spans="1:5" x14ac:dyDescent="0.25">
      <c r="A42" s="278" t="s">
        <v>371</v>
      </c>
      <c r="B42" s="285" t="s">
        <v>493</v>
      </c>
      <c r="C42" s="42">
        <f>C43+C44</f>
        <v>1485</v>
      </c>
      <c r="D42" s="100">
        <f t="shared" ref="D42:E42" si="4">D43+D44</f>
        <v>0</v>
      </c>
      <c r="E42" s="327">
        <f t="shared" si="4"/>
        <v>1485</v>
      </c>
    </row>
    <row r="43" spans="1:5" x14ac:dyDescent="0.25">
      <c r="A43" s="484" t="s">
        <v>372</v>
      </c>
      <c r="B43" s="485" t="s">
        <v>494</v>
      </c>
      <c r="C43" s="486">
        <v>40</v>
      </c>
      <c r="D43" s="487"/>
      <c r="E43" s="488">
        <f>C43+D43</f>
        <v>40</v>
      </c>
    </row>
    <row r="44" spans="1:5" x14ac:dyDescent="0.25">
      <c r="A44" s="484" t="s">
        <v>373</v>
      </c>
      <c r="B44" s="485" t="s">
        <v>495</v>
      </c>
      <c r="C44" s="486">
        <v>1445</v>
      </c>
      <c r="D44" s="487"/>
      <c r="E44" s="488">
        <f>C44+D44</f>
        <v>1445</v>
      </c>
    </row>
    <row r="45" spans="1:5" x14ac:dyDescent="0.25">
      <c r="A45" s="278" t="s">
        <v>236</v>
      </c>
      <c r="B45" s="279" t="s">
        <v>237</v>
      </c>
      <c r="C45" s="323">
        <v>15</v>
      </c>
      <c r="D45" s="324"/>
      <c r="E45" s="330">
        <f t="shared" si="3"/>
        <v>15</v>
      </c>
    </row>
    <row r="46" spans="1:5" hidden="1" x14ac:dyDescent="0.25">
      <c r="A46" s="278"/>
      <c r="B46" s="282" t="s">
        <v>318</v>
      </c>
      <c r="C46" s="331"/>
      <c r="D46" s="332"/>
      <c r="E46" s="333">
        <f t="shared" si="3"/>
        <v>0</v>
      </c>
    </row>
    <row r="47" spans="1:5" x14ac:dyDescent="0.25">
      <c r="A47" s="278" t="s">
        <v>238</v>
      </c>
      <c r="B47" s="279" t="s">
        <v>239</v>
      </c>
      <c r="C47" s="334">
        <v>6</v>
      </c>
      <c r="D47" s="335"/>
      <c r="E47" s="330">
        <f t="shared" si="3"/>
        <v>6</v>
      </c>
    </row>
    <row r="48" spans="1:5" s="284" customFormat="1" hidden="1" x14ac:dyDescent="0.25">
      <c r="A48" s="283"/>
      <c r="B48" s="282" t="s">
        <v>316</v>
      </c>
      <c r="C48" s="331"/>
      <c r="D48" s="332"/>
      <c r="E48" s="330">
        <f t="shared" si="3"/>
        <v>0</v>
      </c>
    </row>
    <row r="49" spans="1:5" ht="28.5" x14ac:dyDescent="0.25">
      <c r="A49" s="278" t="s">
        <v>68</v>
      </c>
      <c r="B49" s="279" t="s">
        <v>240</v>
      </c>
      <c r="C49" s="334">
        <f>C50+C55</f>
        <v>109</v>
      </c>
      <c r="D49" s="335">
        <f t="shared" ref="D49" si="5">D50+D55</f>
        <v>5</v>
      </c>
      <c r="E49" s="330">
        <f>E50+E55</f>
        <v>114</v>
      </c>
    </row>
    <row r="50" spans="1:5" x14ac:dyDescent="0.25">
      <c r="A50" s="278" t="s">
        <v>241</v>
      </c>
      <c r="B50" s="279" t="s">
        <v>242</v>
      </c>
      <c r="C50" s="334">
        <f>C51+C52+C54+C55</f>
        <v>109</v>
      </c>
      <c r="D50" s="335">
        <f>D51+D52+D53</f>
        <v>4.9000000000000004</v>
      </c>
      <c r="E50" s="330">
        <f>E51+E52+E53</f>
        <v>113.9</v>
      </c>
    </row>
    <row r="51" spans="1:5" x14ac:dyDescent="0.25">
      <c r="A51" s="197" t="s">
        <v>243</v>
      </c>
      <c r="B51" s="491" t="s">
        <v>375</v>
      </c>
      <c r="C51" s="42">
        <v>24</v>
      </c>
      <c r="D51" s="100"/>
      <c r="E51" s="329">
        <f t="shared" ref="E51:E55" si="6">C51+D51</f>
        <v>24</v>
      </c>
    </row>
    <row r="52" spans="1:5" x14ac:dyDescent="0.25">
      <c r="A52" s="278" t="s">
        <v>244</v>
      </c>
      <c r="B52" s="285" t="s">
        <v>320</v>
      </c>
      <c r="C52" s="42">
        <v>85</v>
      </c>
      <c r="D52" s="100"/>
      <c r="E52" s="329">
        <f t="shared" si="6"/>
        <v>85</v>
      </c>
    </row>
    <row r="53" spans="1:5" x14ac:dyDescent="0.25">
      <c r="A53" s="278" t="s">
        <v>319</v>
      </c>
      <c r="B53" s="285" t="s">
        <v>589</v>
      </c>
      <c r="C53" s="42"/>
      <c r="D53" s="100">
        <v>4.9000000000000004</v>
      </c>
      <c r="E53" s="329">
        <f t="shared" si="6"/>
        <v>4.9000000000000004</v>
      </c>
    </row>
    <row r="54" spans="1:5" hidden="1" x14ac:dyDescent="0.25">
      <c r="A54" s="278" t="s">
        <v>588</v>
      </c>
      <c r="B54" s="285" t="s">
        <v>321</v>
      </c>
      <c r="C54" s="42"/>
      <c r="D54" s="100"/>
      <c r="E54" s="329">
        <f t="shared" si="6"/>
        <v>0</v>
      </c>
    </row>
    <row r="55" spans="1:5" x14ac:dyDescent="0.25">
      <c r="A55" s="197" t="s">
        <v>322</v>
      </c>
      <c r="B55" s="286" t="s">
        <v>323</v>
      </c>
      <c r="C55" s="334"/>
      <c r="D55" s="335">
        <v>0.1</v>
      </c>
      <c r="E55" s="330">
        <f t="shared" si="6"/>
        <v>0.1</v>
      </c>
    </row>
    <row r="56" spans="1:5" x14ac:dyDescent="0.25">
      <c r="A56" s="278" t="s">
        <v>69</v>
      </c>
      <c r="B56" s="279" t="s">
        <v>245</v>
      </c>
      <c r="C56" s="323">
        <f>C57+C80+C81+C98+C108+C115</f>
        <v>26832.899999999998</v>
      </c>
      <c r="D56" s="335">
        <f>D57++D80+D81+D98+D108+D115</f>
        <v>98.899999999999977</v>
      </c>
      <c r="E56" s="336">
        <f>E57+E80+E81+J61+E98+E108+E115</f>
        <v>26931.8</v>
      </c>
    </row>
    <row r="57" spans="1:5" s="2" customFormat="1" ht="28.5" x14ac:dyDescent="0.25">
      <c r="A57" s="197" t="s">
        <v>246</v>
      </c>
      <c r="B57" s="286" t="s">
        <v>453</v>
      </c>
      <c r="C57" s="334">
        <f>SUM(C58:C79)</f>
        <v>3345.5999999999995</v>
      </c>
      <c r="D57" s="324">
        <f>SUM(D58:D79)</f>
        <v>43.6</v>
      </c>
      <c r="E57" s="336">
        <f>SUM(E58:E79)</f>
        <v>3389.2</v>
      </c>
    </row>
    <row r="58" spans="1:5" x14ac:dyDescent="0.25">
      <c r="A58" s="283" t="s">
        <v>247</v>
      </c>
      <c r="B58" s="489" t="s">
        <v>208</v>
      </c>
      <c r="C58" s="337">
        <v>1</v>
      </c>
      <c r="D58" s="332"/>
      <c r="E58" s="333">
        <f t="shared" ref="E58:E80" si="7">C58+D58</f>
        <v>1</v>
      </c>
    </row>
    <row r="59" spans="1:5" x14ac:dyDescent="0.25">
      <c r="A59" s="283" t="s">
        <v>248</v>
      </c>
      <c r="B59" s="489" t="s">
        <v>185</v>
      </c>
      <c r="C59" s="337">
        <v>7.9</v>
      </c>
      <c r="D59" s="332"/>
      <c r="E59" s="333">
        <f t="shared" si="7"/>
        <v>7.9</v>
      </c>
    </row>
    <row r="60" spans="1:5" x14ac:dyDescent="0.25">
      <c r="A60" s="283" t="s">
        <v>249</v>
      </c>
      <c r="B60" s="489" t="s">
        <v>496</v>
      </c>
      <c r="C60" s="337">
        <v>8.1999999999999993</v>
      </c>
      <c r="D60" s="332"/>
      <c r="E60" s="333">
        <f t="shared" si="7"/>
        <v>8.1999999999999993</v>
      </c>
    </row>
    <row r="61" spans="1:5" x14ac:dyDescent="0.25">
      <c r="A61" s="283" t="s">
        <v>454</v>
      </c>
      <c r="B61" s="489" t="s">
        <v>186</v>
      </c>
      <c r="C61" s="337">
        <v>222</v>
      </c>
      <c r="D61" s="332"/>
      <c r="E61" s="333">
        <f t="shared" si="7"/>
        <v>222</v>
      </c>
    </row>
    <row r="62" spans="1:5" x14ac:dyDescent="0.25">
      <c r="A62" s="283" t="s">
        <v>455</v>
      </c>
      <c r="B62" s="489" t="s">
        <v>497</v>
      </c>
      <c r="C62" s="337">
        <v>388.1</v>
      </c>
      <c r="D62" s="332"/>
      <c r="E62" s="333">
        <f t="shared" si="7"/>
        <v>388.1</v>
      </c>
    </row>
    <row r="63" spans="1:5" x14ac:dyDescent="0.25">
      <c r="A63" s="283" t="s">
        <v>456</v>
      </c>
      <c r="B63" s="489" t="s">
        <v>498</v>
      </c>
      <c r="C63" s="337">
        <v>1004.5</v>
      </c>
      <c r="D63" s="332">
        <v>44.7</v>
      </c>
      <c r="E63" s="333">
        <f t="shared" si="7"/>
        <v>1049.2</v>
      </c>
    </row>
    <row r="64" spans="1:5" x14ac:dyDescent="0.25">
      <c r="A64" s="283" t="s">
        <v>457</v>
      </c>
      <c r="B64" s="489" t="s">
        <v>499</v>
      </c>
      <c r="C64" s="337">
        <v>15.3</v>
      </c>
      <c r="D64" s="332"/>
      <c r="E64" s="333">
        <f t="shared" si="7"/>
        <v>15.3</v>
      </c>
    </row>
    <row r="65" spans="1:5" x14ac:dyDescent="0.25">
      <c r="A65" s="283" t="s">
        <v>458</v>
      </c>
      <c r="B65" s="489" t="s">
        <v>366</v>
      </c>
      <c r="C65" s="337">
        <v>86.7</v>
      </c>
      <c r="D65" s="332"/>
      <c r="E65" s="333">
        <f t="shared" si="7"/>
        <v>86.7</v>
      </c>
    </row>
    <row r="66" spans="1:5" x14ac:dyDescent="0.25">
      <c r="A66" s="283" t="s">
        <v>459</v>
      </c>
      <c r="B66" s="489" t="s">
        <v>500</v>
      </c>
      <c r="C66" s="337">
        <v>203.7</v>
      </c>
      <c r="D66" s="332"/>
      <c r="E66" s="333">
        <f t="shared" si="7"/>
        <v>203.7</v>
      </c>
    </row>
    <row r="67" spans="1:5" x14ac:dyDescent="0.25">
      <c r="A67" s="283" t="s">
        <v>460</v>
      </c>
      <c r="B67" s="489" t="s">
        <v>501</v>
      </c>
      <c r="C67" s="337">
        <v>168</v>
      </c>
      <c r="D67" s="332"/>
      <c r="E67" s="333">
        <f t="shared" si="7"/>
        <v>168</v>
      </c>
    </row>
    <row r="68" spans="1:5" x14ac:dyDescent="0.25">
      <c r="A68" s="283" t="s">
        <v>461</v>
      </c>
      <c r="B68" s="489" t="s">
        <v>188</v>
      </c>
      <c r="C68" s="337">
        <v>29.3</v>
      </c>
      <c r="D68" s="332"/>
      <c r="E68" s="333">
        <f t="shared" si="7"/>
        <v>29.3</v>
      </c>
    </row>
    <row r="69" spans="1:5" x14ac:dyDescent="0.25">
      <c r="A69" s="283" t="s">
        <v>462</v>
      </c>
      <c r="B69" s="489" t="s">
        <v>189</v>
      </c>
      <c r="C69" s="337">
        <v>4.9000000000000004</v>
      </c>
      <c r="D69" s="332"/>
      <c r="E69" s="333">
        <f t="shared" si="7"/>
        <v>4.9000000000000004</v>
      </c>
    </row>
    <row r="70" spans="1:5" x14ac:dyDescent="0.25">
      <c r="A70" s="283" t="s">
        <v>463</v>
      </c>
      <c r="B70" s="489" t="s">
        <v>192</v>
      </c>
      <c r="C70" s="337">
        <v>0.7</v>
      </c>
      <c r="D70" s="332"/>
      <c r="E70" s="333">
        <f t="shared" si="7"/>
        <v>0.7</v>
      </c>
    </row>
    <row r="71" spans="1:5" x14ac:dyDescent="0.25">
      <c r="A71" s="283" t="s">
        <v>464</v>
      </c>
      <c r="B71" s="489" t="s">
        <v>502</v>
      </c>
      <c r="C71" s="337">
        <v>18.5</v>
      </c>
      <c r="D71" s="332"/>
      <c r="E71" s="333">
        <f t="shared" si="7"/>
        <v>18.5</v>
      </c>
    </row>
    <row r="72" spans="1:5" x14ac:dyDescent="0.25">
      <c r="A72" s="283" t="s">
        <v>465</v>
      </c>
      <c r="B72" s="489" t="s">
        <v>503</v>
      </c>
      <c r="C72" s="337">
        <v>549.6</v>
      </c>
      <c r="D72" s="332"/>
      <c r="E72" s="333">
        <f t="shared" si="7"/>
        <v>549.6</v>
      </c>
    </row>
    <row r="73" spans="1:5" ht="25.5" x14ac:dyDescent="0.25">
      <c r="A73" s="283" t="s">
        <v>466</v>
      </c>
      <c r="B73" s="489" t="s">
        <v>336</v>
      </c>
      <c r="C73" s="337">
        <v>11.5</v>
      </c>
      <c r="D73" s="332"/>
      <c r="E73" s="333">
        <f t="shared" si="7"/>
        <v>11.5</v>
      </c>
    </row>
    <row r="74" spans="1:5" x14ac:dyDescent="0.25">
      <c r="A74" s="283" t="s">
        <v>467</v>
      </c>
      <c r="B74" s="489" t="s">
        <v>504</v>
      </c>
      <c r="C74" s="337">
        <v>207.7</v>
      </c>
      <c r="D74" s="332"/>
      <c r="E74" s="333">
        <f t="shared" si="7"/>
        <v>207.7</v>
      </c>
    </row>
    <row r="75" spans="1:5" x14ac:dyDescent="0.25">
      <c r="A75" s="283" t="s">
        <v>468</v>
      </c>
      <c r="B75" s="489" t="s">
        <v>505</v>
      </c>
      <c r="C75" s="337">
        <v>370</v>
      </c>
      <c r="D75" s="332"/>
      <c r="E75" s="333">
        <f t="shared" si="7"/>
        <v>370</v>
      </c>
    </row>
    <row r="76" spans="1:5" ht="15.75" customHeight="1" x14ac:dyDescent="0.25">
      <c r="A76" s="283" t="s">
        <v>469</v>
      </c>
      <c r="B76" s="489" t="s">
        <v>190</v>
      </c>
      <c r="C76" s="337">
        <v>28.7</v>
      </c>
      <c r="D76" s="332"/>
      <c r="E76" s="333">
        <f t="shared" si="7"/>
        <v>28.7</v>
      </c>
    </row>
    <row r="77" spans="1:5" x14ac:dyDescent="0.25">
      <c r="A77" s="283" t="s">
        <v>470</v>
      </c>
      <c r="B77" s="489" t="s">
        <v>506</v>
      </c>
      <c r="C77" s="337">
        <v>4.4000000000000004</v>
      </c>
      <c r="D77" s="332">
        <v>-1.1000000000000001</v>
      </c>
      <c r="E77" s="333">
        <f t="shared" si="7"/>
        <v>3.3000000000000003</v>
      </c>
    </row>
    <row r="78" spans="1:5" x14ac:dyDescent="0.25">
      <c r="A78" s="283" t="s">
        <v>471</v>
      </c>
      <c r="B78" s="489" t="s">
        <v>337</v>
      </c>
      <c r="C78" s="337">
        <v>1.2</v>
      </c>
      <c r="D78" s="332"/>
      <c r="E78" s="333">
        <f t="shared" si="7"/>
        <v>1.2</v>
      </c>
    </row>
    <row r="79" spans="1:5" x14ac:dyDescent="0.25">
      <c r="A79" s="283" t="s">
        <v>472</v>
      </c>
      <c r="B79" s="489" t="s">
        <v>376</v>
      </c>
      <c r="C79" s="337">
        <v>13.7</v>
      </c>
      <c r="D79" s="332"/>
      <c r="E79" s="333">
        <f t="shared" si="7"/>
        <v>13.7</v>
      </c>
    </row>
    <row r="80" spans="1:5" s="2" customFormat="1" ht="15" customHeight="1" x14ac:dyDescent="0.25">
      <c r="A80" s="197" t="s">
        <v>370</v>
      </c>
      <c r="B80" s="286" t="s">
        <v>380</v>
      </c>
      <c r="C80" s="334">
        <v>10466</v>
      </c>
      <c r="D80" s="100"/>
      <c r="E80" s="330">
        <f t="shared" si="7"/>
        <v>10466</v>
      </c>
    </row>
    <row r="81" spans="1:5" s="2" customFormat="1" ht="15" customHeight="1" x14ac:dyDescent="0.25">
      <c r="A81" s="197" t="s">
        <v>374</v>
      </c>
      <c r="B81" s="286" t="s">
        <v>427</v>
      </c>
      <c r="C81" s="334">
        <f>C82+C92+C94+C95+C96+C97</f>
        <v>7741.2999999999993</v>
      </c>
      <c r="D81" s="100">
        <f>D82+D92+D94+D95+D96+D97</f>
        <v>-91.4</v>
      </c>
      <c r="E81" s="330">
        <f>E82+E92+E94+E95+E96+E97</f>
        <v>7649.9</v>
      </c>
    </row>
    <row r="82" spans="1:5" s="2" customFormat="1" x14ac:dyDescent="0.25">
      <c r="A82" s="197" t="s">
        <v>330</v>
      </c>
      <c r="B82" s="287" t="s">
        <v>428</v>
      </c>
      <c r="C82" s="42">
        <f>SUM(C83:C91)</f>
        <v>1554</v>
      </c>
      <c r="D82" s="100">
        <f>SUM(D83:D91)</f>
        <v>0</v>
      </c>
      <c r="E82" s="327">
        <f>SUM(E83:E91)</f>
        <v>1554</v>
      </c>
    </row>
    <row r="83" spans="1:5" s="289" customFormat="1" ht="49.5" hidden="1" customHeight="1" x14ac:dyDescent="0.25">
      <c r="A83" s="283" t="s">
        <v>304</v>
      </c>
      <c r="B83" s="288" t="s">
        <v>350</v>
      </c>
      <c r="C83" s="337"/>
      <c r="D83" s="332"/>
      <c r="E83" s="333">
        <f t="shared" ref="E83:E114" si="8">C83+D83</f>
        <v>0</v>
      </c>
    </row>
    <row r="84" spans="1:5" s="289" customFormat="1" ht="25.5" hidden="1" x14ac:dyDescent="0.25">
      <c r="A84" s="283" t="s">
        <v>305</v>
      </c>
      <c r="B84" s="288" t="s">
        <v>273</v>
      </c>
      <c r="C84" s="337"/>
      <c r="D84" s="332"/>
      <c r="E84" s="333">
        <f t="shared" si="8"/>
        <v>0</v>
      </c>
    </row>
    <row r="85" spans="1:5" s="289" customFormat="1" ht="16.5" hidden="1" customHeight="1" x14ac:dyDescent="0.25">
      <c r="A85" s="283" t="s">
        <v>306</v>
      </c>
      <c r="B85" s="288" t="s">
        <v>274</v>
      </c>
      <c r="C85" s="337"/>
      <c r="D85" s="332"/>
      <c r="E85" s="333">
        <f t="shared" si="8"/>
        <v>0</v>
      </c>
    </row>
    <row r="86" spans="1:5" s="289" customFormat="1" hidden="1" x14ac:dyDescent="0.25">
      <c r="A86" s="283" t="s">
        <v>307</v>
      </c>
      <c r="B86" s="288" t="s">
        <v>282</v>
      </c>
      <c r="C86" s="337"/>
      <c r="D86" s="332"/>
      <c r="E86" s="333">
        <f t="shared" si="8"/>
        <v>0</v>
      </c>
    </row>
    <row r="87" spans="1:5" s="289" customFormat="1" ht="25.5" x14ac:dyDescent="0.25">
      <c r="A87" s="283" t="s">
        <v>447</v>
      </c>
      <c r="B87" s="489" t="s">
        <v>272</v>
      </c>
      <c r="C87" s="337">
        <v>554</v>
      </c>
      <c r="D87" s="332"/>
      <c r="E87" s="333">
        <f t="shared" si="8"/>
        <v>554</v>
      </c>
    </row>
    <row r="88" spans="1:5" s="289" customFormat="1" x14ac:dyDescent="0.25">
      <c r="A88" s="283" t="s">
        <v>448</v>
      </c>
      <c r="B88" s="489" t="s">
        <v>507</v>
      </c>
      <c r="C88" s="337">
        <v>100</v>
      </c>
      <c r="D88" s="332"/>
      <c r="E88" s="333">
        <f t="shared" si="8"/>
        <v>100</v>
      </c>
    </row>
    <row r="89" spans="1:5" s="289" customFormat="1" x14ac:dyDescent="0.25">
      <c r="A89" s="283" t="s">
        <v>449</v>
      </c>
      <c r="B89" s="489" t="s">
        <v>508</v>
      </c>
      <c r="C89" s="337">
        <v>400</v>
      </c>
      <c r="D89" s="332"/>
      <c r="E89" s="333">
        <f t="shared" si="8"/>
        <v>400</v>
      </c>
    </row>
    <row r="90" spans="1:5" s="289" customFormat="1" ht="25.5" x14ac:dyDescent="0.25">
      <c r="A90" s="283" t="s">
        <v>523</v>
      </c>
      <c r="B90" s="489" t="s">
        <v>527</v>
      </c>
      <c r="C90" s="337">
        <v>300</v>
      </c>
      <c r="D90" s="332"/>
      <c r="E90" s="333">
        <f t="shared" si="8"/>
        <v>300</v>
      </c>
    </row>
    <row r="91" spans="1:5" s="289" customFormat="1" x14ac:dyDescent="0.25">
      <c r="A91" s="283" t="s">
        <v>571</v>
      </c>
      <c r="B91" s="489" t="s">
        <v>570</v>
      </c>
      <c r="C91" s="337">
        <v>200</v>
      </c>
      <c r="D91" s="332"/>
      <c r="E91" s="333">
        <f t="shared" si="8"/>
        <v>200</v>
      </c>
    </row>
    <row r="92" spans="1:5" s="2" customFormat="1" ht="30" x14ac:dyDescent="0.25">
      <c r="A92" s="197" t="s">
        <v>331</v>
      </c>
      <c r="B92" s="285" t="s">
        <v>303</v>
      </c>
      <c r="C92" s="42">
        <v>5636.9</v>
      </c>
      <c r="D92" s="100">
        <v>-91.4</v>
      </c>
      <c r="E92" s="327">
        <f t="shared" si="8"/>
        <v>5545.5</v>
      </c>
    </row>
    <row r="93" spans="1:5" s="2" customFormat="1" hidden="1" x14ac:dyDescent="0.25">
      <c r="A93" s="197"/>
      <c r="B93" s="285" t="s">
        <v>317</v>
      </c>
      <c r="C93" s="42"/>
      <c r="D93" s="100"/>
      <c r="E93" s="327">
        <f t="shared" si="8"/>
        <v>0</v>
      </c>
    </row>
    <row r="94" spans="1:5" s="2" customFormat="1" ht="30" x14ac:dyDescent="0.25">
      <c r="A94" s="197" t="s">
        <v>473</v>
      </c>
      <c r="B94" s="492" t="s">
        <v>452</v>
      </c>
      <c r="C94" s="42">
        <v>457.7</v>
      </c>
      <c r="D94" s="100"/>
      <c r="E94" s="327">
        <f t="shared" si="8"/>
        <v>457.7</v>
      </c>
    </row>
    <row r="95" spans="1:5" s="2" customFormat="1" x14ac:dyDescent="0.25">
      <c r="A95" s="197" t="s">
        <v>516</v>
      </c>
      <c r="B95" s="493" t="s">
        <v>308</v>
      </c>
      <c r="C95" s="42">
        <v>12</v>
      </c>
      <c r="D95" s="100"/>
      <c r="E95" s="327">
        <f>C95+D95</f>
        <v>12</v>
      </c>
    </row>
    <row r="96" spans="1:5" s="2" customFormat="1" x14ac:dyDescent="0.25">
      <c r="A96" s="197" t="s">
        <v>540</v>
      </c>
      <c r="B96" s="571" t="s">
        <v>545</v>
      </c>
      <c r="C96" s="42">
        <v>30</v>
      </c>
      <c r="D96" s="100"/>
      <c r="E96" s="327">
        <f>C96+D96</f>
        <v>30</v>
      </c>
    </row>
    <row r="97" spans="1:5" s="2" customFormat="1" ht="31.5" customHeight="1" x14ac:dyDescent="0.25">
      <c r="A97" s="197" t="s">
        <v>541</v>
      </c>
      <c r="B97" s="448" t="s">
        <v>546</v>
      </c>
      <c r="C97" s="42">
        <v>50.7</v>
      </c>
      <c r="D97" s="100"/>
      <c r="E97" s="327">
        <f>C97+D97</f>
        <v>50.7</v>
      </c>
    </row>
    <row r="98" spans="1:5" s="2" customFormat="1" x14ac:dyDescent="0.25">
      <c r="A98" s="197" t="s">
        <v>474</v>
      </c>
      <c r="B98" s="286" t="s">
        <v>429</v>
      </c>
      <c r="C98" s="334">
        <f>SUM(C99:C107)</f>
        <v>807</v>
      </c>
      <c r="D98" s="100">
        <f t="shared" ref="D98:E98" si="9">SUM(D99:D107)</f>
        <v>146.69999999999999</v>
      </c>
      <c r="E98" s="327">
        <f t="shared" si="9"/>
        <v>953.7</v>
      </c>
    </row>
    <row r="99" spans="1:5" s="2" customFormat="1" ht="25.5" x14ac:dyDescent="0.25">
      <c r="A99" s="283" t="s">
        <v>524</v>
      </c>
      <c r="B99" s="489" t="s">
        <v>509</v>
      </c>
      <c r="C99" s="337">
        <v>36.9</v>
      </c>
      <c r="D99" s="332"/>
      <c r="E99" s="333">
        <f t="shared" si="8"/>
        <v>36.9</v>
      </c>
    </row>
    <row r="100" spans="1:5" s="2" customFormat="1" x14ac:dyDescent="0.25">
      <c r="A100" s="283" t="s">
        <v>525</v>
      </c>
      <c r="B100" s="489" t="s">
        <v>517</v>
      </c>
      <c r="C100" s="337">
        <v>24.7</v>
      </c>
      <c r="D100" s="332"/>
      <c r="E100" s="333">
        <f t="shared" si="8"/>
        <v>24.7</v>
      </c>
    </row>
    <row r="101" spans="1:5" s="2" customFormat="1" ht="25.5" x14ac:dyDescent="0.25">
      <c r="A101" s="283" t="s">
        <v>526</v>
      </c>
      <c r="B101" s="489" t="s">
        <v>543</v>
      </c>
      <c r="C101" s="337">
        <v>54.8</v>
      </c>
      <c r="D101" s="332"/>
      <c r="E101" s="333">
        <f t="shared" si="8"/>
        <v>54.8</v>
      </c>
    </row>
    <row r="102" spans="1:5" s="2" customFormat="1" ht="25.5" x14ac:dyDescent="0.25">
      <c r="A102" s="283" t="s">
        <v>544</v>
      </c>
      <c r="B102" s="489" t="s">
        <v>542</v>
      </c>
      <c r="C102" s="337">
        <v>114.1</v>
      </c>
      <c r="D102" s="332"/>
      <c r="E102" s="333">
        <f t="shared" si="8"/>
        <v>114.1</v>
      </c>
    </row>
    <row r="103" spans="1:5" s="2" customFormat="1" hidden="1" x14ac:dyDescent="0.25">
      <c r="A103" s="283"/>
      <c r="B103" s="282" t="s">
        <v>356</v>
      </c>
      <c r="C103" s="337"/>
      <c r="D103" s="332"/>
      <c r="E103" s="333">
        <f t="shared" si="8"/>
        <v>0</v>
      </c>
    </row>
    <row r="104" spans="1:5" s="2" customFormat="1" x14ac:dyDescent="0.25">
      <c r="A104" s="283" t="s">
        <v>567</v>
      </c>
      <c r="B104" s="489" t="s">
        <v>186</v>
      </c>
      <c r="C104" s="337">
        <v>409.7</v>
      </c>
      <c r="D104" s="332"/>
      <c r="E104" s="333">
        <f t="shared" si="8"/>
        <v>409.7</v>
      </c>
    </row>
    <row r="105" spans="1:5" s="2" customFormat="1" ht="25.5" x14ac:dyDescent="0.25">
      <c r="A105" s="283" t="s">
        <v>568</v>
      </c>
      <c r="B105" s="489" t="s">
        <v>578</v>
      </c>
      <c r="C105" s="337">
        <v>22.9</v>
      </c>
      <c r="D105" s="332"/>
      <c r="E105" s="333">
        <f t="shared" si="8"/>
        <v>22.9</v>
      </c>
    </row>
    <row r="106" spans="1:5" s="2" customFormat="1" ht="26.25" x14ac:dyDescent="0.25">
      <c r="A106" s="283" t="s">
        <v>569</v>
      </c>
      <c r="B106" s="540" t="s">
        <v>579</v>
      </c>
      <c r="C106" s="337">
        <v>143.9</v>
      </c>
      <c r="D106" s="332"/>
      <c r="E106" s="333">
        <f t="shared" ref="E106" si="10">C106+D106</f>
        <v>143.9</v>
      </c>
    </row>
    <row r="107" spans="1:5" s="2" customFormat="1" ht="39" x14ac:dyDescent="0.25">
      <c r="A107" s="283" t="s">
        <v>590</v>
      </c>
      <c r="B107" s="540" t="s">
        <v>587</v>
      </c>
      <c r="C107" s="337"/>
      <c r="D107" s="332">
        <v>146.69999999999999</v>
      </c>
      <c r="E107" s="333">
        <f t="shared" si="8"/>
        <v>146.69999999999999</v>
      </c>
    </row>
    <row r="108" spans="1:5" s="2" customFormat="1" ht="29.25" x14ac:dyDescent="0.25">
      <c r="A108" s="197" t="s">
        <v>475</v>
      </c>
      <c r="B108" s="490" t="s">
        <v>490</v>
      </c>
      <c r="C108" s="334">
        <f>SUM(C109:C114)</f>
        <v>908.6</v>
      </c>
      <c r="D108" s="335">
        <f>SUM(D109:D114)</f>
        <v>0</v>
      </c>
      <c r="E108" s="330">
        <f>SUM(E109:E114)</f>
        <v>908.6</v>
      </c>
    </row>
    <row r="109" spans="1:5" s="2" customFormat="1" x14ac:dyDescent="0.25">
      <c r="A109" s="283" t="s">
        <v>476</v>
      </c>
      <c r="B109" s="537" t="s">
        <v>430</v>
      </c>
      <c r="C109" s="42">
        <v>78</v>
      </c>
      <c r="D109" s="335"/>
      <c r="E109" s="333">
        <f t="shared" si="8"/>
        <v>78</v>
      </c>
    </row>
    <row r="110" spans="1:5" s="2" customFormat="1" x14ac:dyDescent="0.25">
      <c r="A110" s="283" t="s">
        <v>477</v>
      </c>
      <c r="B110" s="537" t="s">
        <v>431</v>
      </c>
      <c r="C110" s="42">
        <v>0.2</v>
      </c>
      <c r="D110" s="335"/>
      <c r="E110" s="333">
        <f t="shared" si="8"/>
        <v>0.2</v>
      </c>
    </row>
    <row r="111" spans="1:5" s="2" customFormat="1" x14ac:dyDescent="0.25">
      <c r="A111" s="283" t="s">
        <v>478</v>
      </c>
      <c r="B111" s="537" t="s">
        <v>432</v>
      </c>
      <c r="C111" s="42">
        <v>145.1</v>
      </c>
      <c r="D111" s="335"/>
      <c r="E111" s="333">
        <f t="shared" si="8"/>
        <v>145.1</v>
      </c>
    </row>
    <row r="112" spans="1:5" s="2" customFormat="1" ht="25.5" x14ac:dyDescent="0.25">
      <c r="A112" s="283" t="s">
        <v>479</v>
      </c>
      <c r="B112" s="537" t="s">
        <v>433</v>
      </c>
      <c r="C112" s="42">
        <v>12.2</v>
      </c>
      <c r="D112" s="335"/>
      <c r="E112" s="333">
        <f t="shared" si="8"/>
        <v>12.2</v>
      </c>
    </row>
    <row r="113" spans="1:5" s="2" customFormat="1" ht="26.25" x14ac:dyDescent="0.25">
      <c r="A113" s="283" t="s">
        <v>480</v>
      </c>
      <c r="B113" s="538" t="s">
        <v>434</v>
      </c>
      <c r="C113" s="42">
        <v>423.7</v>
      </c>
      <c r="D113" s="335"/>
      <c r="E113" s="333">
        <f t="shared" si="8"/>
        <v>423.7</v>
      </c>
    </row>
    <row r="114" spans="1:5" s="2" customFormat="1" ht="26.25" x14ac:dyDescent="0.25">
      <c r="A114" s="283" t="s">
        <v>481</v>
      </c>
      <c r="B114" s="539" t="s">
        <v>435</v>
      </c>
      <c r="C114" s="42">
        <v>249.4</v>
      </c>
      <c r="D114" s="335"/>
      <c r="E114" s="333">
        <f t="shared" si="8"/>
        <v>249.4</v>
      </c>
    </row>
    <row r="115" spans="1:5" x14ac:dyDescent="0.25">
      <c r="A115" s="197" t="s">
        <v>482</v>
      </c>
      <c r="B115" s="286" t="s">
        <v>348</v>
      </c>
      <c r="C115" s="323">
        <f>C130+C117+C116</f>
        <v>3564.4</v>
      </c>
      <c r="D115" s="335">
        <f>D130+D117+D116</f>
        <v>0</v>
      </c>
      <c r="E115" s="330">
        <f>C115+D115</f>
        <v>3564.4</v>
      </c>
    </row>
    <row r="116" spans="1:5" ht="30" x14ac:dyDescent="0.25">
      <c r="A116" s="197" t="s">
        <v>483</v>
      </c>
      <c r="B116" s="285" t="s">
        <v>424</v>
      </c>
      <c r="C116" s="42">
        <v>204.5</v>
      </c>
      <c r="D116" s="100"/>
      <c r="E116" s="327">
        <f>C116+D116</f>
        <v>204.5</v>
      </c>
    </row>
    <row r="117" spans="1:5" x14ac:dyDescent="0.25">
      <c r="A117" s="197" t="s">
        <v>484</v>
      </c>
      <c r="B117" s="285" t="s">
        <v>450</v>
      </c>
      <c r="C117" s="42">
        <f>SUM(C118:C129)</f>
        <v>3245.2000000000003</v>
      </c>
      <c r="D117" s="335">
        <f t="shared" ref="D117:E117" si="11">SUM(D118:D129)</f>
        <v>0</v>
      </c>
      <c r="E117" s="541">
        <f t="shared" si="11"/>
        <v>3245.2000000000003</v>
      </c>
    </row>
    <row r="118" spans="1:5" ht="15" customHeight="1" x14ac:dyDescent="0.25">
      <c r="A118" s="283" t="s">
        <v>485</v>
      </c>
      <c r="B118" s="540" t="s">
        <v>436</v>
      </c>
      <c r="C118" s="42">
        <v>125.1</v>
      </c>
      <c r="D118" s="100"/>
      <c r="E118" s="333">
        <f t="shared" ref="E118:E135" si="12">C118+D118</f>
        <v>125.1</v>
      </c>
    </row>
    <row r="119" spans="1:5" ht="15" customHeight="1" x14ac:dyDescent="0.25">
      <c r="A119" s="283" t="s">
        <v>486</v>
      </c>
      <c r="B119" s="540" t="s">
        <v>437</v>
      </c>
      <c r="C119" s="42">
        <v>63.7</v>
      </c>
      <c r="D119" s="100"/>
      <c r="E119" s="333">
        <f t="shared" si="12"/>
        <v>63.7</v>
      </c>
    </row>
    <row r="120" spans="1:5" ht="26.25" x14ac:dyDescent="0.25">
      <c r="A120" s="283" t="s">
        <v>487</v>
      </c>
      <c r="B120" s="540" t="s">
        <v>438</v>
      </c>
      <c r="C120" s="42">
        <v>18.100000000000001</v>
      </c>
      <c r="D120" s="100"/>
      <c r="E120" s="333">
        <f t="shared" si="12"/>
        <v>18.100000000000001</v>
      </c>
    </row>
    <row r="121" spans="1:5" x14ac:dyDescent="0.25">
      <c r="A121" s="283" t="s">
        <v>488</v>
      </c>
      <c r="B121" s="540" t="s">
        <v>430</v>
      </c>
      <c r="C121" s="42">
        <v>858.8</v>
      </c>
      <c r="D121" s="100"/>
      <c r="E121" s="333">
        <f t="shared" si="12"/>
        <v>858.8</v>
      </c>
    </row>
    <row r="122" spans="1:5" x14ac:dyDescent="0.25">
      <c r="A122" s="283" t="s">
        <v>489</v>
      </c>
      <c r="B122" s="540" t="s">
        <v>439</v>
      </c>
      <c r="C122" s="42">
        <v>1.9</v>
      </c>
      <c r="D122" s="100"/>
      <c r="E122" s="333">
        <f t="shared" si="12"/>
        <v>1.9</v>
      </c>
    </row>
    <row r="123" spans="1:5" ht="26.25" x14ac:dyDescent="0.25">
      <c r="A123" s="283" t="s">
        <v>554</v>
      </c>
      <c r="B123" s="540" t="s">
        <v>440</v>
      </c>
      <c r="C123" s="42">
        <v>124.3</v>
      </c>
      <c r="D123" s="100"/>
      <c r="E123" s="333">
        <f t="shared" si="12"/>
        <v>124.3</v>
      </c>
    </row>
    <row r="124" spans="1:5" ht="15" customHeight="1" x14ac:dyDescent="0.25">
      <c r="A124" s="283" t="s">
        <v>555</v>
      </c>
      <c r="B124" s="540" t="s">
        <v>441</v>
      </c>
      <c r="C124" s="42">
        <v>128</v>
      </c>
      <c r="D124" s="100"/>
      <c r="E124" s="333">
        <f t="shared" si="12"/>
        <v>128</v>
      </c>
    </row>
    <row r="125" spans="1:5" ht="26.25" x14ac:dyDescent="0.25">
      <c r="A125" s="283" t="s">
        <v>556</v>
      </c>
      <c r="B125" s="540" t="s">
        <v>442</v>
      </c>
      <c r="C125" s="42">
        <v>170</v>
      </c>
      <c r="D125" s="100"/>
      <c r="E125" s="333">
        <f t="shared" si="12"/>
        <v>170</v>
      </c>
    </row>
    <row r="126" spans="1:5" ht="15" customHeight="1" x14ac:dyDescent="0.25">
      <c r="A126" s="283" t="s">
        <v>557</v>
      </c>
      <c r="B126" s="540" t="s">
        <v>443</v>
      </c>
      <c r="C126" s="42">
        <v>60.9</v>
      </c>
      <c r="D126" s="100"/>
      <c r="E126" s="333">
        <f t="shared" si="12"/>
        <v>60.9</v>
      </c>
    </row>
    <row r="127" spans="1:5" ht="26.25" x14ac:dyDescent="0.25">
      <c r="A127" s="283" t="s">
        <v>558</v>
      </c>
      <c r="B127" s="540" t="s">
        <v>444</v>
      </c>
      <c r="C127" s="42">
        <v>1137.0999999999999</v>
      </c>
      <c r="D127" s="100"/>
      <c r="E127" s="333">
        <f t="shared" si="12"/>
        <v>1137.0999999999999</v>
      </c>
    </row>
    <row r="128" spans="1:5" ht="15" customHeight="1" x14ac:dyDescent="0.25">
      <c r="A128" s="283" t="s">
        <v>559</v>
      </c>
      <c r="B128" s="540" t="s">
        <v>445</v>
      </c>
      <c r="C128" s="42">
        <v>432.3</v>
      </c>
      <c r="D128" s="100"/>
      <c r="E128" s="333">
        <f t="shared" si="12"/>
        <v>432.3</v>
      </c>
    </row>
    <row r="129" spans="1:5" ht="15" customHeight="1" x14ac:dyDescent="0.25">
      <c r="A129" s="283" t="s">
        <v>560</v>
      </c>
      <c r="B129" s="540" t="s">
        <v>446</v>
      </c>
      <c r="C129" s="42">
        <v>125</v>
      </c>
      <c r="D129" s="100"/>
      <c r="E129" s="333">
        <f t="shared" si="12"/>
        <v>125</v>
      </c>
    </row>
    <row r="130" spans="1:5" ht="30" x14ac:dyDescent="0.25">
      <c r="A130" s="197" t="s">
        <v>561</v>
      </c>
      <c r="B130" s="285" t="s">
        <v>451</v>
      </c>
      <c r="C130" s="42">
        <v>114.7</v>
      </c>
      <c r="D130" s="100"/>
      <c r="E130" s="327">
        <f t="shared" si="12"/>
        <v>114.7</v>
      </c>
    </row>
    <row r="131" spans="1:5" ht="15" customHeight="1" x14ac:dyDescent="0.25">
      <c r="A131" s="283" t="s">
        <v>562</v>
      </c>
      <c r="B131" s="540" t="s">
        <v>430</v>
      </c>
      <c r="C131" s="42">
        <v>76.400000000000006</v>
      </c>
      <c r="D131" s="100"/>
      <c r="E131" s="327">
        <f t="shared" si="12"/>
        <v>76.400000000000006</v>
      </c>
    </row>
    <row r="132" spans="1:5" ht="15" customHeight="1" x14ac:dyDescent="0.25">
      <c r="A132" s="283" t="s">
        <v>563</v>
      </c>
      <c r="B132" s="540" t="s">
        <v>439</v>
      </c>
      <c r="C132" s="42">
        <v>0.2</v>
      </c>
      <c r="D132" s="100"/>
      <c r="E132" s="327">
        <f t="shared" si="12"/>
        <v>0.2</v>
      </c>
    </row>
    <row r="133" spans="1:5" ht="26.25" x14ac:dyDescent="0.25">
      <c r="A133" s="283" t="s">
        <v>564</v>
      </c>
      <c r="B133" s="540" t="s">
        <v>440</v>
      </c>
      <c r="C133" s="42">
        <v>11.1</v>
      </c>
      <c r="D133" s="100"/>
      <c r="E133" s="327">
        <f t="shared" si="12"/>
        <v>11.1</v>
      </c>
    </row>
    <row r="134" spans="1:5" ht="15" customHeight="1" x14ac:dyDescent="0.25">
      <c r="A134" s="283" t="s">
        <v>565</v>
      </c>
      <c r="B134" s="540" t="s">
        <v>441</v>
      </c>
      <c r="C134" s="42">
        <v>12</v>
      </c>
      <c r="D134" s="100"/>
      <c r="E134" s="327">
        <f t="shared" si="12"/>
        <v>12</v>
      </c>
    </row>
    <row r="135" spans="1:5" ht="26.25" x14ac:dyDescent="0.25">
      <c r="A135" s="283" t="s">
        <v>566</v>
      </c>
      <c r="B135" s="540" t="s">
        <v>442</v>
      </c>
      <c r="C135" s="42">
        <v>15</v>
      </c>
      <c r="D135" s="100"/>
      <c r="E135" s="327">
        <f t="shared" si="12"/>
        <v>15</v>
      </c>
    </row>
    <row r="136" spans="1:5" x14ac:dyDescent="0.25">
      <c r="A136" s="542" t="s">
        <v>70</v>
      </c>
      <c r="B136" s="290" t="s">
        <v>250</v>
      </c>
      <c r="C136" s="338">
        <f>C23+C32+C49+C56</f>
        <v>54175.8</v>
      </c>
      <c r="D136" s="338">
        <f>D23+D32+D49+D56</f>
        <v>101.59999999999998</v>
      </c>
      <c r="E136" s="338">
        <f>E23+E32+E49+E56</f>
        <v>54277.399999999994</v>
      </c>
    </row>
    <row r="137" spans="1:5" ht="15.75" customHeight="1" x14ac:dyDescent="0.25">
      <c r="A137" s="197" t="s">
        <v>71</v>
      </c>
      <c r="B137" s="491" t="s">
        <v>426</v>
      </c>
      <c r="C137" s="42">
        <v>1695.7</v>
      </c>
      <c r="D137" s="100"/>
      <c r="E137" s="327">
        <f t="shared" ref="E137" si="13">C137+D137</f>
        <v>1695.7</v>
      </c>
    </row>
    <row r="140" spans="1:5" x14ac:dyDescent="0.25">
      <c r="C140" s="273">
        <v>54175.8</v>
      </c>
      <c r="D140" s="270">
        <f>C140-C136</f>
        <v>0</v>
      </c>
    </row>
    <row r="141" spans="1:5" x14ac:dyDescent="0.25">
      <c r="C141" s="273">
        <v>1695.7</v>
      </c>
    </row>
  </sheetData>
  <mergeCells count="19"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5"/>
  <sheetViews>
    <sheetView showZeros="0" zoomScaleNormal="100" workbookViewId="0">
      <selection activeCell="C14" sqref="C14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3" hidden="1" customWidth="1"/>
    <col min="10" max="10" width="10.28515625" style="123" hidden="1" customWidth="1"/>
    <col min="11" max="11" width="9.140625" style="12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115"/>
      <c r="C1" s="115" t="s">
        <v>279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5" x14ac:dyDescent="0.25">
      <c r="B2" s="115"/>
      <c r="C2" s="115" t="s">
        <v>381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1:15" x14ac:dyDescent="0.25">
      <c r="B3" s="115"/>
      <c r="C3" s="115" t="s">
        <v>515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</row>
    <row r="4" spans="1:15" x14ac:dyDescent="0.25">
      <c r="B4" s="115"/>
      <c r="C4" s="115" t="s">
        <v>297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1:15" s="303" customFormat="1" ht="15" customHeight="1" x14ac:dyDescent="0.25">
      <c r="C5" s="697" t="s">
        <v>549</v>
      </c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</row>
    <row r="6" spans="1:15" s="303" customFormat="1" ht="15" customHeight="1" x14ac:dyDescent="0.25">
      <c r="C6" s="697" t="s">
        <v>550</v>
      </c>
      <c r="D6" s="697"/>
      <c r="E6" s="697"/>
      <c r="F6" s="697"/>
      <c r="G6" s="697"/>
      <c r="H6" s="697"/>
      <c r="I6" s="697"/>
      <c r="J6" s="697"/>
      <c r="K6" s="697"/>
      <c r="L6" s="697"/>
      <c r="M6" s="697"/>
      <c r="N6" s="697"/>
      <c r="O6" s="697"/>
    </row>
    <row r="7" spans="1:15" s="303" customFormat="1" x14ac:dyDescent="0.25">
      <c r="B7" s="407"/>
      <c r="C7" s="406" t="s">
        <v>533</v>
      </c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</row>
    <row r="8" spans="1:15" s="303" customFormat="1" x14ac:dyDescent="0.25">
      <c r="B8" s="407"/>
      <c r="C8" s="406" t="s">
        <v>529</v>
      </c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</row>
    <row r="9" spans="1:15" s="303" customFormat="1" x14ac:dyDescent="0.25">
      <c r="B9" s="449"/>
      <c r="C9" s="475" t="s">
        <v>538</v>
      </c>
      <c r="D9" s="449"/>
      <c r="E9" s="449"/>
      <c r="F9" s="449"/>
      <c r="G9" s="449"/>
      <c r="H9" s="449"/>
      <c r="I9" s="449"/>
      <c r="J9" s="449"/>
      <c r="K9" s="449"/>
      <c r="L9" s="449"/>
      <c r="M9" s="449"/>
      <c r="N9" s="449"/>
      <c r="O9" s="449"/>
    </row>
    <row r="10" spans="1:15" s="303" customFormat="1" x14ac:dyDescent="0.25">
      <c r="B10" s="449"/>
      <c r="C10" s="475" t="s">
        <v>551</v>
      </c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</row>
    <row r="11" spans="1:15" s="303" customFormat="1" x14ac:dyDescent="0.25">
      <c r="B11" s="450"/>
      <c r="C11" s="475" t="s">
        <v>575</v>
      </c>
      <c r="D11" s="450"/>
      <c r="E11" s="450"/>
      <c r="F11" s="450"/>
      <c r="G11" s="450"/>
      <c r="H11" s="450"/>
      <c r="I11" s="450"/>
      <c r="J11" s="450"/>
      <c r="K11" s="450"/>
      <c r="L11" s="450"/>
      <c r="M11" s="450"/>
      <c r="N11" s="450"/>
      <c r="O11" s="450"/>
    </row>
    <row r="12" spans="1:15" s="303" customFormat="1" x14ac:dyDescent="0.25">
      <c r="B12" s="450"/>
      <c r="C12" s="475" t="s">
        <v>580</v>
      </c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</row>
    <row r="13" spans="1:15" s="303" customFormat="1" x14ac:dyDescent="0.25">
      <c r="B13" s="471"/>
      <c r="C13" s="475" t="s">
        <v>583</v>
      </c>
      <c r="D13" s="471"/>
      <c r="E13" s="471"/>
      <c r="F13" s="471"/>
      <c r="G13" s="471"/>
      <c r="H13" s="471"/>
      <c r="I13" s="471"/>
      <c r="J13" s="471"/>
      <c r="K13" s="471"/>
      <c r="L13" s="471"/>
      <c r="M13" s="471"/>
      <c r="N13" s="471"/>
      <c r="O13" s="471"/>
    </row>
    <row r="14" spans="1:15" s="303" customFormat="1" x14ac:dyDescent="0.25">
      <c r="B14" s="471"/>
      <c r="C14" s="475" t="s">
        <v>592</v>
      </c>
      <c r="D14" s="471"/>
      <c r="E14" s="471"/>
      <c r="F14" s="471"/>
      <c r="G14" s="471"/>
      <c r="H14" s="471"/>
      <c r="I14" s="471"/>
      <c r="J14" s="471"/>
      <c r="K14" s="471"/>
      <c r="L14" s="471"/>
      <c r="M14" s="471"/>
      <c r="N14" s="471"/>
      <c r="O14" s="471"/>
    </row>
    <row r="15" spans="1:15" s="303" customFormat="1" x14ac:dyDescent="0.25"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</row>
    <row r="16" spans="1:15" s="306" customFormat="1" ht="33" customHeight="1" x14ac:dyDescent="0.25">
      <c r="A16" s="698" t="s">
        <v>390</v>
      </c>
      <c r="B16" s="698"/>
      <c r="C16" s="698"/>
      <c r="D16" s="698"/>
      <c r="E16" s="698"/>
      <c r="F16" s="698"/>
      <c r="G16" s="698"/>
      <c r="H16" s="698"/>
      <c r="I16" s="698"/>
      <c r="J16" s="698"/>
      <c r="K16" s="698"/>
      <c r="L16" s="698"/>
      <c r="M16" s="698"/>
      <c r="N16" s="698"/>
      <c r="O16" s="698"/>
    </row>
    <row r="17" spans="1:16" ht="18.75" customHeight="1" x14ac:dyDescent="0.25">
      <c r="A17" s="57"/>
      <c r="B17" s="57"/>
      <c r="C17" s="57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4" t="s">
        <v>324</v>
      </c>
    </row>
    <row r="18" spans="1:16" x14ac:dyDescent="0.25">
      <c r="A18" s="607" t="s">
        <v>5</v>
      </c>
      <c r="B18" s="610" t="s">
        <v>276</v>
      </c>
      <c r="C18" s="610" t="s">
        <v>51</v>
      </c>
      <c r="D18" s="587" t="s">
        <v>287</v>
      </c>
      <c r="E18" s="621" t="s">
        <v>183</v>
      </c>
      <c r="F18" s="621"/>
      <c r="G18" s="621"/>
      <c r="H18" s="613" t="s">
        <v>289</v>
      </c>
      <c r="I18" s="627" t="s">
        <v>183</v>
      </c>
      <c r="J18" s="627"/>
      <c r="K18" s="627"/>
      <c r="L18" s="586" t="s">
        <v>0</v>
      </c>
      <c r="M18" s="586" t="s">
        <v>183</v>
      </c>
      <c r="N18" s="586"/>
      <c r="O18" s="586"/>
    </row>
    <row r="19" spans="1:16" x14ac:dyDescent="0.25">
      <c r="A19" s="608"/>
      <c r="B19" s="611"/>
      <c r="C19" s="611"/>
      <c r="D19" s="588"/>
      <c r="E19" s="621" t="s">
        <v>1</v>
      </c>
      <c r="F19" s="621"/>
      <c r="G19" s="593" t="s">
        <v>2</v>
      </c>
      <c r="H19" s="614"/>
      <c r="I19" s="627" t="s">
        <v>1</v>
      </c>
      <c r="J19" s="627"/>
      <c r="K19" s="606" t="s">
        <v>2</v>
      </c>
      <c r="L19" s="586"/>
      <c r="M19" s="586" t="s">
        <v>1</v>
      </c>
      <c r="N19" s="586"/>
      <c r="O19" s="598" t="s">
        <v>2</v>
      </c>
    </row>
    <row r="20" spans="1:16" ht="30.75" customHeight="1" x14ac:dyDescent="0.25">
      <c r="A20" s="609"/>
      <c r="B20" s="612"/>
      <c r="C20" s="612"/>
      <c r="D20" s="589"/>
      <c r="E20" s="114" t="s">
        <v>3</v>
      </c>
      <c r="F20" s="112" t="s">
        <v>4</v>
      </c>
      <c r="G20" s="593"/>
      <c r="H20" s="615"/>
      <c r="I20" s="113" t="s">
        <v>3</v>
      </c>
      <c r="J20" s="109" t="s">
        <v>4</v>
      </c>
      <c r="K20" s="606"/>
      <c r="L20" s="586"/>
      <c r="M20" s="110" t="s">
        <v>3</v>
      </c>
      <c r="N20" s="108" t="s">
        <v>4</v>
      </c>
      <c r="O20" s="598"/>
      <c r="P20" s="124"/>
    </row>
    <row r="21" spans="1:16" ht="15.95" customHeight="1" x14ac:dyDescent="0.25">
      <c r="A21" s="13" t="s">
        <v>67</v>
      </c>
      <c r="B21" s="583" t="s">
        <v>6</v>
      </c>
      <c r="C21" s="584"/>
      <c r="D21" s="584"/>
      <c r="E21" s="584"/>
      <c r="F21" s="584"/>
      <c r="G21" s="584"/>
      <c r="H21" s="584"/>
      <c r="I21" s="584"/>
      <c r="J21" s="584"/>
      <c r="K21" s="584"/>
      <c r="L21" s="584"/>
      <c r="M21" s="584"/>
      <c r="N21" s="584"/>
      <c r="O21" s="585"/>
    </row>
    <row r="22" spans="1:16" ht="15" customHeight="1" x14ac:dyDescent="0.25">
      <c r="A22" s="5" t="s">
        <v>172</v>
      </c>
      <c r="B22" s="78" t="s">
        <v>20</v>
      </c>
      <c r="C22" s="30" t="s">
        <v>21</v>
      </c>
      <c r="D22" s="16">
        <f>E22+G22</f>
        <v>2.7</v>
      </c>
      <c r="E22" s="42">
        <v>0.1</v>
      </c>
      <c r="F22" s="42"/>
      <c r="G22" s="42">
        <v>2.6</v>
      </c>
      <c r="H22" s="24">
        <f>I22+K22</f>
        <v>0</v>
      </c>
      <c r="I22" s="10"/>
      <c r="J22" s="10"/>
      <c r="K22" s="10"/>
      <c r="L22" s="12">
        <f>M22+O22</f>
        <v>2.7</v>
      </c>
      <c r="M22" s="12">
        <f>E22+I22</f>
        <v>0.1</v>
      </c>
      <c r="N22" s="12">
        <f>F22+J22</f>
        <v>0</v>
      </c>
      <c r="O22" s="12">
        <f>G22+K22</f>
        <v>2.6</v>
      </c>
    </row>
    <row r="23" spans="1:16" ht="15.95" customHeight="1" x14ac:dyDescent="0.25">
      <c r="A23" s="20" t="s">
        <v>68</v>
      </c>
      <c r="B23" s="21" t="s">
        <v>164</v>
      </c>
      <c r="C23" s="22"/>
      <c r="D23" s="23">
        <f t="shared" ref="D23:O23" si="0">D22</f>
        <v>2.7</v>
      </c>
      <c r="E23" s="23">
        <f t="shared" si="0"/>
        <v>0.1</v>
      </c>
      <c r="F23" s="23">
        <f t="shared" si="0"/>
        <v>0</v>
      </c>
      <c r="G23" s="23">
        <f t="shared" si="0"/>
        <v>2.6</v>
      </c>
      <c r="H23" s="10">
        <f t="shared" si="0"/>
        <v>0</v>
      </c>
      <c r="I23" s="10">
        <f t="shared" si="0"/>
        <v>0</v>
      </c>
      <c r="J23" s="10">
        <f t="shared" si="0"/>
        <v>0</v>
      </c>
      <c r="K23" s="10">
        <f t="shared" si="0"/>
        <v>0</v>
      </c>
      <c r="L23" s="21">
        <f t="shared" ref="L23" si="1">M23+O23</f>
        <v>2.7</v>
      </c>
      <c r="M23" s="21">
        <f t="shared" si="0"/>
        <v>0.1</v>
      </c>
      <c r="N23" s="21">
        <f t="shared" si="0"/>
        <v>0</v>
      </c>
      <c r="O23" s="21">
        <f t="shared" si="0"/>
        <v>2.6</v>
      </c>
    </row>
    <row r="24" spans="1:16" ht="15.95" customHeight="1" x14ac:dyDescent="0.25">
      <c r="A24" s="13" t="s">
        <v>69</v>
      </c>
      <c r="B24" s="583" t="s">
        <v>56</v>
      </c>
      <c r="C24" s="584"/>
      <c r="D24" s="584"/>
      <c r="E24" s="584"/>
      <c r="F24" s="584"/>
      <c r="G24" s="584"/>
      <c r="H24" s="584"/>
      <c r="I24" s="584"/>
      <c r="J24" s="584"/>
      <c r="K24" s="584"/>
      <c r="L24" s="584"/>
      <c r="M24" s="584"/>
      <c r="N24" s="584"/>
      <c r="O24" s="585"/>
    </row>
    <row r="25" spans="1:16" ht="15" customHeight="1" x14ac:dyDescent="0.25">
      <c r="A25" s="5" t="s">
        <v>70</v>
      </c>
      <c r="B25" s="78" t="s">
        <v>20</v>
      </c>
      <c r="C25" s="79"/>
      <c r="D25" s="16">
        <f>E25+G25</f>
        <v>537.4</v>
      </c>
      <c r="E25" s="42">
        <f>E28+E29+E27+E26</f>
        <v>4.5</v>
      </c>
      <c r="F25" s="42">
        <f t="shared" ref="F25:O25" si="2">F28+F29+F27+F26</f>
        <v>3.9</v>
      </c>
      <c r="G25" s="42">
        <f t="shared" si="2"/>
        <v>532.9</v>
      </c>
      <c r="H25" s="24">
        <f t="shared" si="2"/>
        <v>0</v>
      </c>
      <c r="I25" s="10">
        <f t="shared" si="2"/>
        <v>0</v>
      </c>
      <c r="J25" s="10">
        <f t="shared" si="2"/>
        <v>0</v>
      </c>
      <c r="K25" s="10">
        <f t="shared" si="2"/>
        <v>0</v>
      </c>
      <c r="L25" s="12">
        <f t="shared" si="2"/>
        <v>537.4</v>
      </c>
      <c r="M25" s="12">
        <f t="shared" si="2"/>
        <v>4.5</v>
      </c>
      <c r="N25" s="12">
        <f t="shared" si="2"/>
        <v>3.9</v>
      </c>
      <c r="O25" s="12">
        <f t="shared" si="2"/>
        <v>532.9</v>
      </c>
    </row>
    <row r="26" spans="1:16" ht="15" customHeight="1" x14ac:dyDescent="0.25">
      <c r="A26" s="19"/>
      <c r="B26" s="78"/>
      <c r="C26" s="30" t="s">
        <v>25</v>
      </c>
      <c r="D26" s="16">
        <f>E26+G26</f>
        <v>228</v>
      </c>
      <c r="E26" s="16">
        <v>0.3</v>
      </c>
      <c r="F26" s="16"/>
      <c r="G26" s="16">
        <v>227.7</v>
      </c>
      <c r="H26" s="10">
        <f>I26+K26</f>
        <v>0</v>
      </c>
      <c r="I26" s="10"/>
      <c r="J26" s="10"/>
      <c r="K26" s="10"/>
      <c r="L26" s="12">
        <f>M26+O26</f>
        <v>228</v>
      </c>
      <c r="M26" s="12">
        <f t="shared" ref="M26:M27" si="3">E26+I26</f>
        <v>0.3</v>
      </c>
      <c r="N26" s="12">
        <f t="shared" ref="N26:N27" si="4">F26+J26</f>
        <v>0</v>
      </c>
      <c r="O26" s="12">
        <f t="shared" ref="O26:O27" si="5">G26+K26</f>
        <v>227.7</v>
      </c>
    </row>
    <row r="27" spans="1:16" x14ac:dyDescent="0.25">
      <c r="A27" s="39"/>
      <c r="B27" s="40"/>
      <c r="C27" s="80" t="s">
        <v>31</v>
      </c>
      <c r="D27" s="16">
        <f>E27+G27</f>
        <v>88.9</v>
      </c>
      <c r="E27" s="16">
        <v>0.7</v>
      </c>
      <c r="F27" s="16">
        <v>0.5</v>
      </c>
      <c r="G27" s="16">
        <v>88.2</v>
      </c>
      <c r="H27" s="10">
        <f>I27+K27</f>
        <v>0</v>
      </c>
      <c r="I27" s="10"/>
      <c r="J27" s="10"/>
      <c r="K27" s="10"/>
      <c r="L27" s="12">
        <f>M27+O27</f>
        <v>88.9</v>
      </c>
      <c r="M27" s="12">
        <f t="shared" si="3"/>
        <v>0.7</v>
      </c>
      <c r="N27" s="12">
        <f t="shared" si="4"/>
        <v>0.5</v>
      </c>
      <c r="O27" s="12">
        <f t="shared" si="5"/>
        <v>88.2</v>
      </c>
    </row>
    <row r="28" spans="1:16" ht="15" customHeight="1" x14ac:dyDescent="0.25">
      <c r="A28" s="19"/>
      <c r="B28" s="78"/>
      <c r="C28" s="373" t="s">
        <v>22</v>
      </c>
      <c r="D28" s="16">
        <f>E28+G28</f>
        <v>220.5</v>
      </c>
      <c r="E28" s="16">
        <v>3.5</v>
      </c>
      <c r="F28" s="16">
        <v>3.4</v>
      </c>
      <c r="G28" s="16">
        <v>217</v>
      </c>
      <c r="H28" s="10">
        <f>I28+K28</f>
        <v>0</v>
      </c>
      <c r="I28" s="10"/>
      <c r="J28" s="10"/>
      <c r="K28" s="10"/>
      <c r="L28" s="12">
        <f>M28+O28</f>
        <v>220.5</v>
      </c>
      <c r="M28" s="12">
        <f t="shared" ref="M28:O29" si="6">E28+I28</f>
        <v>3.5</v>
      </c>
      <c r="N28" s="12">
        <f t="shared" si="6"/>
        <v>3.4</v>
      </c>
      <c r="O28" s="12">
        <f t="shared" si="6"/>
        <v>217</v>
      </c>
    </row>
    <row r="29" spans="1:16" hidden="1" x14ac:dyDescent="0.25">
      <c r="A29" s="39"/>
      <c r="B29" s="40"/>
      <c r="C29" s="38" t="s">
        <v>30</v>
      </c>
      <c r="D29" s="16">
        <f>E29+G29</f>
        <v>0</v>
      </c>
      <c r="E29" s="16"/>
      <c r="F29" s="16"/>
      <c r="G29" s="16"/>
      <c r="H29" s="10">
        <f>I29+K29</f>
        <v>0</v>
      </c>
      <c r="I29" s="10"/>
      <c r="J29" s="10"/>
      <c r="K29" s="10"/>
      <c r="L29" s="12">
        <f>M29+O29</f>
        <v>0</v>
      </c>
      <c r="M29" s="12">
        <f t="shared" si="6"/>
        <v>0</v>
      </c>
      <c r="N29" s="12">
        <f t="shared" si="6"/>
        <v>0</v>
      </c>
      <c r="O29" s="12">
        <f t="shared" si="6"/>
        <v>0</v>
      </c>
    </row>
    <row r="30" spans="1:16" ht="15.95" customHeight="1" x14ac:dyDescent="0.25">
      <c r="A30" s="20" t="s">
        <v>71</v>
      </c>
      <c r="B30" s="21" t="s">
        <v>165</v>
      </c>
      <c r="C30" s="22"/>
      <c r="D30" s="23">
        <f>D25</f>
        <v>537.4</v>
      </c>
      <c r="E30" s="23">
        <f>E25</f>
        <v>4.5</v>
      </c>
      <c r="F30" s="23">
        <f>F25</f>
        <v>3.9</v>
      </c>
      <c r="G30" s="23">
        <f>G25</f>
        <v>532.9</v>
      </c>
      <c r="H30" s="10">
        <f>H25</f>
        <v>0</v>
      </c>
      <c r="I30" s="10">
        <f t="shared" ref="I30:K30" si="7">I25</f>
        <v>0</v>
      </c>
      <c r="J30" s="10">
        <f t="shared" si="7"/>
        <v>0</v>
      </c>
      <c r="K30" s="10">
        <f t="shared" si="7"/>
        <v>0</v>
      </c>
      <c r="L30" s="21">
        <f t="shared" ref="L30" si="8">M30+O30</f>
        <v>537.4</v>
      </c>
      <c r="M30" s="21">
        <f>M25</f>
        <v>4.5</v>
      </c>
      <c r="N30" s="21">
        <f>N25</f>
        <v>3.9</v>
      </c>
      <c r="O30" s="21">
        <f>O25</f>
        <v>532.9</v>
      </c>
    </row>
    <row r="31" spans="1:16" ht="15.95" customHeight="1" x14ac:dyDescent="0.25">
      <c r="A31" s="19" t="s">
        <v>72</v>
      </c>
      <c r="B31" s="666" t="s">
        <v>59</v>
      </c>
      <c r="C31" s="667"/>
      <c r="D31" s="667"/>
      <c r="E31" s="667"/>
      <c r="F31" s="667"/>
      <c r="G31" s="667"/>
      <c r="H31" s="667"/>
      <c r="I31" s="667"/>
      <c r="J31" s="667"/>
      <c r="K31" s="667"/>
      <c r="L31" s="667"/>
      <c r="M31" s="667"/>
      <c r="N31" s="667"/>
      <c r="O31" s="668"/>
    </row>
    <row r="32" spans="1:16" ht="15" customHeight="1" x14ac:dyDescent="0.25">
      <c r="A32" s="5" t="s">
        <v>73</v>
      </c>
      <c r="B32" s="35" t="s">
        <v>20</v>
      </c>
      <c r="C32" s="15" t="s">
        <v>32</v>
      </c>
      <c r="D32" s="16">
        <f>E32+G32</f>
        <v>12.2</v>
      </c>
      <c r="E32" s="16">
        <v>12.2</v>
      </c>
      <c r="F32" s="16">
        <v>0.2</v>
      </c>
      <c r="G32" s="16"/>
      <c r="H32" s="24">
        <f>I32+K32</f>
        <v>0</v>
      </c>
      <c r="I32" s="24"/>
      <c r="J32" s="24"/>
      <c r="K32" s="24"/>
      <c r="L32" s="12">
        <f>M32+O32</f>
        <v>12.2</v>
      </c>
      <c r="M32" s="12">
        <f>E32+I32</f>
        <v>12.2</v>
      </c>
      <c r="N32" s="12">
        <f>F32+J32</f>
        <v>0.2</v>
      </c>
      <c r="O32" s="12">
        <f>G32+K32</f>
        <v>0</v>
      </c>
    </row>
    <row r="33" spans="1:15" ht="15.95" customHeight="1" x14ac:dyDescent="0.25">
      <c r="A33" s="20" t="s">
        <v>74</v>
      </c>
      <c r="B33" s="21" t="s">
        <v>166</v>
      </c>
      <c r="C33" s="125"/>
      <c r="D33" s="23">
        <f>D32</f>
        <v>12.2</v>
      </c>
      <c r="E33" s="23">
        <f>E32</f>
        <v>12.2</v>
      </c>
      <c r="F33" s="23">
        <f>F32</f>
        <v>0.2</v>
      </c>
      <c r="G33" s="23">
        <f>G32</f>
        <v>0</v>
      </c>
      <c r="H33" s="24">
        <f t="shared" ref="H33:O33" si="9">H32</f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1">
        <f t="shared" si="9"/>
        <v>12.2</v>
      </c>
      <c r="M33" s="21">
        <f t="shared" si="9"/>
        <v>12.2</v>
      </c>
      <c r="N33" s="21">
        <f t="shared" si="9"/>
        <v>0.2</v>
      </c>
      <c r="O33" s="21">
        <f t="shared" si="9"/>
        <v>0</v>
      </c>
    </row>
    <row r="34" spans="1:15" ht="15.95" customHeight="1" x14ac:dyDescent="0.25">
      <c r="A34" s="5" t="s">
        <v>75</v>
      </c>
      <c r="B34" s="583" t="s">
        <v>161</v>
      </c>
      <c r="C34" s="584"/>
      <c r="D34" s="584"/>
      <c r="E34" s="584"/>
      <c r="F34" s="584"/>
      <c r="G34" s="584"/>
      <c r="H34" s="584"/>
      <c r="I34" s="584"/>
      <c r="J34" s="584"/>
      <c r="K34" s="584"/>
      <c r="L34" s="584"/>
      <c r="M34" s="584"/>
      <c r="N34" s="584"/>
      <c r="O34" s="585"/>
    </row>
    <row r="35" spans="1:15" ht="15" customHeight="1" x14ac:dyDescent="0.25">
      <c r="A35" s="5" t="s">
        <v>76</v>
      </c>
      <c r="B35" s="90" t="s">
        <v>20</v>
      </c>
      <c r="C35" s="30" t="s">
        <v>48</v>
      </c>
      <c r="D35" s="16">
        <f>E35+G35</f>
        <v>217</v>
      </c>
      <c r="E35" s="16">
        <v>4.9000000000000004</v>
      </c>
      <c r="F35" s="16">
        <v>2.9</v>
      </c>
      <c r="G35" s="16">
        <v>212.1</v>
      </c>
      <c r="H35" s="10">
        <f>I35+K35</f>
        <v>0</v>
      </c>
      <c r="I35" s="10"/>
      <c r="J35" s="10"/>
      <c r="K35" s="10"/>
      <c r="L35" s="12">
        <f>M35+O35</f>
        <v>217</v>
      </c>
      <c r="M35" s="12">
        <f t="shared" ref="M35" si="10">E35+I35</f>
        <v>4.9000000000000004</v>
      </c>
      <c r="N35" s="12">
        <f t="shared" ref="N35" si="11">F35+J35</f>
        <v>2.9</v>
      </c>
      <c r="O35" s="12">
        <f t="shared" ref="O35" si="12">G35+K35</f>
        <v>212.1</v>
      </c>
    </row>
    <row r="36" spans="1:15" ht="15.95" customHeight="1" x14ac:dyDescent="0.25">
      <c r="A36" s="20" t="s">
        <v>77</v>
      </c>
      <c r="B36" s="21" t="s">
        <v>167</v>
      </c>
      <c r="C36" s="125"/>
      <c r="D36" s="23">
        <f>D35</f>
        <v>217</v>
      </c>
      <c r="E36" s="23">
        <f t="shared" ref="E36:G36" si="13">E35</f>
        <v>4.9000000000000004</v>
      </c>
      <c r="F36" s="23">
        <f t="shared" si="13"/>
        <v>2.9</v>
      </c>
      <c r="G36" s="23">
        <f t="shared" si="13"/>
        <v>212.1</v>
      </c>
      <c r="H36" s="24">
        <f>H35</f>
        <v>0</v>
      </c>
      <c r="I36" s="24">
        <f t="shared" ref="I36:K36" si="14">I35</f>
        <v>0</v>
      </c>
      <c r="J36" s="24">
        <f t="shared" si="14"/>
        <v>0</v>
      </c>
      <c r="K36" s="24">
        <f t="shared" si="14"/>
        <v>0</v>
      </c>
      <c r="L36" s="21">
        <f>L35</f>
        <v>217</v>
      </c>
      <c r="M36" s="21">
        <f t="shared" ref="M36:O36" si="15">M35</f>
        <v>4.9000000000000004</v>
      </c>
      <c r="N36" s="21">
        <f t="shared" si="15"/>
        <v>2.9</v>
      </c>
      <c r="O36" s="21">
        <f t="shared" si="15"/>
        <v>212.1</v>
      </c>
    </row>
    <row r="37" spans="1:15" ht="15.95" customHeight="1" x14ac:dyDescent="0.25">
      <c r="A37" s="19" t="s">
        <v>78</v>
      </c>
      <c r="B37" s="583" t="s">
        <v>171</v>
      </c>
      <c r="C37" s="584"/>
      <c r="D37" s="584"/>
      <c r="E37" s="584"/>
      <c r="F37" s="584"/>
      <c r="G37" s="584"/>
      <c r="H37" s="584"/>
      <c r="I37" s="584"/>
      <c r="J37" s="584"/>
      <c r="K37" s="584"/>
      <c r="L37" s="584"/>
      <c r="M37" s="584"/>
      <c r="N37" s="584"/>
      <c r="O37" s="585"/>
    </row>
    <row r="38" spans="1:15" ht="15" customHeight="1" x14ac:dyDescent="0.25">
      <c r="A38" s="5" t="s">
        <v>79</v>
      </c>
      <c r="B38" s="29" t="s">
        <v>20</v>
      </c>
      <c r="C38" s="30" t="s">
        <v>25</v>
      </c>
      <c r="D38" s="16">
        <f>E38+G38</f>
        <v>394.5</v>
      </c>
      <c r="E38" s="42"/>
      <c r="F38" s="42"/>
      <c r="G38" s="42">
        <v>394.5</v>
      </c>
      <c r="H38" s="24">
        <f>I38+K38</f>
        <v>0</v>
      </c>
      <c r="I38" s="10"/>
      <c r="J38" s="10"/>
      <c r="K38" s="10"/>
      <c r="L38" s="12">
        <f>M38+O38</f>
        <v>394.5</v>
      </c>
      <c r="M38" s="12">
        <f>E38+I38</f>
        <v>0</v>
      </c>
      <c r="N38" s="12">
        <f>F38+J38</f>
        <v>0</v>
      </c>
      <c r="O38" s="12">
        <f>G38+K38</f>
        <v>394.5</v>
      </c>
    </row>
    <row r="39" spans="1:15" ht="15.95" customHeight="1" x14ac:dyDescent="0.25">
      <c r="A39" s="20" t="s">
        <v>80</v>
      </c>
      <c r="B39" s="21" t="s">
        <v>168</v>
      </c>
      <c r="C39" s="22"/>
      <c r="D39" s="23">
        <f>D38</f>
        <v>394.5</v>
      </c>
      <c r="E39" s="23">
        <f>E38</f>
        <v>0</v>
      </c>
      <c r="F39" s="23">
        <f>F38</f>
        <v>0</v>
      </c>
      <c r="G39" s="23">
        <f>G38</f>
        <v>394.5</v>
      </c>
      <c r="H39" s="24">
        <f t="shared" ref="H39:O39" si="16">H38</f>
        <v>0</v>
      </c>
      <c r="I39" s="24">
        <f t="shared" si="16"/>
        <v>0</v>
      </c>
      <c r="J39" s="24">
        <f t="shared" si="16"/>
        <v>0</v>
      </c>
      <c r="K39" s="24">
        <f t="shared" si="16"/>
        <v>0</v>
      </c>
      <c r="L39" s="21">
        <f t="shared" ref="L39" si="17">M39+O39</f>
        <v>394.5</v>
      </c>
      <c r="M39" s="21">
        <f t="shared" si="16"/>
        <v>0</v>
      </c>
      <c r="N39" s="21">
        <f t="shared" si="16"/>
        <v>0</v>
      </c>
      <c r="O39" s="21">
        <f t="shared" si="16"/>
        <v>394.5</v>
      </c>
    </row>
    <row r="40" spans="1:15" ht="15.95" customHeight="1" x14ac:dyDescent="0.25">
      <c r="A40" s="13" t="s">
        <v>81</v>
      </c>
      <c r="B40" s="583" t="s">
        <v>62</v>
      </c>
      <c r="C40" s="584"/>
      <c r="D40" s="584"/>
      <c r="E40" s="584"/>
      <c r="F40" s="584"/>
      <c r="G40" s="584"/>
      <c r="H40" s="584"/>
      <c r="I40" s="584"/>
      <c r="J40" s="584"/>
      <c r="K40" s="584"/>
      <c r="L40" s="584"/>
      <c r="M40" s="584"/>
      <c r="N40" s="584"/>
      <c r="O40" s="585"/>
    </row>
    <row r="41" spans="1:15" ht="15" customHeight="1" x14ac:dyDescent="0.25">
      <c r="A41" s="32" t="s">
        <v>82</v>
      </c>
      <c r="B41" s="29" t="s">
        <v>20</v>
      </c>
      <c r="C41" s="38" t="s">
        <v>30</v>
      </c>
      <c r="D41" s="16">
        <f>E41+G41</f>
        <v>299.8</v>
      </c>
      <c r="E41" s="16">
        <v>92.4</v>
      </c>
      <c r="F41" s="16">
        <v>1.2</v>
      </c>
      <c r="G41" s="16">
        <v>207.4</v>
      </c>
      <c r="H41" s="10">
        <f>I41+K41</f>
        <v>0</v>
      </c>
      <c r="I41" s="10">
        <v>36.200000000000003</v>
      </c>
      <c r="J41" s="10"/>
      <c r="K41" s="10">
        <v>-36.200000000000003</v>
      </c>
      <c r="L41" s="12">
        <f>M41+O41</f>
        <v>299.8</v>
      </c>
      <c r="M41" s="12">
        <f t="shared" ref="M41:O41" si="18">E41+I41</f>
        <v>128.60000000000002</v>
      </c>
      <c r="N41" s="12">
        <f t="shared" si="18"/>
        <v>1.2</v>
      </c>
      <c r="O41" s="12">
        <f t="shared" si="18"/>
        <v>171.2</v>
      </c>
    </row>
    <row r="42" spans="1:15" ht="15" hidden="1" customHeight="1" x14ac:dyDescent="0.25">
      <c r="A42" s="32" t="s">
        <v>77</v>
      </c>
      <c r="B42" s="29" t="s">
        <v>28</v>
      </c>
      <c r="C42" s="38" t="s">
        <v>30</v>
      </c>
      <c r="D42" s="16">
        <f>E42+G42</f>
        <v>0</v>
      </c>
      <c r="E42" s="16"/>
      <c r="F42" s="16"/>
      <c r="G42" s="16"/>
      <c r="H42" s="10">
        <f>I42+K42</f>
        <v>0</v>
      </c>
      <c r="I42" s="10"/>
      <c r="J42" s="10"/>
      <c r="K42" s="10"/>
      <c r="L42" s="12">
        <f>M42+O42</f>
        <v>0</v>
      </c>
      <c r="M42" s="12">
        <f t="shared" ref="M42" si="19">E42+I42</f>
        <v>0</v>
      </c>
      <c r="N42" s="12">
        <f t="shared" ref="N42" si="20">F42+J42</f>
        <v>0</v>
      </c>
      <c r="O42" s="12">
        <f t="shared" ref="O42" si="21">G42+K42</f>
        <v>0</v>
      </c>
    </row>
    <row r="43" spans="1:15" ht="15.95" customHeight="1" x14ac:dyDescent="0.25">
      <c r="A43" s="20" t="s">
        <v>83</v>
      </c>
      <c r="B43" s="21" t="s">
        <v>169</v>
      </c>
      <c r="C43" s="125"/>
      <c r="D43" s="23">
        <f>SUM(D41:D42)</f>
        <v>299.8</v>
      </c>
      <c r="E43" s="23">
        <f t="shared" ref="E43:G43" si="22">SUM(E41:E42)</f>
        <v>92.4</v>
      </c>
      <c r="F43" s="23">
        <f t="shared" si="22"/>
        <v>1.2</v>
      </c>
      <c r="G43" s="23">
        <f t="shared" si="22"/>
        <v>207.4</v>
      </c>
      <c r="H43" s="24">
        <f>SUM(H41:H42)</f>
        <v>0</v>
      </c>
      <c r="I43" s="24">
        <f t="shared" ref="I43:K43" si="23">SUM(I41:I42)</f>
        <v>36.200000000000003</v>
      </c>
      <c r="J43" s="24">
        <f t="shared" si="23"/>
        <v>0</v>
      </c>
      <c r="K43" s="24">
        <f t="shared" si="23"/>
        <v>-36.200000000000003</v>
      </c>
      <c r="L43" s="21">
        <f t="shared" ref="L43" si="24">M43+O43</f>
        <v>299.8</v>
      </c>
      <c r="M43" s="21">
        <f t="shared" ref="M43:O43" si="25">SUM(M41:M42)</f>
        <v>128.60000000000002</v>
      </c>
      <c r="N43" s="21">
        <f t="shared" si="25"/>
        <v>1.2</v>
      </c>
      <c r="O43" s="21">
        <f t="shared" si="25"/>
        <v>171.2</v>
      </c>
    </row>
    <row r="44" spans="1:15" ht="15.95" customHeight="1" x14ac:dyDescent="0.25">
      <c r="A44" s="13" t="s">
        <v>84</v>
      </c>
      <c r="B44" s="583" t="s">
        <v>64</v>
      </c>
      <c r="C44" s="584"/>
      <c r="D44" s="584"/>
      <c r="E44" s="584"/>
      <c r="F44" s="584"/>
      <c r="G44" s="584"/>
      <c r="H44" s="584"/>
      <c r="I44" s="584"/>
      <c r="J44" s="584"/>
      <c r="K44" s="584"/>
      <c r="L44" s="584"/>
      <c r="M44" s="584"/>
      <c r="N44" s="584"/>
      <c r="O44" s="585"/>
    </row>
    <row r="45" spans="1:15" ht="15" customHeight="1" x14ac:dyDescent="0.25">
      <c r="A45" s="32" t="s">
        <v>85</v>
      </c>
      <c r="B45" s="29" t="s">
        <v>20</v>
      </c>
      <c r="C45" s="1">
        <v>10</v>
      </c>
      <c r="D45" s="16">
        <f>E45+G45</f>
        <v>163.4</v>
      </c>
      <c r="E45" s="16">
        <v>3.9</v>
      </c>
      <c r="F45" s="16">
        <v>2</v>
      </c>
      <c r="G45" s="16">
        <v>159.5</v>
      </c>
      <c r="H45" s="10">
        <f>I45+K45</f>
        <v>0</v>
      </c>
      <c r="I45" s="10"/>
      <c r="J45" s="10"/>
      <c r="K45" s="10"/>
      <c r="L45" s="12">
        <f>M45+O45</f>
        <v>163.4</v>
      </c>
      <c r="M45" s="12">
        <f t="shared" ref="M45" si="26">E45+I45</f>
        <v>3.9</v>
      </c>
      <c r="N45" s="12">
        <f t="shared" ref="N45" si="27">F45+J45</f>
        <v>2</v>
      </c>
      <c r="O45" s="12">
        <f t="shared" ref="O45" si="28">G45+K45</f>
        <v>159.5</v>
      </c>
    </row>
    <row r="46" spans="1:15" ht="15.95" customHeight="1" x14ac:dyDescent="0.25">
      <c r="A46" s="20" t="s">
        <v>86</v>
      </c>
      <c r="B46" s="21" t="s">
        <v>170</v>
      </c>
      <c r="C46" s="125"/>
      <c r="D46" s="23">
        <f t="shared" ref="D46:O46" si="29">SUM(D45:D45)</f>
        <v>163.4</v>
      </c>
      <c r="E46" s="23">
        <f t="shared" si="29"/>
        <v>3.9</v>
      </c>
      <c r="F46" s="23">
        <f t="shared" si="29"/>
        <v>2</v>
      </c>
      <c r="G46" s="23">
        <f t="shared" si="29"/>
        <v>159.5</v>
      </c>
      <c r="H46" s="24">
        <f t="shared" si="29"/>
        <v>0</v>
      </c>
      <c r="I46" s="24">
        <f t="shared" si="29"/>
        <v>0</v>
      </c>
      <c r="J46" s="24">
        <f t="shared" si="29"/>
        <v>0</v>
      </c>
      <c r="K46" s="24">
        <f t="shared" si="29"/>
        <v>0</v>
      </c>
      <c r="L46" s="21">
        <f t="shared" ref="L46" si="30">M46+O46</f>
        <v>163.4</v>
      </c>
      <c r="M46" s="21">
        <f t="shared" si="29"/>
        <v>3.9</v>
      </c>
      <c r="N46" s="21">
        <f t="shared" si="29"/>
        <v>2</v>
      </c>
      <c r="O46" s="21">
        <f t="shared" si="29"/>
        <v>159.5</v>
      </c>
    </row>
    <row r="47" spans="1:15" ht="15.95" customHeight="1" x14ac:dyDescent="0.25">
      <c r="A47" s="119" t="s">
        <v>87</v>
      </c>
      <c r="B47" s="126" t="s">
        <v>162</v>
      </c>
      <c r="C47" s="127"/>
      <c r="D47" s="23">
        <f>D22+D30+D33+D36+D39+D43+D46</f>
        <v>1627.0000000000002</v>
      </c>
      <c r="E47" s="23">
        <f>E23+E30+E33+E36+E39+E43+E46</f>
        <v>118</v>
      </c>
      <c r="F47" s="23">
        <f t="shared" ref="F47:O47" si="31">F23+F30+F33+F36+F39+F43+F46</f>
        <v>10.199999999999999</v>
      </c>
      <c r="G47" s="23">
        <f t="shared" si="31"/>
        <v>1509</v>
      </c>
      <c r="H47" s="24">
        <f t="shared" si="31"/>
        <v>0</v>
      </c>
      <c r="I47" s="24">
        <f t="shared" si="31"/>
        <v>36.200000000000003</v>
      </c>
      <c r="J47" s="24">
        <f t="shared" si="31"/>
        <v>0</v>
      </c>
      <c r="K47" s="24">
        <f t="shared" si="31"/>
        <v>-36.200000000000003</v>
      </c>
      <c r="L47" s="21">
        <f>L23+L30+L33+L36+L39+L43+L46</f>
        <v>1627.0000000000002</v>
      </c>
      <c r="M47" s="21">
        <f t="shared" si="31"/>
        <v>154.20000000000002</v>
      </c>
      <c r="N47" s="21">
        <f t="shared" si="31"/>
        <v>10.199999999999999</v>
      </c>
      <c r="O47" s="21">
        <f t="shared" si="31"/>
        <v>1472.8</v>
      </c>
    </row>
    <row r="48" spans="1:15" x14ac:dyDescent="0.25">
      <c r="A48" s="6"/>
      <c r="B48" s="6"/>
      <c r="C48" s="51"/>
      <c r="D48" s="6"/>
      <c r="E48" s="6"/>
      <c r="F48" s="6"/>
      <c r="G48" s="6"/>
      <c r="H48" s="128"/>
      <c r="I48" s="128"/>
      <c r="J48" s="128"/>
      <c r="L48" s="6"/>
      <c r="M48" s="6"/>
      <c r="N48" s="6"/>
    </row>
    <row r="49" spans="1:17" x14ac:dyDescent="0.25">
      <c r="A49" s="6"/>
      <c r="B49" s="120"/>
      <c r="C49" s="129"/>
      <c r="D49" s="120"/>
      <c r="E49" s="120"/>
      <c r="F49" s="120"/>
      <c r="G49" s="120"/>
      <c r="H49" s="130"/>
      <c r="I49" s="130"/>
      <c r="J49" s="130"/>
      <c r="K49" s="130"/>
      <c r="L49" s="120"/>
      <c r="M49" s="120"/>
      <c r="N49" s="120"/>
      <c r="P49" s="68" t="s">
        <v>258</v>
      </c>
      <c r="Q49" s="69">
        <f>SUMIF(C22:C45,1,L22:L45)</f>
        <v>0</v>
      </c>
    </row>
    <row r="50" spans="1:17" x14ac:dyDescent="0.25">
      <c r="A50" s="6"/>
      <c r="B50" s="6"/>
      <c r="C50" s="51"/>
      <c r="D50" s="6"/>
      <c r="E50" s="6"/>
      <c r="F50" s="6"/>
      <c r="G50" s="6"/>
      <c r="H50" s="128"/>
      <c r="I50" s="128"/>
      <c r="J50" s="128"/>
      <c r="L50" s="6"/>
      <c r="M50" s="6"/>
      <c r="N50" s="6"/>
      <c r="P50" s="68" t="s">
        <v>259</v>
      </c>
      <c r="Q50" s="69">
        <f>SUMIF(C22:C45,2,L22:L45)</f>
        <v>0</v>
      </c>
    </row>
    <row r="51" spans="1:17" x14ac:dyDescent="0.25">
      <c r="A51" s="6"/>
      <c r="B51" s="6"/>
      <c r="C51" s="51"/>
      <c r="D51" s="6">
        <v>1627</v>
      </c>
      <c r="E51" s="6">
        <v>118</v>
      </c>
      <c r="F51" s="6">
        <v>10.199999999999999</v>
      </c>
      <c r="G51" s="6">
        <v>1509</v>
      </c>
      <c r="H51" s="128"/>
      <c r="I51" s="128"/>
      <c r="J51" s="128"/>
      <c r="L51" s="6"/>
      <c r="M51" s="6"/>
      <c r="N51" s="6"/>
      <c r="O51" s="6"/>
      <c r="P51" s="68" t="s">
        <v>260</v>
      </c>
      <c r="Q51" s="69">
        <f>SUMIF(C22:C45,3,L22:L45)</f>
        <v>2.7</v>
      </c>
    </row>
    <row r="52" spans="1:17" x14ac:dyDescent="0.25">
      <c r="A52" s="6"/>
      <c r="B52" s="6"/>
      <c r="C52" s="51"/>
      <c r="D52" s="6">
        <f>D51-D47</f>
        <v>0</v>
      </c>
      <c r="E52" s="6">
        <f t="shared" ref="E52:G52" si="32">E51-E47</f>
        <v>0</v>
      </c>
      <c r="F52" s="6">
        <f t="shared" si="32"/>
        <v>0</v>
      </c>
      <c r="G52" s="6">
        <f t="shared" si="32"/>
        <v>0</v>
      </c>
      <c r="H52" s="128"/>
      <c r="I52" s="128"/>
      <c r="J52" s="128"/>
      <c r="L52" s="6"/>
      <c r="M52" s="6"/>
      <c r="N52" s="6"/>
      <c r="P52" s="68" t="s">
        <v>261</v>
      </c>
      <c r="Q52" s="69">
        <f>SUMIF(C22:C45,4,L22:L45)</f>
        <v>622.5</v>
      </c>
    </row>
    <row r="53" spans="1:17" x14ac:dyDescent="0.25">
      <c r="A53" s="6"/>
      <c r="B53" s="6"/>
      <c r="C53" s="51"/>
      <c r="D53" s="6"/>
      <c r="E53" s="6"/>
      <c r="F53" s="6"/>
      <c r="G53" s="6"/>
      <c r="H53" s="128"/>
      <c r="I53" s="128"/>
      <c r="J53" s="128"/>
      <c r="L53" s="6"/>
      <c r="M53" s="6"/>
      <c r="N53" s="6"/>
      <c r="P53" s="68" t="s">
        <v>264</v>
      </c>
      <c r="Q53" s="69">
        <f>SUMIF(C22:C45,5,L22:L45)</f>
        <v>88.9</v>
      </c>
    </row>
    <row r="54" spans="1:17" x14ac:dyDescent="0.25">
      <c r="A54" s="6"/>
      <c r="B54" s="6"/>
      <c r="C54" s="51"/>
      <c r="D54" s="6"/>
      <c r="E54" s="6"/>
      <c r="F54" s="6"/>
      <c r="G54" s="6"/>
      <c r="H54" s="128"/>
      <c r="I54" s="128"/>
      <c r="J54" s="128"/>
      <c r="L54" s="6"/>
      <c r="M54" s="6"/>
      <c r="N54" s="6"/>
      <c r="P54" s="68" t="s">
        <v>262</v>
      </c>
      <c r="Q54" s="69">
        <f>SUMIF(C22:C45,6,L22:L45)</f>
        <v>220.5</v>
      </c>
    </row>
    <row r="55" spans="1:17" x14ac:dyDescent="0.25">
      <c r="A55" s="6"/>
      <c r="B55" s="6"/>
      <c r="C55" s="51"/>
      <c r="D55" s="6"/>
      <c r="E55" s="6"/>
      <c r="F55" s="6"/>
      <c r="G55" s="6"/>
      <c r="H55" s="128"/>
      <c r="I55" s="128"/>
      <c r="J55" s="128"/>
      <c r="L55" s="6"/>
      <c r="M55" s="6"/>
      <c r="N55" s="6"/>
      <c r="P55" s="68" t="s">
        <v>263</v>
      </c>
      <c r="Q55" s="69">
        <f>SUMIF(C22:C45,7,L22:L45)</f>
        <v>12.2</v>
      </c>
    </row>
    <row r="56" spans="1:17" x14ac:dyDescent="0.25">
      <c r="A56" s="6"/>
      <c r="B56" s="6"/>
      <c r="C56" s="51"/>
      <c r="D56" s="6"/>
      <c r="E56" s="6"/>
      <c r="F56" s="6"/>
      <c r="G56" s="6"/>
      <c r="H56" s="128"/>
      <c r="I56" s="128"/>
      <c r="J56" s="128"/>
      <c r="L56" s="6"/>
      <c r="M56" s="6"/>
      <c r="N56" s="6"/>
      <c r="P56" s="68" t="s">
        <v>265</v>
      </c>
      <c r="Q56" s="69">
        <f>SUMIF(C22:C45,8,L22:L45)</f>
        <v>299.8</v>
      </c>
    </row>
    <row r="57" spans="1:17" x14ac:dyDescent="0.25">
      <c r="A57" s="6"/>
      <c r="B57" s="6"/>
      <c r="C57" s="51"/>
      <c r="D57" s="6"/>
      <c r="E57" s="6"/>
      <c r="F57" s="6"/>
      <c r="G57" s="6"/>
      <c r="H57" s="128"/>
      <c r="I57" s="128"/>
      <c r="J57" s="128"/>
      <c r="L57" s="6"/>
      <c r="M57" s="6"/>
      <c r="N57" s="6"/>
      <c r="P57" s="68" t="s">
        <v>266</v>
      </c>
      <c r="Q57" s="69">
        <f>SUMIF(C22:C45,9,L22:L45)</f>
        <v>217</v>
      </c>
    </row>
    <row r="58" spans="1:17" x14ac:dyDescent="0.25">
      <c r="A58" s="6"/>
      <c r="B58" s="6"/>
      <c r="C58" s="51"/>
      <c r="D58" s="6"/>
      <c r="E58" s="6"/>
      <c r="F58" s="6"/>
      <c r="G58" s="6"/>
      <c r="H58" s="128"/>
      <c r="I58" s="128"/>
      <c r="J58" s="128"/>
      <c r="L58" s="6"/>
      <c r="M58" s="6"/>
      <c r="N58" s="6"/>
      <c r="P58" s="68" t="s">
        <v>267</v>
      </c>
      <c r="Q58" s="69">
        <f>SUMIF(C22:C45,10,L22:L45)</f>
        <v>163.4</v>
      </c>
    </row>
    <row r="59" spans="1:17" x14ac:dyDescent="0.25">
      <c r="A59" s="6"/>
      <c r="B59" s="6"/>
      <c r="C59" s="51"/>
      <c r="D59" s="6"/>
      <c r="E59" s="6"/>
      <c r="F59" s="6"/>
      <c r="G59" s="6"/>
      <c r="H59" s="128"/>
      <c r="I59" s="128"/>
      <c r="J59" s="128"/>
      <c r="L59" s="6"/>
      <c r="M59" s="6"/>
      <c r="N59" s="6"/>
      <c r="P59" s="73" t="s">
        <v>162</v>
      </c>
      <c r="Q59" s="74">
        <f>SUM(Q49:Q58)</f>
        <v>1627.0000000000002</v>
      </c>
    </row>
    <row r="60" spans="1:17" x14ac:dyDescent="0.25">
      <c r="A60" s="6"/>
      <c r="B60" s="6"/>
      <c r="C60" s="51"/>
      <c r="D60" s="6"/>
      <c r="E60" s="6"/>
      <c r="F60" s="6"/>
      <c r="G60" s="6"/>
      <c r="H60" s="128"/>
      <c r="I60" s="128"/>
      <c r="J60" s="128"/>
      <c r="L60" s="6"/>
      <c r="M60" s="6"/>
      <c r="N60" s="6"/>
      <c r="P60" s="75"/>
      <c r="Q60" s="75">
        <f>Q59-L47</f>
        <v>0</v>
      </c>
    </row>
    <row r="61" spans="1:17" x14ac:dyDescent="0.25">
      <c r="A61" s="6"/>
      <c r="B61" s="6"/>
      <c r="C61" s="51"/>
      <c r="D61" s="6"/>
      <c r="E61" s="6"/>
      <c r="F61" s="6"/>
      <c r="G61" s="6"/>
      <c r="H61" s="128"/>
      <c r="I61" s="128"/>
      <c r="J61" s="128"/>
      <c r="L61" s="6"/>
      <c r="M61" s="6"/>
      <c r="N61" s="6"/>
    </row>
    <row r="62" spans="1:17" x14ac:dyDescent="0.25">
      <c r="A62" s="6"/>
      <c r="B62" s="6"/>
      <c r="C62" s="51"/>
      <c r="D62" s="6"/>
      <c r="E62" s="6"/>
      <c r="F62" s="6"/>
      <c r="G62" s="6"/>
      <c r="H62" s="128"/>
      <c r="I62" s="128"/>
      <c r="J62" s="128"/>
      <c r="L62" s="6"/>
      <c r="M62" s="6"/>
      <c r="N62" s="6"/>
    </row>
    <row r="63" spans="1:17" x14ac:dyDescent="0.25">
      <c r="A63" s="6"/>
      <c r="B63" s="6"/>
      <c r="C63" s="51"/>
      <c r="D63" s="6"/>
      <c r="E63" s="6"/>
      <c r="F63" s="6"/>
      <c r="G63" s="6"/>
      <c r="H63" s="128"/>
      <c r="I63" s="128"/>
      <c r="J63" s="128"/>
      <c r="L63" s="6"/>
      <c r="M63" s="6"/>
      <c r="N63" s="6"/>
    </row>
    <row r="64" spans="1:17" x14ac:dyDescent="0.25">
      <c r="A64" s="6"/>
      <c r="B64" s="6"/>
      <c r="C64" s="51"/>
      <c r="D64" s="6"/>
      <c r="E64" s="6"/>
      <c r="F64" s="6"/>
      <c r="G64" s="6"/>
      <c r="H64" s="128"/>
      <c r="I64" s="128"/>
      <c r="J64" s="128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128"/>
      <c r="I65" s="128"/>
      <c r="J65" s="128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28"/>
      <c r="I66" s="128"/>
      <c r="J66" s="128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28"/>
      <c r="I67" s="128"/>
      <c r="J67" s="128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28"/>
      <c r="I68" s="128"/>
      <c r="J68" s="128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28"/>
      <c r="I69" s="128"/>
      <c r="J69" s="128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28"/>
      <c r="I70" s="128"/>
      <c r="J70" s="128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28"/>
      <c r="I71" s="128"/>
      <c r="J71" s="128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28"/>
      <c r="I72" s="128"/>
      <c r="J72" s="128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28"/>
      <c r="I73" s="128"/>
      <c r="J73" s="128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28"/>
      <c r="I74" s="128"/>
      <c r="J74" s="128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28"/>
      <c r="I75" s="128"/>
      <c r="J75" s="128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28"/>
      <c r="I76" s="128"/>
      <c r="J76" s="128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28"/>
      <c r="I77" s="128"/>
      <c r="J77" s="128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28"/>
      <c r="I78" s="128"/>
      <c r="J78" s="128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28"/>
      <c r="I79" s="128"/>
      <c r="J79" s="128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28"/>
      <c r="I80" s="128"/>
      <c r="J80" s="128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28"/>
      <c r="I81" s="128"/>
      <c r="J81" s="128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28"/>
      <c r="I82" s="128"/>
      <c r="J82" s="128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28"/>
      <c r="I83" s="128"/>
      <c r="J83" s="128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28"/>
      <c r="I84" s="128"/>
      <c r="J84" s="128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28"/>
      <c r="I85" s="128"/>
      <c r="J85" s="128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28"/>
      <c r="I86" s="128"/>
      <c r="J86" s="128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28"/>
      <c r="I87" s="128"/>
      <c r="J87" s="128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28"/>
      <c r="I88" s="128"/>
      <c r="J88" s="128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28"/>
      <c r="I89" s="128"/>
      <c r="J89" s="128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28"/>
      <c r="I90" s="128"/>
      <c r="J90" s="128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28"/>
      <c r="I91" s="128"/>
      <c r="J91" s="128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28"/>
      <c r="I92" s="128"/>
      <c r="J92" s="128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28"/>
      <c r="I93" s="128"/>
      <c r="J93" s="128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28"/>
      <c r="I94" s="128"/>
      <c r="J94" s="128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28"/>
      <c r="I95" s="128"/>
      <c r="J95" s="128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28"/>
      <c r="I96" s="128"/>
      <c r="J96" s="128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28"/>
      <c r="I97" s="128"/>
      <c r="J97" s="128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28"/>
      <c r="I98" s="128"/>
      <c r="J98" s="128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28"/>
      <c r="I99" s="128"/>
      <c r="J99" s="128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28"/>
      <c r="I100" s="128"/>
      <c r="J100" s="128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28"/>
      <c r="I101" s="128"/>
      <c r="J101" s="128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28"/>
      <c r="I102" s="128"/>
      <c r="J102" s="128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28"/>
      <c r="I103" s="128"/>
      <c r="J103" s="128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28"/>
      <c r="I104" s="128"/>
      <c r="J104" s="128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28"/>
      <c r="I105" s="128"/>
      <c r="J105" s="128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28"/>
      <c r="I106" s="128"/>
      <c r="J106" s="128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28"/>
      <c r="I107" s="128"/>
      <c r="J107" s="128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28"/>
      <c r="I108" s="128"/>
      <c r="J108" s="128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28"/>
      <c r="I109" s="128"/>
      <c r="J109" s="128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28"/>
      <c r="I110" s="128"/>
      <c r="J110" s="128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28"/>
      <c r="I111" s="128"/>
      <c r="J111" s="128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28"/>
      <c r="I112" s="128"/>
      <c r="J112" s="128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28"/>
      <c r="I113" s="128"/>
      <c r="J113" s="128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28"/>
      <c r="I114" s="128"/>
      <c r="J114" s="128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28"/>
      <c r="I115" s="128"/>
      <c r="J115" s="128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28"/>
      <c r="I116" s="128"/>
      <c r="J116" s="128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28"/>
      <c r="I117" s="128"/>
      <c r="J117" s="128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28"/>
      <c r="I118" s="128"/>
      <c r="J118" s="128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28"/>
      <c r="I119" s="128"/>
      <c r="J119" s="128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28"/>
      <c r="I120" s="128"/>
      <c r="J120" s="128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28"/>
      <c r="I121" s="128"/>
      <c r="J121" s="128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28"/>
      <c r="I122" s="128"/>
      <c r="J122" s="128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28"/>
      <c r="I123" s="128"/>
      <c r="J123" s="128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28"/>
      <c r="I124" s="128"/>
      <c r="J124" s="128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28"/>
      <c r="I125" s="128"/>
      <c r="J125" s="128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28"/>
      <c r="I126" s="128"/>
      <c r="J126" s="128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28"/>
      <c r="I127" s="128"/>
      <c r="J127" s="128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28"/>
      <c r="I128" s="128"/>
      <c r="J128" s="128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28"/>
      <c r="I129" s="128"/>
      <c r="J129" s="128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28"/>
      <c r="I130" s="128"/>
      <c r="J130" s="128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28"/>
      <c r="I131" s="128"/>
      <c r="J131" s="128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28"/>
      <c r="I132" s="128"/>
      <c r="J132" s="128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28"/>
      <c r="I133" s="128"/>
      <c r="J133" s="128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28"/>
      <c r="I134" s="128"/>
      <c r="J134" s="128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28"/>
      <c r="I135" s="128"/>
      <c r="J135" s="128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28"/>
      <c r="I136" s="128"/>
      <c r="J136" s="128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28"/>
      <c r="I137" s="128"/>
      <c r="J137" s="128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28"/>
      <c r="I138" s="128"/>
      <c r="J138" s="128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28"/>
      <c r="I139" s="128"/>
      <c r="J139" s="128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28"/>
      <c r="I140" s="128"/>
      <c r="J140" s="128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28"/>
      <c r="I141" s="128"/>
      <c r="J141" s="128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28"/>
      <c r="I142" s="128"/>
      <c r="J142" s="128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28"/>
      <c r="I143" s="128"/>
      <c r="J143" s="128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28"/>
      <c r="I144" s="128"/>
      <c r="J144" s="128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28"/>
      <c r="I145" s="128"/>
      <c r="J145" s="128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28"/>
      <c r="I146" s="128"/>
      <c r="J146" s="128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28"/>
      <c r="I147" s="128"/>
      <c r="J147" s="128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28"/>
      <c r="I148" s="128"/>
      <c r="J148" s="128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28"/>
      <c r="I149" s="128"/>
      <c r="J149" s="128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28"/>
      <c r="I150" s="128"/>
      <c r="J150" s="128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28"/>
      <c r="I151" s="128"/>
      <c r="J151" s="128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28"/>
      <c r="I152" s="128"/>
      <c r="J152" s="128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28"/>
      <c r="I153" s="128"/>
      <c r="J153" s="128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28"/>
      <c r="I154" s="128"/>
      <c r="J154" s="128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28"/>
      <c r="I155" s="128"/>
      <c r="J155" s="128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28"/>
      <c r="I156" s="128"/>
      <c r="J156" s="128"/>
      <c r="L156" s="6"/>
      <c r="M156" s="6"/>
      <c r="N156" s="6"/>
    </row>
    <row r="157" spans="1:14" x14ac:dyDescent="0.25">
      <c r="C157" s="52"/>
    </row>
    <row r="158" spans="1:14" x14ac:dyDescent="0.25">
      <c r="C158" s="52"/>
    </row>
    <row r="159" spans="1:14" x14ac:dyDescent="0.25">
      <c r="C159" s="52"/>
    </row>
    <row r="160" spans="1:14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</sheetData>
  <mergeCells count="25">
    <mergeCell ref="B44:O44"/>
    <mergeCell ref="B37:O37"/>
    <mergeCell ref="B31:O31"/>
    <mergeCell ref="E19:F19"/>
    <mergeCell ref="B40:O40"/>
    <mergeCell ref="B24:O24"/>
    <mergeCell ref="B34:O34"/>
    <mergeCell ref="I19:J19"/>
    <mergeCell ref="C18:C20"/>
    <mergeCell ref="O19:O20"/>
    <mergeCell ref="B18:B20"/>
    <mergeCell ref="D18:D20"/>
    <mergeCell ref="G19:G20"/>
    <mergeCell ref="E18:G18"/>
    <mergeCell ref="H18:H20"/>
    <mergeCell ref="B21:O21"/>
    <mergeCell ref="C5:O5"/>
    <mergeCell ref="C6:O6"/>
    <mergeCell ref="L18:L20"/>
    <mergeCell ref="M18:O18"/>
    <mergeCell ref="M19:N19"/>
    <mergeCell ref="I18:K18"/>
    <mergeCell ref="K19:K20"/>
    <mergeCell ref="A16:O16"/>
    <mergeCell ref="A18:A20"/>
  </mergeCells>
  <pageMargins left="1.1811023622047245" right="0.39370078740157483" top="0.74803149606299213" bottom="0.78740157480314965" header="0.31496062992125984" footer="0.31496062992125984"/>
  <pageSetup paperSize="9" scale="9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20"/>
  <sheetViews>
    <sheetView showZeros="0" zoomScaleNormal="100" workbookViewId="0">
      <selection activeCell="B10" sqref="B10:O10"/>
    </sheetView>
  </sheetViews>
  <sheetFormatPr defaultColWidth="9.140625"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12.710937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21" x14ac:dyDescent="0.25">
      <c r="B1" s="699" t="s">
        <v>279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  <c r="N1" s="699"/>
      <c r="O1" s="699"/>
    </row>
    <row r="2" spans="1:21" x14ac:dyDescent="0.25">
      <c r="B2" s="699" t="s">
        <v>381</v>
      </c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699"/>
      <c r="O2" s="699"/>
    </row>
    <row r="3" spans="1:21" x14ac:dyDescent="0.25">
      <c r="B3" s="699" t="s">
        <v>515</v>
      </c>
      <c r="C3" s="699"/>
      <c r="D3" s="699"/>
      <c r="E3" s="699"/>
      <c r="F3" s="699"/>
      <c r="G3" s="699"/>
      <c r="H3" s="699"/>
      <c r="I3" s="699"/>
      <c r="J3" s="699"/>
      <c r="K3" s="699"/>
      <c r="L3" s="699"/>
      <c r="M3" s="699"/>
      <c r="N3" s="699"/>
      <c r="O3" s="699"/>
    </row>
    <row r="4" spans="1:21" x14ac:dyDescent="0.25">
      <c r="B4" s="699" t="s">
        <v>298</v>
      </c>
      <c r="C4" s="699"/>
      <c r="D4" s="699"/>
      <c r="E4" s="699"/>
      <c r="F4" s="699"/>
      <c r="G4" s="699"/>
      <c r="H4" s="699"/>
      <c r="I4" s="699"/>
      <c r="J4" s="699"/>
      <c r="K4" s="699"/>
      <c r="L4" s="699"/>
      <c r="M4" s="699"/>
      <c r="N4" s="699"/>
      <c r="O4" s="699"/>
    </row>
    <row r="5" spans="1:21" ht="13.5" customHeight="1" x14ac:dyDescent="0.25">
      <c r="B5" s="638" t="s">
        <v>548</v>
      </c>
      <c r="C5" s="638"/>
      <c r="D5" s="638"/>
      <c r="E5" s="638"/>
      <c r="F5" s="638"/>
      <c r="G5" s="638"/>
      <c r="H5" s="638"/>
      <c r="I5" s="638"/>
      <c r="J5" s="638"/>
      <c r="K5" s="638"/>
      <c r="L5" s="638"/>
      <c r="M5" s="638"/>
      <c r="N5" s="638"/>
      <c r="O5" s="638"/>
    </row>
    <row r="6" spans="1:21" ht="15" customHeight="1" x14ac:dyDescent="0.25">
      <c r="B6" s="638" t="s">
        <v>552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8"/>
      <c r="O6" s="638"/>
    </row>
    <row r="7" spans="1:21" ht="13.5" customHeight="1" x14ac:dyDescent="0.25">
      <c r="B7" s="700" t="s">
        <v>575</v>
      </c>
      <c r="C7" s="700"/>
      <c r="D7" s="700"/>
      <c r="E7" s="700"/>
      <c r="F7" s="700"/>
      <c r="G7" s="700"/>
      <c r="H7" s="700"/>
      <c r="I7" s="700"/>
      <c r="J7" s="700"/>
      <c r="K7" s="700"/>
      <c r="L7" s="700"/>
      <c r="M7" s="700"/>
      <c r="N7" s="700"/>
      <c r="O7" s="700"/>
    </row>
    <row r="8" spans="1:21" ht="15" customHeight="1" x14ac:dyDescent="0.25">
      <c r="B8" s="700" t="s">
        <v>580</v>
      </c>
      <c r="C8" s="700"/>
      <c r="D8" s="700"/>
      <c r="E8" s="700"/>
      <c r="F8" s="700"/>
      <c r="G8" s="700"/>
      <c r="H8" s="700"/>
      <c r="I8" s="700"/>
      <c r="J8" s="700"/>
      <c r="K8" s="700"/>
      <c r="L8" s="700"/>
      <c r="M8" s="700"/>
      <c r="N8" s="700"/>
      <c r="O8" s="700"/>
    </row>
    <row r="9" spans="1:21" ht="13.5" customHeight="1" x14ac:dyDescent="0.25">
      <c r="B9" s="700" t="s">
        <v>583</v>
      </c>
      <c r="C9" s="700"/>
      <c r="D9" s="700"/>
      <c r="E9" s="700"/>
      <c r="F9" s="700"/>
      <c r="G9" s="700"/>
      <c r="H9" s="700"/>
      <c r="I9" s="700"/>
      <c r="J9" s="700"/>
      <c r="K9" s="700"/>
      <c r="L9" s="700"/>
      <c r="M9" s="700"/>
      <c r="N9" s="700"/>
      <c r="O9" s="700"/>
    </row>
    <row r="10" spans="1:21" ht="15" customHeight="1" x14ac:dyDescent="0.25">
      <c r="B10" s="700" t="s">
        <v>592</v>
      </c>
      <c r="C10" s="700"/>
      <c r="D10" s="700"/>
      <c r="E10" s="700"/>
      <c r="F10" s="700"/>
      <c r="G10" s="700"/>
      <c r="H10" s="700"/>
      <c r="I10" s="700"/>
      <c r="J10" s="700"/>
      <c r="K10" s="700"/>
      <c r="L10" s="700"/>
      <c r="M10" s="700"/>
      <c r="N10" s="700"/>
      <c r="O10" s="700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603" t="s">
        <v>492</v>
      </c>
      <c r="B12" s="603"/>
      <c r="C12" s="603"/>
      <c r="D12" s="603"/>
      <c r="E12" s="603"/>
      <c r="F12" s="603"/>
      <c r="G12" s="603"/>
      <c r="H12" s="603"/>
      <c r="I12" s="603"/>
      <c r="J12" s="603"/>
      <c r="K12" s="603"/>
      <c r="L12" s="603"/>
      <c r="M12" s="603"/>
      <c r="N12" s="603"/>
      <c r="O12" s="603"/>
    </row>
    <row r="13" spans="1:21" x14ac:dyDescent="0.25">
      <c r="A13" s="388"/>
      <c r="B13" s="388"/>
      <c r="C13" s="388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324</v>
      </c>
    </row>
    <row r="14" spans="1:21" x14ac:dyDescent="0.25">
      <c r="A14" s="695" t="s">
        <v>5</v>
      </c>
      <c r="B14" s="598" t="s">
        <v>299</v>
      </c>
      <c r="C14" s="598" t="s">
        <v>51</v>
      </c>
      <c r="D14" s="593" t="s">
        <v>287</v>
      </c>
      <c r="E14" s="621" t="s">
        <v>183</v>
      </c>
      <c r="F14" s="621"/>
      <c r="G14" s="621"/>
      <c r="H14" s="606" t="s">
        <v>289</v>
      </c>
      <c r="I14" s="627" t="s">
        <v>183</v>
      </c>
      <c r="J14" s="627"/>
      <c r="K14" s="627"/>
      <c r="L14" s="586" t="s">
        <v>0</v>
      </c>
      <c r="M14" s="586" t="s">
        <v>183</v>
      </c>
      <c r="N14" s="586"/>
      <c r="O14" s="586"/>
    </row>
    <row r="15" spans="1:21" x14ac:dyDescent="0.25">
      <c r="A15" s="695"/>
      <c r="B15" s="598"/>
      <c r="C15" s="598"/>
      <c r="D15" s="593"/>
      <c r="E15" s="621" t="s">
        <v>1</v>
      </c>
      <c r="F15" s="621"/>
      <c r="G15" s="593" t="s">
        <v>2</v>
      </c>
      <c r="H15" s="606"/>
      <c r="I15" s="627" t="s">
        <v>1</v>
      </c>
      <c r="J15" s="627"/>
      <c r="K15" s="606" t="s">
        <v>2</v>
      </c>
      <c r="L15" s="586"/>
      <c r="M15" s="586" t="s">
        <v>1</v>
      </c>
      <c r="N15" s="586"/>
      <c r="O15" s="598" t="s">
        <v>2</v>
      </c>
    </row>
    <row r="16" spans="1:21" ht="29.25" customHeight="1" x14ac:dyDescent="0.25">
      <c r="A16" s="695"/>
      <c r="B16" s="598"/>
      <c r="C16" s="598"/>
      <c r="D16" s="593"/>
      <c r="E16" s="387" t="s">
        <v>3</v>
      </c>
      <c r="F16" s="385" t="s">
        <v>4</v>
      </c>
      <c r="G16" s="593"/>
      <c r="H16" s="606"/>
      <c r="I16" s="386" t="s">
        <v>3</v>
      </c>
      <c r="J16" s="383" t="s">
        <v>4</v>
      </c>
      <c r="K16" s="606"/>
      <c r="L16" s="586"/>
      <c r="M16" s="384" t="s">
        <v>3</v>
      </c>
      <c r="N16" s="382" t="s">
        <v>4</v>
      </c>
      <c r="O16" s="598"/>
      <c r="U16" s="543"/>
    </row>
    <row r="17" spans="1:15" ht="18" customHeight="1" x14ac:dyDescent="0.25">
      <c r="A17" s="5" t="s">
        <v>67</v>
      </c>
      <c r="B17" s="701" t="s">
        <v>421</v>
      </c>
      <c r="C17" s="702"/>
      <c r="D17" s="702"/>
      <c r="E17" s="702"/>
      <c r="F17" s="702"/>
      <c r="G17" s="702"/>
      <c r="H17" s="702"/>
      <c r="I17" s="702"/>
      <c r="J17" s="702"/>
      <c r="K17" s="702"/>
      <c r="L17" s="702"/>
      <c r="M17" s="702"/>
      <c r="N17" s="702"/>
      <c r="O17" s="703"/>
    </row>
    <row r="18" spans="1:15" ht="15.75" customHeight="1" x14ac:dyDescent="0.25">
      <c r="A18" s="5" t="s">
        <v>172</v>
      </c>
      <c r="B18" s="583" t="s">
        <v>6</v>
      </c>
      <c r="C18" s="584"/>
      <c r="D18" s="584"/>
      <c r="E18" s="584"/>
      <c r="F18" s="584"/>
      <c r="G18" s="584"/>
      <c r="H18" s="584"/>
      <c r="I18" s="584"/>
      <c r="J18" s="584"/>
      <c r="K18" s="584"/>
      <c r="L18" s="584"/>
      <c r="M18" s="584"/>
      <c r="N18" s="584"/>
      <c r="O18" s="585"/>
    </row>
    <row r="19" spans="1:15" ht="15" customHeight="1" x14ac:dyDescent="0.25">
      <c r="A19" s="5" t="s">
        <v>68</v>
      </c>
      <c r="B19" s="29" t="s">
        <v>20</v>
      </c>
      <c r="C19" s="15"/>
      <c r="D19" s="16">
        <f t="shared" ref="D19:D23" si="0">E19+G19</f>
        <v>440</v>
      </c>
      <c r="E19" s="16">
        <f>E20+E21+E22+E23</f>
        <v>401.6</v>
      </c>
      <c r="F19" s="16">
        <f t="shared" ref="F19:G19" si="1">F20+F21+F22+F23</f>
        <v>0</v>
      </c>
      <c r="G19" s="16">
        <f t="shared" si="1"/>
        <v>38.4</v>
      </c>
      <c r="H19" s="10">
        <f t="shared" ref="H19:H22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440</v>
      </c>
      <c r="M19" s="12">
        <f t="shared" si="4"/>
        <v>401.6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8"/>
      <c r="C20" s="372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>
        <f t="shared" si="2"/>
        <v>0</v>
      </c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8"/>
      <c r="C21" s="372" t="s">
        <v>25</v>
      </c>
      <c r="D21" s="16">
        <f t="shared" si="0"/>
        <v>321.10000000000002</v>
      </c>
      <c r="E21" s="16">
        <v>321.10000000000002</v>
      </c>
      <c r="F21" s="16"/>
      <c r="G21" s="16"/>
      <c r="H21" s="10">
        <f t="shared" si="2"/>
        <v>0</v>
      </c>
      <c r="I21" s="10"/>
      <c r="J21" s="10"/>
      <c r="K21" s="10"/>
      <c r="L21" s="12">
        <f t="shared" si="4"/>
        <v>321.10000000000002</v>
      </c>
      <c r="M21" s="12">
        <f t="shared" si="4"/>
        <v>321.10000000000002</v>
      </c>
      <c r="N21" s="12">
        <f t="shared" si="4"/>
        <v>0</v>
      </c>
      <c r="O21" s="12">
        <f t="shared" si="4"/>
        <v>0</v>
      </c>
    </row>
    <row r="22" spans="1:15" s="96" customFormat="1" ht="15" customHeight="1" x14ac:dyDescent="0.25">
      <c r="A22" s="294"/>
      <c r="B22" s="295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 t="shared" si="2"/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96" customFormat="1" ht="15" hidden="1" customHeight="1" x14ac:dyDescent="0.25">
      <c r="A23" s="294"/>
      <c r="B23" s="295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ref="M23" si="5">E23+I23</f>
        <v>0</v>
      </c>
      <c r="N23" s="12">
        <f t="shared" ref="N23" si="6">F23+J23</f>
        <v>0</v>
      </c>
      <c r="O23" s="12">
        <f t="shared" ref="O23" si="7">G23+K23</f>
        <v>0</v>
      </c>
    </row>
    <row r="24" spans="1:15" ht="15" customHeight="1" x14ac:dyDescent="0.25">
      <c r="A24" s="20" t="s">
        <v>69</v>
      </c>
      <c r="B24" s="21" t="s">
        <v>164</v>
      </c>
      <c r="C24" s="28"/>
      <c r="D24" s="256">
        <f>E24+G24</f>
        <v>440</v>
      </c>
      <c r="E24" s="23">
        <f>E19</f>
        <v>401.6</v>
      </c>
      <c r="F24" s="23">
        <f>F19</f>
        <v>0</v>
      </c>
      <c r="G24" s="23">
        <f>G19</f>
        <v>38.4</v>
      </c>
      <c r="H24" s="24">
        <f t="shared" ref="H24" si="8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9">M24+O24</f>
        <v>440</v>
      </c>
      <c r="M24" s="21">
        <f>M19</f>
        <v>401.6</v>
      </c>
      <c r="N24" s="21">
        <f>N19</f>
        <v>0</v>
      </c>
      <c r="O24" s="21">
        <f>O19</f>
        <v>38.4</v>
      </c>
    </row>
    <row r="25" spans="1:15" ht="18.75" customHeight="1" x14ac:dyDescent="0.25">
      <c r="A25" s="19" t="s">
        <v>70</v>
      </c>
      <c r="B25" s="583" t="s">
        <v>56</v>
      </c>
      <c r="C25" s="584"/>
      <c r="D25" s="584"/>
      <c r="E25" s="584"/>
      <c r="F25" s="584"/>
      <c r="G25" s="584"/>
      <c r="H25" s="584"/>
      <c r="I25" s="584"/>
      <c r="J25" s="584"/>
      <c r="K25" s="584"/>
      <c r="L25" s="584"/>
      <c r="M25" s="584"/>
      <c r="N25" s="584"/>
      <c r="O25" s="585"/>
    </row>
    <row r="26" spans="1:15" ht="15" customHeight="1" x14ac:dyDescent="0.25">
      <c r="A26" s="151" t="s">
        <v>71</v>
      </c>
      <c r="B26" s="29" t="s">
        <v>20</v>
      </c>
      <c r="C26" s="30"/>
      <c r="D26" s="16">
        <f t="shared" ref="D26:D38" si="10">E26+G26</f>
        <v>558.4</v>
      </c>
      <c r="E26" s="16">
        <f>E27+E28+E29</f>
        <v>517.79999999999995</v>
      </c>
      <c r="F26" s="16">
        <f t="shared" ref="F26:G26" si="11">F27+F28+F29</f>
        <v>0</v>
      </c>
      <c r="G26" s="16">
        <f t="shared" si="11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12">D26+H26</f>
        <v>558.4</v>
      </c>
      <c r="M26" s="12">
        <f t="shared" si="12"/>
        <v>517.79999999999995</v>
      </c>
      <c r="N26" s="12">
        <f t="shared" si="12"/>
        <v>0</v>
      </c>
      <c r="O26" s="12">
        <f t="shared" si="12"/>
        <v>40.6</v>
      </c>
    </row>
    <row r="27" spans="1:15" ht="15" customHeight="1" x14ac:dyDescent="0.25">
      <c r="A27" s="155"/>
      <c r="B27" s="78"/>
      <c r="C27" s="372" t="s">
        <v>25</v>
      </c>
      <c r="D27" s="16">
        <f t="shared" si="10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12"/>
        <v>36.4</v>
      </c>
      <c r="M27" s="12">
        <f t="shared" ref="M27:M29" si="13">E27+I27</f>
        <v>0</v>
      </c>
      <c r="N27" s="12">
        <f t="shared" ref="N27:N29" si="14">F27+J27</f>
        <v>0</v>
      </c>
      <c r="O27" s="12">
        <f t="shared" ref="O27:O35" si="15">G27+K27</f>
        <v>36.4</v>
      </c>
    </row>
    <row r="28" spans="1:15" ht="15" customHeight="1" x14ac:dyDescent="0.25">
      <c r="A28" s="155"/>
      <c r="B28" s="78"/>
      <c r="C28" s="30" t="s">
        <v>31</v>
      </c>
      <c r="D28" s="16">
        <f t="shared" si="10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12"/>
        <v>517.79999999999995</v>
      </c>
      <c r="M28" s="12">
        <f t="shared" si="13"/>
        <v>517.79999999999995</v>
      </c>
      <c r="N28" s="12">
        <f t="shared" si="14"/>
        <v>0</v>
      </c>
      <c r="O28" s="12">
        <f t="shared" si="15"/>
        <v>0</v>
      </c>
    </row>
    <row r="29" spans="1:15" ht="15" customHeight="1" x14ac:dyDescent="0.25">
      <c r="A29" s="163"/>
      <c r="B29" s="11"/>
      <c r="C29" s="15" t="s">
        <v>22</v>
      </c>
      <c r="D29" s="16">
        <f t="shared" si="10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12"/>
        <v>4.2</v>
      </c>
      <c r="M29" s="12">
        <f t="shared" si="13"/>
        <v>0</v>
      </c>
      <c r="N29" s="12">
        <f t="shared" si="14"/>
        <v>0</v>
      </c>
      <c r="O29" s="12">
        <f t="shared" si="15"/>
        <v>4.2</v>
      </c>
    </row>
    <row r="30" spans="1:15" s="36" customFormat="1" ht="15" customHeight="1" x14ac:dyDescent="0.25">
      <c r="A30" s="37" t="s">
        <v>72</v>
      </c>
      <c r="B30" s="92" t="s">
        <v>11</v>
      </c>
      <c r="C30" s="15" t="s">
        <v>22</v>
      </c>
      <c r="D30" s="16">
        <f t="shared" si="10"/>
        <v>0.3</v>
      </c>
      <c r="E30" s="16">
        <v>0.3</v>
      </c>
      <c r="F30" s="16"/>
      <c r="G30" s="16"/>
      <c r="H30" s="10">
        <f t="shared" ref="H30:H32" si="16">I30+K30</f>
        <v>0</v>
      </c>
      <c r="I30" s="10"/>
      <c r="J30" s="10"/>
      <c r="K30" s="10"/>
      <c r="L30" s="12">
        <f t="shared" si="12"/>
        <v>0.3</v>
      </c>
      <c r="M30" s="12">
        <f t="shared" si="12"/>
        <v>0.3</v>
      </c>
      <c r="N30" s="12">
        <f t="shared" si="12"/>
        <v>0</v>
      </c>
      <c r="O30" s="12">
        <f t="shared" si="15"/>
        <v>0</v>
      </c>
    </row>
    <row r="31" spans="1:15" ht="15" customHeight="1" x14ac:dyDescent="0.25">
      <c r="A31" s="13" t="s">
        <v>73</v>
      </c>
      <c r="B31" s="92" t="s">
        <v>12</v>
      </c>
      <c r="C31" s="15" t="s">
        <v>22</v>
      </c>
      <c r="D31" s="16">
        <f t="shared" si="10"/>
        <v>0.1</v>
      </c>
      <c r="E31" s="16">
        <v>0.1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2"/>
        <v>0.1</v>
      </c>
      <c r="M31" s="12">
        <f t="shared" si="12"/>
        <v>0.1</v>
      </c>
      <c r="N31" s="12">
        <f t="shared" si="12"/>
        <v>0</v>
      </c>
      <c r="O31" s="12">
        <f t="shared" si="15"/>
        <v>0</v>
      </c>
    </row>
    <row r="32" spans="1:15" ht="15" customHeight="1" x14ac:dyDescent="0.25">
      <c r="A32" s="13" t="s">
        <v>74</v>
      </c>
      <c r="B32" s="92" t="s">
        <v>14</v>
      </c>
      <c r="C32" s="453" t="s">
        <v>22</v>
      </c>
      <c r="D32" s="16">
        <f t="shared" si="10"/>
        <v>0.9</v>
      </c>
      <c r="E32" s="16">
        <v>0.9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2"/>
        <v>0.9</v>
      </c>
      <c r="M32" s="12">
        <f t="shared" ref="M32:M33" si="17">E32+I32</f>
        <v>0.9</v>
      </c>
      <c r="N32" s="12">
        <f t="shared" ref="N32" si="18">F32+J32</f>
        <v>0</v>
      </c>
      <c r="O32" s="12">
        <f t="shared" si="15"/>
        <v>0</v>
      </c>
    </row>
    <row r="33" spans="1:15" ht="15" customHeight="1" x14ac:dyDescent="0.25">
      <c r="A33" s="13" t="s">
        <v>75</v>
      </c>
      <c r="B33" s="92" t="s">
        <v>15</v>
      </c>
      <c r="C33" s="453" t="s">
        <v>22</v>
      </c>
      <c r="D33" s="16">
        <f t="shared" si="10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12"/>
        <v>0.2</v>
      </c>
      <c r="M33" s="12">
        <f t="shared" si="17"/>
        <v>0.2</v>
      </c>
      <c r="N33" s="12"/>
      <c r="O33" s="12">
        <f t="shared" si="15"/>
        <v>0</v>
      </c>
    </row>
    <row r="34" spans="1:15" ht="15" customHeight="1" x14ac:dyDescent="0.25">
      <c r="A34" s="13" t="s">
        <v>76</v>
      </c>
      <c r="B34" s="92" t="s">
        <v>16</v>
      </c>
      <c r="C34" s="453" t="s">
        <v>22</v>
      </c>
      <c r="D34" s="16">
        <f t="shared" si="10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12"/>
        <v>2.2000000000000002</v>
      </c>
      <c r="M34" s="12">
        <f t="shared" ref="M34:M35" si="19">E34+I34</f>
        <v>0</v>
      </c>
      <c r="N34" s="12"/>
      <c r="O34" s="12">
        <f t="shared" si="15"/>
        <v>2.2000000000000002</v>
      </c>
    </row>
    <row r="35" spans="1:15" ht="15" customHeight="1" x14ac:dyDescent="0.25">
      <c r="A35" s="13" t="s">
        <v>77</v>
      </c>
      <c r="B35" s="92" t="s">
        <v>18</v>
      </c>
      <c r="C35" s="453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9"/>
        <v>0.2</v>
      </c>
      <c r="N35" s="12"/>
      <c r="O35" s="12">
        <f t="shared" si="15"/>
        <v>0</v>
      </c>
    </row>
    <row r="36" spans="1:15" s="36" customFormat="1" ht="15" customHeight="1" x14ac:dyDescent="0.25">
      <c r="A36" s="151" t="s">
        <v>78</v>
      </c>
      <c r="B36" s="29" t="s">
        <v>19</v>
      </c>
      <c r="C36" s="298"/>
      <c r="D36" s="16">
        <f t="shared" si="10"/>
        <v>16</v>
      </c>
      <c r="E36" s="16">
        <f>E37+E38</f>
        <v>16</v>
      </c>
      <c r="F36" s="16">
        <f t="shared" ref="F36:G36" si="20">F37+F38</f>
        <v>0</v>
      </c>
      <c r="G36" s="16">
        <f t="shared" si="20"/>
        <v>0</v>
      </c>
      <c r="H36" s="10">
        <f>I36+K36</f>
        <v>0</v>
      </c>
      <c r="I36" s="10">
        <f>I37+I38</f>
        <v>0</v>
      </c>
      <c r="J36" s="10">
        <f t="shared" ref="J36" si="21">J37+J38</f>
        <v>0</v>
      </c>
      <c r="K36" s="10">
        <f t="shared" ref="K36" si="22">K37+K38</f>
        <v>0</v>
      </c>
      <c r="L36" s="12">
        <f t="shared" si="12"/>
        <v>16</v>
      </c>
      <c r="M36" s="12">
        <f>M37+M38</f>
        <v>16</v>
      </c>
      <c r="N36" s="12">
        <f t="shared" ref="N36" si="23">N37+N38</f>
        <v>0</v>
      </c>
      <c r="O36" s="12">
        <f t="shared" ref="O36" si="24">O37+O38</f>
        <v>0</v>
      </c>
    </row>
    <row r="37" spans="1:15" s="36" customFormat="1" ht="15" customHeight="1" x14ac:dyDescent="0.25">
      <c r="A37" s="155"/>
      <c r="B37" s="78"/>
      <c r="C37" s="162" t="s">
        <v>25</v>
      </c>
      <c r="D37" s="16">
        <f t="shared" si="10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12"/>
        <v>10</v>
      </c>
      <c r="M37" s="12">
        <f t="shared" ref="M37:M38" si="25">E37+I37</f>
        <v>10</v>
      </c>
      <c r="N37" s="12">
        <f t="shared" ref="N37:N38" si="26">F37+J37</f>
        <v>0</v>
      </c>
      <c r="O37" s="12">
        <f t="shared" ref="O37:O38" si="27">G37+K37</f>
        <v>0</v>
      </c>
    </row>
    <row r="38" spans="1:15" s="36" customFormat="1" ht="15" customHeight="1" x14ac:dyDescent="0.25">
      <c r="A38" s="163"/>
      <c r="B38" s="11"/>
      <c r="C38" s="298" t="s">
        <v>22</v>
      </c>
      <c r="D38" s="16">
        <f t="shared" si="10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12"/>
        <v>6</v>
      </c>
      <c r="M38" s="12">
        <f t="shared" si="25"/>
        <v>6</v>
      </c>
      <c r="N38" s="12">
        <f t="shared" si="26"/>
        <v>0</v>
      </c>
      <c r="O38" s="12">
        <f t="shared" si="27"/>
        <v>0</v>
      </c>
    </row>
    <row r="39" spans="1:15" ht="15" customHeight="1" x14ac:dyDescent="0.25">
      <c r="A39" s="204" t="s">
        <v>79</v>
      </c>
      <c r="B39" s="85" t="s">
        <v>165</v>
      </c>
      <c r="C39" s="28"/>
      <c r="D39" s="256">
        <f>D26+D30+D31+D32+D33+D34+D35+D36</f>
        <v>578.30000000000007</v>
      </c>
      <c r="E39" s="256">
        <f t="shared" ref="E39:O39" si="28">E26+E30+E31+E32+E33+E34+E35+E36</f>
        <v>535.5</v>
      </c>
      <c r="F39" s="256">
        <f t="shared" si="28"/>
        <v>0</v>
      </c>
      <c r="G39" s="256">
        <f t="shared" si="28"/>
        <v>42.800000000000004</v>
      </c>
      <c r="H39" s="10">
        <f t="shared" si="28"/>
        <v>0</v>
      </c>
      <c r="I39" s="10">
        <f t="shared" si="28"/>
        <v>0</v>
      </c>
      <c r="J39" s="10">
        <f t="shared" si="28"/>
        <v>0</v>
      </c>
      <c r="K39" s="10">
        <f t="shared" si="28"/>
        <v>0</v>
      </c>
      <c r="L39" s="21">
        <f t="shared" si="28"/>
        <v>578.30000000000007</v>
      </c>
      <c r="M39" s="21">
        <f t="shared" si="28"/>
        <v>535.5</v>
      </c>
      <c r="N39" s="21">
        <f t="shared" si="28"/>
        <v>0</v>
      </c>
      <c r="O39" s="21">
        <f t="shared" si="28"/>
        <v>42.800000000000004</v>
      </c>
    </row>
    <row r="40" spans="1:15" ht="18.75" customHeight="1" x14ac:dyDescent="0.25">
      <c r="A40" s="13" t="s">
        <v>80</v>
      </c>
      <c r="B40" s="583" t="s">
        <v>161</v>
      </c>
      <c r="C40" s="584"/>
      <c r="D40" s="584"/>
      <c r="E40" s="584"/>
      <c r="F40" s="584"/>
      <c r="G40" s="584"/>
      <c r="H40" s="584"/>
      <c r="I40" s="584"/>
      <c r="J40" s="584"/>
      <c r="K40" s="584"/>
      <c r="L40" s="584"/>
      <c r="M40" s="584"/>
      <c r="N40" s="584"/>
      <c r="O40" s="585"/>
    </row>
    <row r="41" spans="1:15" ht="15" customHeight="1" x14ac:dyDescent="0.25">
      <c r="A41" s="13" t="s">
        <v>81</v>
      </c>
      <c r="B41" s="12" t="s">
        <v>20</v>
      </c>
      <c r="C41" s="30" t="s">
        <v>48</v>
      </c>
      <c r="D41" s="16">
        <f t="shared" ref="D41:D69" si="29">E41+G41</f>
        <v>198.8</v>
      </c>
      <c r="E41" s="16">
        <v>198.8</v>
      </c>
      <c r="F41" s="16"/>
      <c r="G41" s="16"/>
      <c r="H41" s="10">
        <f t="shared" ref="H41" si="30">I41+K41</f>
        <v>0</v>
      </c>
      <c r="I41" s="10"/>
      <c r="J41" s="10"/>
      <c r="K41" s="10"/>
      <c r="L41" s="12">
        <f t="shared" ref="L41:L69" si="31">D41+H41</f>
        <v>198.8</v>
      </c>
      <c r="M41" s="12">
        <f t="shared" ref="M41" si="32">E41+I41</f>
        <v>198.8</v>
      </c>
      <c r="N41" s="12">
        <f t="shared" ref="N41" si="33">F41+J41</f>
        <v>0</v>
      </c>
      <c r="O41" s="12">
        <f t="shared" ref="O41" si="34">G41+K41</f>
        <v>0</v>
      </c>
    </row>
    <row r="42" spans="1:15" ht="15" customHeight="1" x14ac:dyDescent="0.25">
      <c r="A42" s="13" t="s">
        <v>82</v>
      </c>
      <c r="B42" s="14" t="s">
        <v>52</v>
      </c>
      <c r="C42" s="30" t="s">
        <v>48</v>
      </c>
      <c r="D42" s="16">
        <f t="shared" si="29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31"/>
        <v>0.5</v>
      </c>
      <c r="M42" s="12">
        <f t="shared" ref="M42:M69" si="35">E42+I42</f>
        <v>0.5</v>
      </c>
      <c r="N42" s="12">
        <f t="shared" ref="N42:N69" si="36">F42+J42</f>
        <v>0</v>
      </c>
      <c r="O42" s="12">
        <f t="shared" ref="O42:O69" si="37">G42+K42</f>
        <v>0</v>
      </c>
    </row>
    <row r="43" spans="1:15" ht="15" customHeight="1" x14ac:dyDescent="0.25">
      <c r="A43" s="13" t="s">
        <v>83</v>
      </c>
      <c r="B43" s="12" t="s">
        <v>33</v>
      </c>
      <c r="C43" s="30" t="s">
        <v>48</v>
      </c>
      <c r="D43" s="16">
        <f t="shared" si="29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31"/>
        <v>2.5</v>
      </c>
      <c r="M43" s="12">
        <f t="shared" si="35"/>
        <v>2.5</v>
      </c>
      <c r="N43" s="12">
        <f t="shared" si="36"/>
        <v>0</v>
      </c>
      <c r="O43" s="12">
        <f t="shared" si="37"/>
        <v>0</v>
      </c>
    </row>
    <row r="44" spans="1:15" ht="15" customHeight="1" x14ac:dyDescent="0.25">
      <c r="A44" s="13" t="s">
        <v>84</v>
      </c>
      <c r="B44" s="12" t="s">
        <v>151</v>
      </c>
      <c r="C44" s="30" t="s">
        <v>48</v>
      </c>
      <c r="D44" s="16">
        <f t="shared" si="29"/>
        <v>8.1999999999999993</v>
      </c>
      <c r="E44" s="16">
        <v>8.1999999999999993</v>
      </c>
      <c r="F44" s="16"/>
      <c r="G44" s="16"/>
      <c r="H44" s="10">
        <f t="shared" ref="H44:H64" si="38">I44+K44</f>
        <v>0</v>
      </c>
      <c r="I44" s="10"/>
      <c r="J44" s="10"/>
      <c r="K44" s="10"/>
      <c r="L44" s="12">
        <f t="shared" si="31"/>
        <v>8.1999999999999993</v>
      </c>
      <c r="M44" s="12">
        <f t="shared" si="35"/>
        <v>8.1999999999999993</v>
      </c>
      <c r="N44" s="12">
        <f t="shared" si="36"/>
        <v>0</v>
      </c>
      <c r="O44" s="12">
        <f t="shared" si="37"/>
        <v>0</v>
      </c>
    </row>
    <row r="45" spans="1:15" ht="15" customHeight="1" x14ac:dyDescent="0.25">
      <c r="A45" s="13" t="s">
        <v>85</v>
      </c>
      <c r="B45" s="12" t="s">
        <v>325</v>
      </c>
      <c r="C45" s="30" t="s">
        <v>48</v>
      </c>
      <c r="D45" s="16">
        <f t="shared" si="29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31"/>
        <v>1.6</v>
      </c>
      <c r="M45" s="12">
        <f t="shared" si="35"/>
        <v>1.6</v>
      </c>
      <c r="N45" s="12">
        <f t="shared" si="36"/>
        <v>0</v>
      </c>
      <c r="O45" s="12">
        <f t="shared" si="37"/>
        <v>0</v>
      </c>
    </row>
    <row r="46" spans="1:15" ht="15" customHeight="1" x14ac:dyDescent="0.25">
      <c r="A46" s="13" t="s">
        <v>86</v>
      </c>
      <c r="B46" s="12" t="s">
        <v>144</v>
      </c>
      <c r="C46" s="30" t="s">
        <v>48</v>
      </c>
      <c r="D46" s="16">
        <f t="shared" si="29"/>
        <v>4.7</v>
      </c>
      <c r="E46" s="16">
        <v>4.7</v>
      </c>
      <c r="F46" s="16"/>
      <c r="G46" s="16"/>
      <c r="H46" s="10">
        <f t="shared" si="38"/>
        <v>0</v>
      </c>
      <c r="I46" s="10"/>
      <c r="J46" s="10"/>
      <c r="K46" s="10"/>
      <c r="L46" s="12">
        <f t="shared" si="31"/>
        <v>4.7</v>
      </c>
      <c r="M46" s="12">
        <f t="shared" si="35"/>
        <v>4.7</v>
      </c>
      <c r="N46" s="12">
        <f t="shared" si="36"/>
        <v>0</v>
      </c>
      <c r="O46" s="12">
        <f t="shared" si="37"/>
        <v>0</v>
      </c>
    </row>
    <row r="47" spans="1:15" ht="15" customHeight="1" x14ac:dyDescent="0.25">
      <c r="A47" s="13" t="s">
        <v>87</v>
      </c>
      <c r="B47" s="258" t="s">
        <v>293</v>
      </c>
      <c r="C47" s="30" t="s">
        <v>48</v>
      </c>
      <c r="D47" s="16">
        <f t="shared" si="29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31"/>
        <v>1</v>
      </c>
      <c r="M47" s="12">
        <f t="shared" si="35"/>
        <v>1</v>
      </c>
      <c r="N47" s="12">
        <f t="shared" si="36"/>
        <v>0</v>
      </c>
      <c r="O47" s="12">
        <f t="shared" si="37"/>
        <v>0</v>
      </c>
    </row>
    <row r="48" spans="1:15" ht="15" customHeight="1" x14ac:dyDescent="0.25">
      <c r="A48" s="13" t="s">
        <v>88</v>
      </c>
      <c r="B48" s="12" t="s">
        <v>326</v>
      </c>
      <c r="C48" s="30" t="s">
        <v>48</v>
      </c>
      <c r="D48" s="16">
        <f t="shared" si="29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31"/>
        <v>29.7</v>
      </c>
      <c r="M48" s="12">
        <f t="shared" si="35"/>
        <v>29.7</v>
      </c>
      <c r="N48" s="12">
        <f t="shared" si="36"/>
        <v>0</v>
      </c>
      <c r="O48" s="12">
        <f t="shared" si="37"/>
        <v>0</v>
      </c>
    </row>
    <row r="49" spans="1:15" ht="15" customHeight="1" x14ac:dyDescent="0.25">
      <c r="A49" s="13" t="s">
        <v>89</v>
      </c>
      <c r="B49" s="12" t="s">
        <v>312</v>
      </c>
      <c r="C49" s="30" t="s">
        <v>48</v>
      </c>
      <c r="D49" s="16">
        <f t="shared" si="29"/>
        <v>7.8</v>
      </c>
      <c r="E49" s="16">
        <v>7.8</v>
      </c>
      <c r="F49" s="16"/>
      <c r="G49" s="16"/>
      <c r="H49" s="10">
        <f t="shared" si="38"/>
        <v>0</v>
      </c>
      <c r="I49" s="10"/>
      <c r="J49" s="10"/>
      <c r="K49" s="10"/>
      <c r="L49" s="12">
        <f t="shared" si="31"/>
        <v>7.8</v>
      </c>
      <c r="M49" s="12">
        <f t="shared" si="35"/>
        <v>7.8</v>
      </c>
      <c r="N49" s="12">
        <f t="shared" si="36"/>
        <v>0</v>
      </c>
      <c r="O49" s="12">
        <f t="shared" si="37"/>
        <v>0</v>
      </c>
    </row>
    <row r="50" spans="1:15" ht="15" customHeight="1" x14ac:dyDescent="0.25">
      <c r="A50" s="13" t="s">
        <v>90</v>
      </c>
      <c r="B50" s="12" t="s">
        <v>327</v>
      </c>
      <c r="C50" s="30" t="s">
        <v>48</v>
      </c>
      <c r="D50" s="16">
        <f t="shared" si="29"/>
        <v>14.3</v>
      </c>
      <c r="E50" s="16">
        <v>14.3</v>
      </c>
      <c r="F50" s="16"/>
      <c r="G50" s="16"/>
      <c r="H50" s="10">
        <f t="shared" si="38"/>
        <v>0</v>
      </c>
      <c r="I50" s="10"/>
      <c r="J50" s="10"/>
      <c r="K50" s="10"/>
      <c r="L50" s="12">
        <f t="shared" si="31"/>
        <v>14.3</v>
      </c>
      <c r="M50" s="12">
        <f t="shared" si="35"/>
        <v>14.3</v>
      </c>
      <c r="N50" s="12">
        <f t="shared" si="36"/>
        <v>0</v>
      </c>
      <c r="O50" s="12">
        <f t="shared" si="37"/>
        <v>0</v>
      </c>
    </row>
    <row r="51" spans="1:15" ht="15" customHeight="1" x14ac:dyDescent="0.25">
      <c r="A51" s="13" t="s">
        <v>91</v>
      </c>
      <c r="B51" s="12" t="s">
        <v>328</v>
      </c>
      <c r="C51" s="30" t="s">
        <v>48</v>
      </c>
      <c r="D51" s="16">
        <f t="shared" si="29"/>
        <v>11.5</v>
      </c>
      <c r="E51" s="16">
        <v>11.5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11.5</v>
      </c>
      <c r="M51" s="12">
        <f t="shared" si="35"/>
        <v>11.5</v>
      </c>
      <c r="N51" s="12">
        <f t="shared" si="36"/>
        <v>0</v>
      </c>
      <c r="O51" s="12">
        <f t="shared" si="37"/>
        <v>0</v>
      </c>
    </row>
    <row r="52" spans="1:15" ht="15" customHeight="1" x14ac:dyDescent="0.25">
      <c r="A52" s="13" t="s">
        <v>92</v>
      </c>
      <c r="B52" s="197" t="s">
        <v>44</v>
      </c>
      <c r="C52" s="30" t="s">
        <v>48</v>
      </c>
      <c r="D52" s="16">
        <f t="shared" si="29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31"/>
        <v>0.2</v>
      </c>
      <c r="M52" s="12">
        <f t="shared" si="35"/>
        <v>0.2</v>
      </c>
      <c r="N52" s="12">
        <f t="shared" si="36"/>
        <v>0</v>
      </c>
      <c r="O52" s="12">
        <f t="shared" si="37"/>
        <v>0</v>
      </c>
    </row>
    <row r="53" spans="1:15" ht="15" customHeight="1" x14ac:dyDescent="0.25">
      <c r="A53" s="13" t="s">
        <v>93</v>
      </c>
      <c r="B53" s="12" t="s">
        <v>155</v>
      </c>
      <c r="C53" s="30" t="s">
        <v>48</v>
      </c>
      <c r="D53" s="16">
        <f t="shared" si="29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31"/>
        <v>0.7</v>
      </c>
      <c r="M53" s="12">
        <f t="shared" si="35"/>
        <v>0.7</v>
      </c>
      <c r="N53" s="12">
        <f t="shared" si="36"/>
        <v>0</v>
      </c>
      <c r="O53" s="12">
        <f t="shared" si="37"/>
        <v>0</v>
      </c>
    </row>
    <row r="54" spans="1:15" ht="15" customHeight="1" x14ac:dyDescent="0.25">
      <c r="A54" s="13" t="s">
        <v>94</v>
      </c>
      <c r="B54" s="12" t="s">
        <v>42</v>
      </c>
      <c r="C54" s="30" t="s">
        <v>48</v>
      </c>
      <c r="D54" s="16">
        <f t="shared" si="29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31"/>
        <v>0.5</v>
      </c>
      <c r="M54" s="12">
        <f t="shared" si="35"/>
        <v>0.5</v>
      </c>
      <c r="N54" s="12">
        <f t="shared" si="36"/>
        <v>0</v>
      </c>
      <c r="O54" s="12">
        <f t="shared" si="37"/>
        <v>0</v>
      </c>
    </row>
    <row r="55" spans="1:15" ht="15" customHeight="1" x14ac:dyDescent="0.25">
      <c r="A55" s="13" t="s">
        <v>95</v>
      </c>
      <c r="B55" s="197" t="s">
        <v>45</v>
      </c>
      <c r="C55" s="30" t="s">
        <v>48</v>
      </c>
      <c r="D55" s="16">
        <f t="shared" si="29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31"/>
        <v>0.5</v>
      </c>
      <c r="M55" s="12">
        <f t="shared" si="35"/>
        <v>0.5</v>
      </c>
      <c r="N55" s="12">
        <f t="shared" si="36"/>
        <v>0</v>
      </c>
      <c r="O55" s="12">
        <f t="shared" si="37"/>
        <v>0</v>
      </c>
    </row>
    <row r="56" spans="1:15" ht="15" customHeight="1" x14ac:dyDescent="0.25">
      <c r="A56" s="13" t="s">
        <v>96</v>
      </c>
      <c r="B56" s="12" t="s">
        <v>40</v>
      </c>
      <c r="C56" s="30" t="s">
        <v>48</v>
      </c>
      <c r="D56" s="16">
        <f t="shared" si="29"/>
        <v>2.6</v>
      </c>
      <c r="E56" s="16">
        <v>2.6</v>
      </c>
      <c r="F56" s="16"/>
      <c r="G56" s="16"/>
      <c r="H56" s="10">
        <f t="shared" si="38"/>
        <v>0</v>
      </c>
      <c r="I56" s="10"/>
      <c r="J56" s="10"/>
      <c r="K56" s="10"/>
      <c r="L56" s="12">
        <f t="shared" si="31"/>
        <v>2.6</v>
      </c>
      <c r="M56" s="12">
        <f t="shared" si="35"/>
        <v>2.6</v>
      </c>
      <c r="N56" s="12">
        <f t="shared" si="36"/>
        <v>0</v>
      </c>
      <c r="O56" s="12">
        <f t="shared" si="37"/>
        <v>0</v>
      </c>
    </row>
    <row r="57" spans="1:15" ht="15" customHeight="1" x14ac:dyDescent="0.25">
      <c r="A57" s="13" t="s">
        <v>97</v>
      </c>
      <c r="B57" s="259" t="s">
        <v>314</v>
      </c>
      <c r="C57" s="30" t="s">
        <v>48</v>
      </c>
      <c r="D57" s="16">
        <f t="shared" si="29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31"/>
        <v>1.1000000000000001</v>
      </c>
      <c r="M57" s="12">
        <f t="shared" si="35"/>
        <v>1.1000000000000001</v>
      </c>
      <c r="N57" s="12">
        <f t="shared" si="36"/>
        <v>0</v>
      </c>
      <c r="O57" s="12">
        <f t="shared" si="37"/>
        <v>0</v>
      </c>
    </row>
    <row r="58" spans="1:15" ht="15" customHeight="1" x14ac:dyDescent="0.25">
      <c r="A58" s="13" t="s">
        <v>98</v>
      </c>
      <c r="B58" s="91" t="s">
        <v>423</v>
      </c>
      <c r="C58" s="30" t="s">
        <v>48</v>
      </c>
      <c r="D58" s="16">
        <f t="shared" si="29"/>
        <v>3.6</v>
      </c>
      <c r="E58" s="16">
        <v>3.6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3.6</v>
      </c>
      <c r="M58" s="12">
        <f t="shared" si="35"/>
        <v>3.6</v>
      </c>
      <c r="N58" s="12">
        <f t="shared" si="36"/>
        <v>0</v>
      </c>
      <c r="O58" s="12">
        <f t="shared" si="37"/>
        <v>0</v>
      </c>
    </row>
    <row r="59" spans="1:15" ht="15" customHeight="1" x14ac:dyDescent="0.25">
      <c r="A59" s="13" t="s">
        <v>99</v>
      </c>
      <c r="B59" s="12" t="s">
        <v>145</v>
      </c>
      <c r="C59" s="30" t="s">
        <v>48</v>
      </c>
      <c r="D59" s="16">
        <f t="shared" si="29"/>
        <v>5.4</v>
      </c>
      <c r="E59" s="16">
        <v>5.4</v>
      </c>
      <c r="F59" s="16"/>
      <c r="G59" s="16"/>
      <c r="H59" s="10">
        <f t="shared" si="38"/>
        <v>0</v>
      </c>
      <c r="I59" s="10"/>
      <c r="J59" s="10"/>
      <c r="K59" s="10"/>
      <c r="L59" s="12">
        <f t="shared" si="31"/>
        <v>5.4</v>
      </c>
      <c r="M59" s="12">
        <f t="shared" si="35"/>
        <v>5.4</v>
      </c>
      <c r="N59" s="12">
        <f t="shared" si="36"/>
        <v>0</v>
      </c>
      <c r="O59" s="12">
        <f t="shared" si="37"/>
        <v>0</v>
      </c>
    </row>
    <row r="60" spans="1:15" ht="15" customHeight="1" x14ac:dyDescent="0.25">
      <c r="A60" s="13" t="s">
        <v>100</v>
      </c>
      <c r="B60" s="12" t="s">
        <v>34</v>
      </c>
      <c r="C60" s="30" t="s">
        <v>48</v>
      </c>
      <c r="D60" s="16">
        <f t="shared" si="29"/>
        <v>3.2</v>
      </c>
      <c r="E60" s="16">
        <v>3.2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3.2</v>
      </c>
      <c r="M60" s="12">
        <f t="shared" si="35"/>
        <v>3.2</v>
      </c>
      <c r="N60" s="12">
        <f t="shared" si="36"/>
        <v>0</v>
      </c>
      <c r="O60" s="12">
        <f t="shared" si="37"/>
        <v>0</v>
      </c>
    </row>
    <row r="61" spans="1:15" ht="15" customHeight="1" x14ac:dyDescent="0.25">
      <c r="A61" s="13" t="s">
        <v>101</v>
      </c>
      <c r="B61" s="12" t="s">
        <v>36</v>
      </c>
      <c r="C61" s="30" t="s">
        <v>48</v>
      </c>
      <c r="D61" s="16">
        <f t="shared" si="29"/>
        <v>1.5</v>
      </c>
      <c r="E61" s="16">
        <v>1.5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1.5</v>
      </c>
      <c r="M61" s="12">
        <f t="shared" si="35"/>
        <v>1.5</v>
      </c>
      <c r="N61" s="12">
        <f t="shared" si="36"/>
        <v>0</v>
      </c>
      <c r="O61" s="12">
        <f t="shared" si="37"/>
        <v>0</v>
      </c>
    </row>
    <row r="62" spans="1:15" ht="15" customHeight="1" x14ac:dyDescent="0.25">
      <c r="A62" s="13" t="s">
        <v>102</v>
      </c>
      <c r="B62" s="12" t="s">
        <v>38</v>
      </c>
      <c r="C62" s="30" t="s">
        <v>48</v>
      </c>
      <c r="D62" s="16">
        <f t="shared" si="29"/>
        <v>4</v>
      </c>
      <c r="E62" s="16">
        <v>4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4</v>
      </c>
      <c r="M62" s="12">
        <f t="shared" si="35"/>
        <v>4</v>
      </c>
      <c r="N62" s="12">
        <f t="shared" si="36"/>
        <v>0</v>
      </c>
      <c r="O62" s="12">
        <f t="shared" si="37"/>
        <v>0</v>
      </c>
    </row>
    <row r="63" spans="1:15" ht="15" customHeight="1" x14ac:dyDescent="0.25">
      <c r="A63" s="13" t="s">
        <v>103</v>
      </c>
      <c r="B63" s="12" t="s">
        <v>37</v>
      </c>
      <c r="C63" s="30" t="s">
        <v>48</v>
      </c>
      <c r="D63" s="16">
        <f t="shared" si="29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31"/>
        <v>1.3</v>
      </c>
      <c r="M63" s="12">
        <f t="shared" si="35"/>
        <v>1.3</v>
      </c>
      <c r="N63" s="12">
        <f t="shared" si="36"/>
        <v>0</v>
      </c>
      <c r="O63" s="12">
        <f t="shared" si="37"/>
        <v>0</v>
      </c>
    </row>
    <row r="64" spans="1:15" ht="15" customHeight="1" x14ac:dyDescent="0.25">
      <c r="A64" s="13" t="s">
        <v>104</v>
      </c>
      <c r="B64" s="12" t="s">
        <v>35</v>
      </c>
      <c r="C64" s="30" t="s">
        <v>48</v>
      </c>
      <c r="D64" s="16">
        <f t="shared" si="29"/>
        <v>2.5</v>
      </c>
      <c r="E64" s="16">
        <v>2.5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2.5</v>
      </c>
      <c r="M64" s="12">
        <f t="shared" si="35"/>
        <v>2.5</v>
      </c>
      <c r="N64" s="12">
        <f t="shared" si="36"/>
        <v>0</v>
      </c>
      <c r="O64" s="12">
        <f t="shared" si="37"/>
        <v>0</v>
      </c>
    </row>
    <row r="65" spans="1:15" ht="15" customHeight="1" x14ac:dyDescent="0.25">
      <c r="A65" s="13" t="s">
        <v>105</v>
      </c>
      <c r="B65" s="12" t="s">
        <v>46</v>
      </c>
      <c r="C65" s="30" t="s">
        <v>48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25">
      <c r="A66" s="13" t="s">
        <v>147</v>
      </c>
      <c r="B66" s="12" t="s">
        <v>591</v>
      </c>
      <c r="C66" s="30" t="s">
        <v>48</v>
      </c>
      <c r="D66" s="16">
        <f t="shared" si="29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31"/>
        <v>4.8</v>
      </c>
      <c r="M66" s="12">
        <f t="shared" si="35"/>
        <v>4.8</v>
      </c>
      <c r="N66" s="12">
        <f t="shared" si="36"/>
        <v>0</v>
      </c>
      <c r="O66" s="12">
        <f t="shared" si="37"/>
        <v>0</v>
      </c>
    </row>
    <row r="67" spans="1:15" ht="15" customHeight="1" x14ac:dyDescent="0.25">
      <c r="A67" s="13" t="s">
        <v>148</v>
      </c>
      <c r="B67" s="12" t="s">
        <v>61</v>
      </c>
      <c r="C67" s="30" t="s">
        <v>48</v>
      </c>
      <c r="D67" s="16">
        <f t="shared" si="29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31"/>
        <v>0.7</v>
      </c>
      <c r="M67" s="12">
        <f t="shared" si="35"/>
        <v>0.7</v>
      </c>
      <c r="N67" s="12">
        <f t="shared" si="36"/>
        <v>0</v>
      </c>
      <c r="O67" s="12">
        <f t="shared" si="37"/>
        <v>0</v>
      </c>
    </row>
    <row r="68" spans="1:15" ht="15" customHeight="1" x14ac:dyDescent="0.25">
      <c r="A68" s="13" t="s">
        <v>106</v>
      </c>
      <c r="B68" s="12" t="s">
        <v>47</v>
      </c>
      <c r="C68" s="30" t="s">
        <v>48</v>
      </c>
      <c r="D68" s="16">
        <f t="shared" si="29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31"/>
        <v>0.1</v>
      </c>
      <c r="M68" s="12">
        <f t="shared" si="35"/>
        <v>0.1</v>
      </c>
      <c r="N68" s="12">
        <f t="shared" si="36"/>
        <v>0</v>
      </c>
      <c r="O68" s="12">
        <f t="shared" si="37"/>
        <v>0</v>
      </c>
    </row>
    <row r="69" spans="1:15" ht="15" customHeight="1" x14ac:dyDescent="0.25">
      <c r="A69" s="13" t="s">
        <v>149</v>
      </c>
      <c r="B69" s="92" t="s">
        <v>60</v>
      </c>
      <c r="C69" s="30" t="s">
        <v>48</v>
      </c>
      <c r="D69" s="16">
        <f t="shared" si="29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31"/>
        <v>2.9</v>
      </c>
      <c r="M69" s="12">
        <f t="shared" si="35"/>
        <v>2.9</v>
      </c>
      <c r="N69" s="12">
        <f t="shared" si="36"/>
        <v>0</v>
      </c>
      <c r="O69" s="12">
        <f t="shared" si="37"/>
        <v>0</v>
      </c>
    </row>
    <row r="70" spans="1:15" ht="15.95" customHeight="1" x14ac:dyDescent="0.25">
      <c r="A70" s="20" t="s">
        <v>150</v>
      </c>
      <c r="B70" s="21" t="s">
        <v>167</v>
      </c>
      <c r="C70" s="28"/>
      <c r="D70" s="256">
        <f>SUM(D41:D69)</f>
        <v>317.5</v>
      </c>
      <c r="E70" s="256">
        <f t="shared" ref="E70:O70" si="39">SUM(E41:E69)</f>
        <v>317.5</v>
      </c>
      <c r="F70" s="256">
        <f t="shared" si="39"/>
        <v>0</v>
      </c>
      <c r="G70" s="256">
        <f t="shared" si="39"/>
        <v>0</v>
      </c>
      <c r="H70" s="24">
        <f t="shared" si="39"/>
        <v>0</v>
      </c>
      <c r="I70" s="24">
        <f t="shared" si="39"/>
        <v>0</v>
      </c>
      <c r="J70" s="24">
        <f t="shared" si="39"/>
        <v>0</v>
      </c>
      <c r="K70" s="24">
        <f t="shared" si="39"/>
        <v>0</v>
      </c>
      <c r="L70" s="21">
        <f t="shared" si="39"/>
        <v>317.5</v>
      </c>
      <c r="M70" s="21">
        <f t="shared" si="39"/>
        <v>317.5</v>
      </c>
      <c r="N70" s="21">
        <f t="shared" si="39"/>
        <v>0</v>
      </c>
      <c r="O70" s="21">
        <f t="shared" si="39"/>
        <v>0</v>
      </c>
    </row>
    <row r="71" spans="1:15" ht="15.95" hidden="1" customHeight="1" x14ac:dyDescent="0.25">
      <c r="A71" s="37" t="s">
        <v>89</v>
      </c>
      <c r="B71" s="583" t="s">
        <v>171</v>
      </c>
      <c r="C71" s="584"/>
      <c r="D71" s="584"/>
      <c r="E71" s="584"/>
      <c r="F71" s="584"/>
      <c r="G71" s="584"/>
      <c r="H71" s="584"/>
      <c r="I71" s="584"/>
      <c r="J71" s="584"/>
      <c r="K71" s="584"/>
      <c r="L71" s="584"/>
      <c r="M71" s="584"/>
      <c r="N71" s="584"/>
      <c r="O71" s="585"/>
    </row>
    <row r="72" spans="1:15" ht="15" hidden="1" customHeight="1" x14ac:dyDescent="0.25">
      <c r="A72" s="19" t="s">
        <v>90</v>
      </c>
      <c r="B72" s="29" t="s">
        <v>20</v>
      </c>
      <c r="C72" s="372" t="s">
        <v>25</v>
      </c>
      <c r="D72" s="16">
        <f t="shared" ref="D72" si="40">E72+G72</f>
        <v>0</v>
      </c>
      <c r="E72" s="16"/>
      <c r="F72" s="16"/>
      <c r="G72" s="16"/>
      <c r="H72" s="9">
        <f t="shared" ref="H72:H73" si="41">I72+K72</f>
        <v>0</v>
      </c>
      <c r="I72" s="10"/>
      <c r="J72" s="10"/>
      <c r="K72" s="201"/>
      <c r="L72" s="11">
        <f t="shared" ref="L72:L73" si="42">M72+O72</f>
        <v>0</v>
      </c>
      <c r="M72" s="11">
        <f t="shared" ref="M72" si="43">E72+I72</f>
        <v>0</v>
      </c>
      <c r="N72" s="11">
        <f t="shared" ref="N72" si="44">F72+J72</f>
        <v>0</v>
      </c>
      <c r="O72" s="11">
        <f t="shared" ref="O72" si="45">G72+K72</f>
        <v>0</v>
      </c>
    </row>
    <row r="73" spans="1:15" ht="15.95" hidden="1" customHeight="1" x14ac:dyDescent="0.25">
      <c r="A73" s="395" t="s">
        <v>91</v>
      </c>
      <c r="B73" s="43" t="s">
        <v>168</v>
      </c>
      <c r="C73" s="76"/>
      <c r="D73" s="256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4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4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5" customHeight="1" x14ac:dyDescent="0.25">
      <c r="A74" s="37" t="s">
        <v>107</v>
      </c>
      <c r="B74" s="583" t="s">
        <v>62</v>
      </c>
      <c r="C74" s="584"/>
      <c r="D74" s="584"/>
      <c r="E74" s="584"/>
      <c r="F74" s="584"/>
      <c r="G74" s="584"/>
      <c r="H74" s="584"/>
      <c r="I74" s="584"/>
      <c r="J74" s="584"/>
      <c r="K74" s="584"/>
      <c r="L74" s="584"/>
      <c r="M74" s="584"/>
      <c r="N74" s="584"/>
      <c r="O74" s="585"/>
    </row>
    <row r="75" spans="1:15" ht="15" hidden="1" customHeight="1" x14ac:dyDescent="0.25">
      <c r="A75" s="19" t="s">
        <v>93</v>
      </c>
      <c r="B75" s="29" t="s">
        <v>20</v>
      </c>
      <c r="C75" s="38" t="s">
        <v>30</v>
      </c>
      <c r="D75" s="16">
        <f t="shared" ref="D75:D79" si="46">E75+G75</f>
        <v>0</v>
      </c>
      <c r="E75" s="16"/>
      <c r="F75" s="16"/>
      <c r="G75" s="16"/>
      <c r="H75" s="9">
        <f t="shared" ref="H75:H76" si="47">I75+K75</f>
        <v>0</v>
      </c>
      <c r="I75" s="10"/>
      <c r="J75" s="10"/>
      <c r="K75" s="201"/>
      <c r="L75" s="11">
        <f t="shared" ref="L75" si="48">M75+O75</f>
        <v>0</v>
      </c>
      <c r="M75" s="11">
        <f t="shared" ref="M75:O76" si="49">E75+I75</f>
        <v>0</v>
      </c>
      <c r="N75" s="11">
        <f t="shared" si="49"/>
        <v>0</v>
      </c>
      <c r="O75" s="11">
        <f t="shared" si="49"/>
        <v>0</v>
      </c>
    </row>
    <row r="76" spans="1:15" ht="15" customHeight="1" x14ac:dyDescent="0.25">
      <c r="A76" s="13" t="s">
        <v>108</v>
      </c>
      <c r="B76" s="29" t="s">
        <v>27</v>
      </c>
      <c r="C76" s="38" t="s">
        <v>30</v>
      </c>
      <c r="D76" s="16">
        <f t="shared" si="46"/>
        <v>4.4000000000000004</v>
      </c>
      <c r="E76" s="16">
        <v>4.4000000000000004</v>
      </c>
      <c r="F76" s="16"/>
      <c r="G76" s="16"/>
      <c r="H76" s="10">
        <f t="shared" si="47"/>
        <v>0</v>
      </c>
      <c r="I76" s="10"/>
      <c r="J76" s="10"/>
      <c r="K76" s="10"/>
      <c r="L76" s="12">
        <f t="shared" ref="L76" si="50">D76+H76</f>
        <v>4.4000000000000004</v>
      </c>
      <c r="M76" s="12">
        <f t="shared" si="49"/>
        <v>4.4000000000000004</v>
      </c>
      <c r="N76" s="12">
        <f t="shared" si="49"/>
        <v>0</v>
      </c>
      <c r="O76" s="12">
        <f t="shared" si="49"/>
        <v>0</v>
      </c>
    </row>
    <row r="77" spans="1:15" ht="15" customHeight="1" x14ac:dyDescent="0.25">
      <c r="A77" s="13" t="s">
        <v>109</v>
      </c>
      <c r="B77" s="29" t="s">
        <v>54</v>
      </c>
      <c r="C77" s="38" t="s">
        <v>30</v>
      </c>
      <c r="D77" s="16">
        <f t="shared" si="46"/>
        <v>0.2</v>
      </c>
      <c r="E77" s="16">
        <v>0.2</v>
      </c>
      <c r="F77" s="16"/>
      <c r="G77" s="16"/>
      <c r="H77" s="10">
        <f t="shared" ref="H77:H81" si="51">I77+K77</f>
        <v>0</v>
      </c>
      <c r="I77" s="10"/>
      <c r="J77" s="10"/>
      <c r="K77" s="10"/>
      <c r="L77" s="12">
        <f t="shared" ref="L77:L79" si="52">D77+H77</f>
        <v>0.2</v>
      </c>
      <c r="M77" s="12">
        <f t="shared" ref="M77:M79" si="53">E77+I77</f>
        <v>0.2</v>
      </c>
      <c r="N77" s="12">
        <f t="shared" ref="N77:N79" si="54">F77+J77</f>
        <v>0</v>
      </c>
      <c r="O77" s="12">
        <f t="shared" ref="O77:O79" si="55">G77+K77</f>
        <v>0</v>
      </c>
    </row>
    <row r="78" spans="1:15" ht="15" customHeight="1" x14ac:dyDescent="0.25">
      <c r="A78" s="13" t="s">
        <v>110</v>
      </c>
      <c r="B78" s="29" t="s">
        <v>55</v>
      </c>
      <c r="C78" s="38" t="s">
        <v>30</v>
      </c>
      <c r="D78" s="16">
        <f t="shared" si="46"/>
        <v>1.1000000000000001</v>
      </c>
      <c r="E78" s="16">
        <v>1.1000000000000001</v>
      </c>
      <c r="F78" s="16"/>
      <c r="G78" s="16"/>
      <c r="H78" s="10">
        <f t="shared" si="51"/>
        <v>0</v>
      </c>
      <c r="I78" s="10"/>
      <c r="J78" s="10"/>
      <c r="K78" s="10"/>
      <c r="L78" s="12">
        <f t="shared" si="52"/>
        <v>1.1000000000000001</v>
      </c>
      <c r="M78" s="12">
        <f t="shared" si="53"/>
        <v>1.1000000000000001</v>
      </c>
      <c r="N78" s="12">
        <f t="shared" si="54"/>
        <v>0</v>
      </c>
      <c r="O78" s="12">
        <f t="shared" si="55"/>
        <v>0</v>
      </c>
    </row>
    <row r="79" spans="1:15" ht="15" customHeight="1" x14ac:dyDescent="0.25">
      <c r="A79" s="13" t="s">
        <v>111</v>
      </c>
      <c r="B79" s="29" t="s">
        <v>63</v>
      </c>
      <c r="C79" s="38" t="s">
        <v>30</v>
      </c>
      <c r="D79" s="16">
        <f t="shared" si="46"/>
        <v>0.1</v>
      </c>
      <c r="E79" s="16">
        <v>0.1</v>
      </c>
      <c r="F79" s="16"/>
      <c r="G79" s="16"/>
      <c r="H79" s="10">
        <f t="shared" si="51"/>
        <v>0</v>
      </c>
      <c r="I79" s="10"/>
      <c r="J79" s="10"/>
      <c r="K79" s="10"/>
      <c r="L79" s="12">
        <f t="shared" si="52"/>
        <v>0.1</v>
      </c>
      <c r="M79" s="12">
        <f t="shared" si="53"/>
        <v>0.1</v>
      </c>
      <c r="N79" s="12">
        <f t="shared" si="54"/>
        <v>0</v>
      </c>
      <c r="O79" s="12">
        <f t="shared" si="55"/>
        <v>0</v>
      </c>
    </row>
    <row r="80" spans="1:15" ht="15" customHeight="1" x14ac:dyDescent="0.25">
      <c r="A80" s="13" t="s">
        <v>156</v>
      </c>
      <c r="B80" s="29" t="s">
        <v>28</v>
      </c>
      <c r="C80" s="38" t="s">
        <v>30</v>
      </c>
      <c r="D80" s="16">
        <f t="shared" ref="D80:D81" si="56">E80+G80</f>
        <v>4.0999999999999996</v>
      </c>
      <c r="E80" s="16">
        <v>4.0999999999999996</v>
      </c>
      <c r="F80" s="16"/>
      <c r="G80" s="16"/>
      <c r="H80" s="10">
        <f t="shared" si="51"/>
        <v>0</v>
      </c>
      <c r="I80" s="10"/>
      <c r="J80" s="10"/>
      <c r="K80" s="10"/>
      <c r="L80" s="12">
        <f t="shared" ref="L80:L81" si="57">D80+H80</f>
        <v>4.0999999999999996</v>
      </c>
      <c r="M80" s="12">
        <f t="shared" ref="M80:M81" si="58">E80+I80</f>
        <v>4.0999999999999996</v>
      </c>
      <c r="N80" s="12">
        <f t="shared" ref="N80:N81" si="59">F80+J80</f>
        <v>0</v>
      </c>
      <c r="O80" s="12">
        <f t="shared" ref="O80:O81" si="60">G80+K80</f>
        <v>0</v>
      </c>
    </row>
    <row r="81" spans="1:17" ht="15" customHeight="1" x14ac:dyDescent="0.25">
      <c r="A81" s="13" t="s">
        <v>112</v>
      </c>
      <c r="B81" s="12" t="s">
        <v>29</v>
      </c>
      <c r="C81" s="38" t="s">
        <v>30</v>
      </c>
      <c r="D81" s="16">
        <f t="shared" si="56"/>
        <v>2.6</v>
      </c>
      <c r="E81" s="16">
        <v>2.6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7"/>
        <v>2.6</v>
      </c>
      <c r="M81" s="12">
        <f t="shared" si="58"/>
        <v>2.6</v>
      </c>
      <c r="N81" s="12">
        <f t="shared" si="59"/>
        <v>0</v>
      </c>
      <c r="O81" s="12">
        <f t="shared" si="60"/>
        <v>0</v>
      </c>
    </row>
    <row r="82" spans="1:17" ht="15.95" customHeight="1" x14ac:dyDescent="0.25">
      <c r="A82" s="395" t="s">
        <v>113</v>
      </c>
      <c r="B82" s="43" t="s">
        <v>169</v>
      </c>
      <c r="C82" s="76"/>
      <c r="D82" s="256">
        <f t="shared" ref="D82:Q82" si="61">SUM(D76:D81)</f>
        <v>12.5</v>
      </c>
      <c r="E82" s="256">
        <f t="shared" si="61"/>
        <v>12.5</v>
      </c>
      <c r="F82" s="256">
        <f t="shared" si="61"/>
        <v>0</v>
      </c>
      <c r="G82" s="256">
        <f t="shared" si="61"/>
        <v>0</v>
      </c>
      <c r="H82" s="24">
        <f t="shared" si="61"/>
        <v>0</v>
      </c>
      <c r="I82" s="24">
        <f t="shared" si="61"/>
        <v>0</v>
      </c>
      <c r="J82" s="24">
        <f t="shared" si="61"/>
        <v>0</v>
      </c>
      <c r="K82" s="24">
        <f t="shared" si="61"/>
        <v>0</v>
      </c>
      <c r="L82" s="21">
        <f t="shared" si="61"/>
        <v>12.5</v>
      </c>
      <c r="M82" s="21">
        <f t="shared" si="61"/>
        <v>12.5</v>
      </c>
      <c r="N82" s="21">
        <f t="shared" si="61"/>
        <v>0</v>
      </c>
      <c r="O82" s="21">
        <f t="shared" si="61"/>
        <v>0</v>
      </c>
      <c r="P82" s="256">
        <f t="shared" si="61"/>
        <v>0</v>
      </c>
      <c r="Q82" s="256">
        <f t="shared" si="61"/>
        <v>0</v>
      </c>
    </row>
    <row r="83" spans="1:17" ht="17.25" customHeight="1" x14ac:dyDescent="0.25">
      <c r="A83" s="32" t="s">
        <v>114</v>
      </c>
      <c r="B83" s="583" t="s">
        <v>64</v>
      </c>
      <c r="C83" s="584"/>
      <c r="D83" s="584"/>
      <c r="E83" s="584"/>
      <c r="F83" s="584"/>
      <c r="G83" s="584"/>
      <c r="H83" s="584"/>
      <c r="I83" s="584"/>
      <c r="J83" s="584"/>
      <c r="K83" s="584"/>
      <c r="L83" s="584"/>
      <c r="M83" s="584"/>
      <c r="N83" s="584"/>
      <c r="O83" s="585"/>
    </row>
    <row r="84" spans="1:17" x14ac:dyDescent="0.25">
      <c r="A84" s="37" t="s">
        <v>115</v>
      </c>
      <c r="B84" s="12" t="s">
        <v>20</v>
      </c>
      <c r="C84" s="95" t="s">
        <v>24</v>
      </c>
      <c r="D84" s="16">
        <f t="shared" ref="D84" si="62">E84+G84</f>
        <v>195.5</v>
      </c>
      <c r="E84" s="16">
        <v>179</v>
      </c>
      <c r="F84" s="16"/>
      <c r="G84" s="16">
        <v>16.5</v>
      </c>
      <c r="H84" s="9">
        <f t="shared" ref="H84" si="63">I84+K84</f>
        <v>0</v>
      </c>
      <c r="I84" s="10"/>
      <c r="J84" s="10"/>
      <c r="K84" s="201"/>
      <c r="L84" s="11">
        <f t="shared" ref="L84" si="64">M84+O84</f>
        <v>195.5</v>
      </c>
      <c r="M84" s="11">
        <f t="shared" ref="M84" si="65">E84+I84</f>
        <v>179</v>
      </c>
      <c r="N84" s="11">
        <f t="shared" ref="N84" si="66">F84+J84</f>
        <v>0</v>
      </c>
      <c r="O84" s="11">
        <f t="shared" ref="O84" si="67">G84+K84</f>
        <v>16.5</v>
      </c>
    </row>
    <row r="85" spans="1:17" x14ac:dyDescent="0.25">
      <c r="A85" s="37" t="s">
        <v>116</v>
      </c>
      <c r="B85" s="78" t="s">
        <v>49</v>
      </c>
      <c r="C85" s="95" t="s">
        <v>24</v>
      </c>
      <c r="D85" s="16">
        <f t="shared" ref="D85" si="68">E85+G85</f>
        <v>4</v>
      </c>
      <c r="E85" s="16">
        <v>4</v>
      </c>
      <c r="F85" s="16"/>
      <c r="G85" s="16"/>
      <c r="H85" s="9">
        <f t="shared" ref="H85" si="69">I85+K85</f>
        <v>0</v>
      </c>
      <c r="I85" s="10"/>
      <c r="J85" s="10"/>
      <c r="K85" s="201"/>
      <c r="L85" s="11">
        <f t="shared" ref="L85" si="70">M85+O85</f>
        <v>4</v>
      </c>
      <c r="M85" s="11">
        <f t="shared" ref="M85" si="71">E85+I85</f>
        <v>4</v>
      </c>
      <c r="N85" s="11">
        <f t="shared" ref="N85" si="72">F85+J85</f>
        <v>0</v>
      </c>
      <c r="O85" s="11">
        <f t="shared" ref="O85" si="73">G85+K85</f>
        <v>0</v>
      </c>
    </row>
    <row r="86" spans="1:17" x14ac:dyDescent="0.25">
      <c r="A86" s="37" t="s">
        <v>152</v>
      </c>
      <c r="B86" s="29" t="s">
        <v>50</v>
      </c>
      <c r="C86" s="95" t="s">
        <v>24</v>
      </c>
      <c r="D86" s="16">
        <f t="shared" ref="D86:D88" si="74">E86+G86</f>
        <v>1.6</v>
      </c>
      <c r="E86" s="16">
        <v>1.6</v>
      </c>
      <c r="F86" s="16"/>
      <c r="G86" s="16"/>
      <c r="H86" s="9">
        <f t="shared" ref="H86:H88" si="75">I86+K86</f>
        <v>0</v>
      </c>
      <c r="I86" s="10"/>
      <c r="J86" s="10"/>
      <c r="K86" s="201"/>
      <c r="L86" s="11">
        <f t="shared" ref="L86:L88" si="76">M86+O86</f>
        <v>1.6</v>
      </c>
      <c r="M86" s="11">
        <f t="shared" ref="M86:M88" si="77">E86+I86</f>
        <v>1.6</v>
      </c>
      <c r="N86" s="11">
        <f t="shared" ref="N86:N88" si="78">F86+J86</f>
        <v>0</v>
      </c>
      <c r="O86" s="11">
        <f t="shared" ref="O86:O88" si="79">G86+K86</f>
        <v>0</v>
      </c>
    </row>
    <row r="87" spans="1:17" x14ac:dyDescent="0.25">
      <c r="A87" s="37" t="s">
        <v>117</v>
      </c>
      <c r="B87" s="12" t="s">
        <v>65</v>
      </c>
      <c r="C87" s="95" t="s">
        <v>24</v>
      </c>
      <c r="D87" s="16">
        <f t="shared" si="74"/>
        <v>4.3</v>
      </c>
      <c r="E87" s="16">
        <v>4.3</v>
      </c>
      <c r="F87" s="16"/>
      <c r="G87" s="16"/>
      <c r="H87" s="9">
        <f t="shared" si="75"/>
        <v>0</v>
      </c>
      <c r="I87" s="10"/>
      <c r="J87" s="10"/>
      <c r="K87" s="201"/>
      <c r="L87" s="11">
        <f t="shared" si="76"/>
        <v>4.3</v>
      </c>
      <c r="M87" s="11">
        <f t="shared" si="77"/>
        <v>4.3</v>
      </c>
      <c r="N87" s="11">
        <f t="shared" si="78"/>
        <v>0</v>
      </c>
      <c r="O87" s="11">
        <f t="shared" si="79"/>
        <v>0</v>
      </c>
    </row>
    <row r="88" spans="1:17" x14ac:dyDescent="0.25">
      <c r="A88" s="37" t="s">
        <v>118</v>
      </c>
      <c r="B88" s="12" t="s">
        <v>352</v>
      </c>
      <c r="C88" s="95" t="s">
        <v>24</v>
      </c>
      <c r="D88" s="16">
        <f t="shared" si="74"/>
        <v>2</v>
      </c>
      <c r="E88" s="16">
        <v>2</v>
      </c>
      <c r="F88" s="16"/>
      <c r="G88" s="16"/>
      <c r="H88" s="9">
        <f t="shared" si="75"/>
        <v>0</v>
      </c>
      <c r="I88" s="10"/>
      <c r="J88" s="10"/>
      <c r="K88" s="201"/>
      <c r="L88" s="11">
        <f t="shared" si="76"/>
        <v>2</v>
      </c>
      <c r="M88" s="11">
        <f t="shared" si="77"/>
        <v>2</v>
      </c>
      <c r="N88" s="11">
        <f t="shared" si="78"/>
        <v>0</v>
      </c>
      <c r="O88" s="11">
        <f t="shared" si="79"/>
        <v>0</v>
      </c>
    </row>
    <row r="89" spans="1:17" ht="15.95" customHeight="1" x14ac:dyDescent="0.25">
      <c r="A89" s="396" t="s">
        <v>119</v>
      </c>
      <c r="B89" s="494" t="s">
        <v>170</v>
      </c>
      <c r="C89" s="25"/>
      <c r="D89" s="256">
        <f>E89+G89</f>
        <v>207.4</v>
      </c>
      <c r="E89" s="23">
        <f>SUM(E84:E88)</f>
        <v>190.9</v>
      </c>
      <c r="F89" s="23">
        <f t="shared" ref="F89:G89" si="80">SUM(F84:F88)</f>
        <v>0</v>
      </c>
      <c r="G89" s="23">
        <f t="shared" si="80"/>
        <v>16.5</v>
      </c>
      <c r="H89" s="24">
        <f t="shared" ref="H89" si="81">I89+K89</f>
        <v>0</v>
      </c>
      <c r="I89" s="24">
        <f>SUM(I84:I88)</f>
        <v>0</v>
      </c>
      <c r="J89" s="24">
        <f t="shared" ref="J89:K89" si="82">SUM(J84:J88)</f>
        <v>0</v>
      </c>
      <c r="K89" s="24">
        <f t="shared" si="82"/>
        <v>0</v>
      </c>
      <c r="L89" s="21">
        <f t="shared" ref="L89" si="83">M89+O89</f>
        <v>207.4</v>
      </c>
      <c r="M89" s="21">
        <f>SUM(M84:M88)</f>
        <v>190.9</v>
      </c>
      <c r="N89" s="21">
        <f t="shared" ref="N89:O89" si="84">SUM(N84:N88)</f>
        <v>0</v>
      </c>
      <c r="O89" s="21">
        <f t="shared" si="84"/>
        <v>16.5</v>
      </c>
    </row>
    <row r="90" spans="1:17" ht="18" customHeight="1" x14ac:dyDescent="0.25">
      <c r="A90" s="32" t="s">
        <v>120</v>
      </c>
      <c r="B90" s="704" t="s">
        <v>340</v>
      </c>
      <c r="C90" s="705"/>
      <c r="D90" s="705"/>
      <c r="E90" s="705"/>
      <c r="F90" s="705"/>
      <c r="G90" s="705"/>
      <c r="H90" s="705"/>
      <c r="I90" s="705"/>
      <c r="J90" s="705"/>
      <c r="K90" s="705"/>
      <c r="L90" s="705"/>
      <c r="M90" s="705"/>
      <c r="N90" s="705"/>
      <c r="O90" s="706"/>
    </row>
    <row r="91" spans="1:17" ht="15.75" customHeight="1" x14ac:dyDescent="0.25">
      <c r="A91" s="32" t="s">
        <v>121</v>
      </c>
      <c r="B91" s="583" t="s">
        <v>6</v>
      </c>
      <c r="C91" s="584"/>
      <c r="D91" s="584"/>
      <c r="E91" s="584"/>
      <c r="F91" s="584"/>
      <c r="G91" s="584"/>
      <c r="H91" s="584"/>
      <c r="I91" s="584"/>
      <c r="J91" s="584"/>
      <c r="K91" s="584"/>
      <c r="L91" s="584"/>
      <c r="M91" s="584"/>
      <c r="N91" s="584"/>
      <c r="O91" s="585"/>
    </row>
    <row r="92" spans="1:17" ht="15" customHeight="1" x14ac:dyDescent="0.25">
      <c r="A92" s="32" t="s">
        <v>122</v>
      </c>
      <c r="B92" s="12" t="s">
        <v>20</v>
      </c>
      <c r="C92" s="15" t="s">
        <v>9</v>
      </c>
      <c r="D92" s="16">
        <f t="shared" ref="D92:D96" si="85">E92+G92</f>
        <v>5.3</v>
      </c>
      <c r="E92" s="16">
        <v>5.3</v>
      </c>
      <c r="F92" s="16"/>
      <c r="G92" s="16"/>
      <c r="H92" s="10">
        <f t="shared" ref="H92:H96" si="86">I92+K92</f>
        <v>0</v>
      </c>
      <c r="I92" s="10"/>
      <c r="J92" s="10"/>
      <c r="K92" s="10"/>
      <c r="L92" s="12">
        <f t="shared" ref="L92:L96" si="87">M92+O92</f>
        <v>5.3</v>
      </c>
      <c r="M92" s="12">
        <f t="shared" ref="M92:O96" si="88">E92+I92</f>
        <v>5.3</v>
      </c>
      <c r="N92" s="12">
        <f t="shared" si="88"/>
        <v>0</v>
      </c>
      <c r="O92" s="12">
        <f t="shared" si="88"/>
        <v>0</v>
      </c>
    </row>
    <row r="93" spans="1:17" ht="15" customHeight="1" x14ac:dyDescent="0.25">
      <c r="A93" s="32" t="s">
        <v>123</v>
      </c>
      <c r="B93" s="6" t="s">
        <v>12</v>
      </c>
      <c r="C93" s="15" t="s">
        <v>9</v>
      </c>
      <c r="D93" s="16">
        <f t="shared" ref="D93" si="89">E93+G93</f>
        <v>0.1</v>
      </c>
      <c r="E93" s="16">
        <v>0.1</v>
      </c>
      <c r="F93" s="16"/>
      <c r="G93" s="16"/>
      <c r="H93" s="10">
        <f t="shared" ref="H93" si="90">I93+K93</f>
        <v>0</v>
      </c>
      <c r="I93" s="10"/>
      <c r="J93" s="10"/>
      <c r="K93" s="10"/>
      <c r="L93" s="12">
        <f t="shared" ref="L93" si="91">M93+O93</f>
        <v>0.1</v>
      </c>
      <c r="M93" s="12">
        <f t="shared" ref="M93" si="92">E93+I93</f>
        <v>0.1</v>
      </c>
      <c r="N93" s="12">
        <f t="shared" ref="N93" si="93">F93+J93</f>
        <v>0</v>
      </c>
      <c r="O93" s="12">
        <f t="shared" ref="O93" si="94">G93+K93</f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ref="D94" si="95">E94+G94</f>
        <v>0</v>
      </c>
      <c r="E94" s="16"/>
      <c r="F94" s="16"/>
      <c r="G94" s="16"/>
      <c r="H94" s="10">
        <f t="shared" ref="H94" si="96">I94+K94</f>
        <v>0</v>
      </c>
      <c r="I94" s="10"/>
      <c r="J94" s="10"/>
      <c r="K94" s="10"/>
      <c r="L94" s="12">
        <f t="shared" ref="L94" si="97">M94+O94</f>
        <v>0</v>
      </c>
      <c r="M94" s="12">
        <f t="shared" ref="M94" si="98">E94+I94</f>
        <v>0</v>
      </c>
      <c r="N94" s="12">
        <f t="shared" ref="N94" si="99">F94+J94</f>
        <v>0</v>
      </c>
      <c r="O94" s="12">
        <f t="shared" ref="O94" si="100">G94+K94</f>
        <v>0</v>
      </c>
    </row>
    <row r="95" spans="1:17" ht="15" customHeight="1" x14ac:dyDescent="0.25">
      <c r="A95" s="32" t="s">
        <v>124</v>
      </c>
      <c r="B95" s="35" t="s">
        <v>15</v>
      </c>
      <c r="C95" s="15" t="s">
        <v>9</v>
      </c>
      <c r="D95" s="16">
        <f t="shared" ref="D95" si="101">E95+G95</f>
        <v>1.8</v>
      </c>
      <c r="E95" s="16"/>
      <c r="F95" s="16"/>
      <c r="G95" s="16">
        <v>1.8</v>
      </c>
      <c r="H95" s="10">
        <f t="shared" ref="H95" si="102">I95+K95</f>
        <v>0</v>
      </c>
      <c r="I95" s="10"/>
      <c r="J95" s="10"/>
      <c r="K95" s="10"/>
      <c r="L95" s="12">
        <f t="shared" ref="L95" si="103">M95+O95</f>
        <v>1.8</v>
      </c>
      <c r="M95" s="12">
        <f t="shared" ref="M95" si="104">E95+I95</f>
        <v>0</v>
      </c>
      <c r="N95" s="12">
        <f t="shared" ref="N95" si="105">F95+J95</f>
        <v>0</v>
      </c>
      <c r="O95" s="12">
        <f t="shared" ref="O95" si="106">G95+K95</f>
        <v>1.8</v>
      </c>
    </row>
    <row r="96" spans="1:17" ht="15" customHeight="1" x14ac:dyDescent="0.25">
      <c r="A96" s="32" t="s">
        <v>125</v>
      </c>
      <c r="B96" s="12" t="s">
        <v>16</v>
      </c>
      <c r="C96" s="15" t="s">
        <v>9</v>
      </c>
      <c r="D96" s="16">
        <f t="shared" si="85"/>
        <v>0.7</v>
      </c>
      <c r="E96" s="16">
        <v>0.7</v>
      </c>
      <c r="F96" s="16"/>
      <c r="G96" s="16"/>
      <c r="H96" s="10">
        <f t="shared" si="86"/>
        <v>0</v>
      </c>
      <c r="I96" s="10"/>
      <c r="J96" s="10"/>
      <c r="K96" s="10"/>
      <c r="L96" s="12">
        <f t="shared" si="87"/>
        <v>0.7</v>
      </c>
      <c r="M96" s="12">
        <f t="shared" si="88"/>
        <v>0.7</v>
      </c>
      <c r="N96" s="12">
        <f t="shared" si="88"/>
        <v>0</v>
      </c>
      <c r="O96" s="12">
        <f t="shared" si="88"/>
        <v>0</v>
      </c>
    </row>
    <row r="97" spans="1:15" ht="15" customHeight="1" x14ac:dyDescent="0.25">
      <c r="A97" s="397" t="s">
        <v>126</v>
      </c>
      <c r="B97" s="21" t="s">
        <v>164</v>
      </c>
      <c r="C97" s="28"/>
      <c r="D97" s="256">
        <f>SUM(D92:D96)</f>
        <v>7.8999999999999995</v>
      </c>
      <c r="E97" s="256">
        <f t="shared" ref="E97:O97" si="107">SUM(E92:E96)</f>
        <v>6.1</v>
      </c>
      <c r="F97" s="256">
        <f t="shared" si="107"/>
        <v>0</v>
      </c>
      <c r="G97" s="256">
        <f t="shared" si="107"/>
        <v>1.8</v>
      </c>
      <c r="H97" s="24">
        <f t="shared" si="107"/>
        <v>0</v>
      </c>
      <c r="I97" s="24">
        <f t="shared" si="107"/>
        <v>0</v>
      </c>
      <c r="J97" s="24">
        <f t="shared" si="107"/>
        <v>0</v>
      </c>
      <c r="K97" s="24">
        <f t="shared" si="107"/>
        <v>0</v>
      </c>
      <c r="L97" s="21">
        <f t="shared" si="107"/>
        <v>7.8999999999999995</v>
      </c>
      <c r="M97" s="21">
        <f t="shared" si="107"/>
        <v>6.1</v>
      </c>
      <c r="N97" s="21">
        <f t="shared" si="107"/>
        <v>0</v>
      </c>
      <c r="O97" s="21">
        <f t="shared" si="107"/>
        <v>1.8</v>
      </c>
    </row>
    <row r="98" spans="1:15" ht="18.75" customHeight="1" x14ac:dyDescent="0.25">
      <c r="A98" s="32" t="s">
        <v>127</v>
      </c>
      <c r="B98" s="583" t="s">
        <v>56</v>
      </c>
      <c r="C98" s="584"/>
      <c r="D98" s="584"/>
      <c r="E98" s="584"/>
      <c r="F98" s="584"/>
      <c r="G98" s="584"/>
      <c r="H98" s="584"/>
      <c r="I98" s="584"/>
      <c r="J98" s="584"/>
      <c r="K98" s="584"/>
      <c r="L98" s="584"/>
      <c r="M98" s="584"/>
      <c r="N98" s="584"/>
      <c r="O98" s="585"/>
    </row>
    <row r="99" spans="1:15" ht="15" customHeight="1" x14ac:dyDescent="0.25">
      <c r="A99" s="32" t="s">
        <v>128</v>
      </c>
      <c r="B99" s="35" t="s">
        <v>10</v>
      </c>
      <c r="C99" s="15" t="s">
        <v>22</v>
      </c>
      <c r="D99" s="16">
        <f t="shared" ref="D99:D104" si="108">E99+G99</f>
        <v>0.4</v>
      </c>
      <c r="E99" s="16">
        <v>0.4</v>
      </c>
      <c r="F99" s="16"/>
      <c r="G99" s="16"/>
      <c r="H99" s="10">
        <f t="shared" ref="H99:H104" si="109">I99+K99</f>
        <v>0</v>
      </c>
      <c r="I99" s="10"/>
      <c r="J99" s="10"/>
      <c r="K99" s="10"/>
      <c r="L99" s="12">
        <f t="shared" ref="L99:L104" si="110">M99+O99</f>
        <v>0.4</v>
      </c>
      <c r="M99" s="12">
        <f t="shared" ref="M99:M104" si="111">E99+I99</f>
        <v>0.4</v>
      </c>
      <c r="N99" s="12">
        <f t="shared" ref="N99:N104" si="112">F99+J99</f>
        <v>0</v>
      </c>
      <c r="O99" s="12">
        <f t="shared" ref="O99:O104" si="113">G99+K99</f>
        <v>0</v>
      </c>
    </row>
    <row r="100" spans="1:15" ht="15" customHeight="1" x14ac:dyDescent="0.25">
      <c r="A100" s="32" t="s">
        <v>153</v>
      </c>
      <c r="B100" s="35" t="s">
        <v>11</v>
      </c>
      <c r="C100" s="15" t="s">
        <v>22</v>
      </c>
      <c r="D100" s="16">
        <f t="shared" si="108"/>
        <v>5.5</v>
      </c>
      <c r="E100" s="16">
        <v>3.7</v>
      </c>
      <c r="F100" s="16"/>
      <c r="G100" s="16">
        <v>1.8</v>
      </c>
      <c r="H100" s="10">
        <f t="shared" si="109"/>
        <v>0</v>
      </c>
      <c r="I100" s="10"/>
      <c r="J100" s="10"/>
      <c r="K100" s="10"/>
      <c r="L100" s="12">
        <f t="shared" si="110"/>
        <v>5.5</v>
      </c>
      <c r="M100" s="12">
        <f t="shared" si="111"/>
        <v>3.7</v>
      </c>
      <c r="N100" s="12">
        <f t="shared" si="112"/>
        <v>0</v>
      </c>
      <c r="O100" s="12">
        <f t="shared" si="113"/>
        <v>1.8</v>
      </c>
    </row>
    <row r="101" spans="1:15" ht="15" customHeight="1" x14ac:dyDescent="0.25">
      <c r="A101" s="32" t="s">
        <v>129</v>
      </c>
      <c r="B101" s="35" t="s">
        <v>13</v>
      </c>
      <c r="C101" s="15" t="s">
        <v>22</v>
      </c>
      <c r="D101" s="16">
        <f t="shared" ref="D101" si="114">E101+G101</f>
        <v>0.1</v>
      </c>
      <c r="E101" s="16">
        <v>0.1</v>
      </c>
      <c r="F101" s="16"/>
      <c r="G101" s="16"/>
      <c r="H101" s="10">
        <f t="shared" ref="H101" si="115">I101+K101</f>
        <v>0</v>
      </c>
      <c r="I101" s="10"/>
      <c r="J101" s="10"/>
      <c r="K101" s="10"/>
      <c r="L101" s="12">
        <f t="shared" ref="L101" si="116">M101+O101</f>
        <v>0.1</v>
      </c>
      <c r="M101" s="12">
        <f t="shared" si="111"/>
        <v>0.1</v>
      </c>
      <c r="N101" s="12">
        <f t="shared" si="112"/>
        <v>0</v>
      </c>
      <c r="O101" s="12">
        <f t="shared" si="113"/>
        <v>0</v>
      </c>
    </row>
    <row r="102" spans="1:15" ht="15" customHeight="1" x14ac:dyDescent="0.25">
      <c r="A102" s="32" t="s">
        <v>130</v>
      </c>
      <c r="B102" s="35" t="s">
        <v>14</v>
      </c>
      <c r="C102" s="15" t="s">
        <v>22</v>
      </c>
      <c r="D102" s="16">
        <f t="shared" si="108"/>
        <v>1.9</v>
      </c>
      <c r="E102" s="16"/>
      <c r="F102" s="16"/>
      <c r="G102" s="16">
        <v>1.9</v>
      </c>
      <c r="H102" s="10">
        <f t="shared" si="109"/>
        <v>0</v>
      </c>
      <c r="I102" s="10"/>
      <c r="J102" s="10"/>
      <c r="K102" s="10"/>
      <c r="L102" s="12">
        <f t="shared" si="110"/>
        <v>1.9</v>
      </c>
      <c r="M102" s="12">
        <f t="shared" ref="M102:M103" si="117">E102+I102</f>
        <v>0</v>
      </c>
      <c r="N102" s="12">
        <f t="shared" ref="N102:N103" si="118">F102+J102</f>
        <v>0</v>
      </c>
      <c r="O102" s="12">
        <f t="shared" ref="O102:O103" si="119">G102+K102</f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108"/>
        <v>0</v>
      </c>
      <c r="E103" s="16"/>
      <c r="F103" s="16"/>
      <c r="G103" s="16"/>
      <c r="H103" s="10">
        <f t="shared" si="109"/>
        <v>0</v>
      </c>
      <c r="I103" s="10"/>
      <c r="J103" s="10"/>
      <c r="K103" s="10"/>
      <c r="L103" s="12">
        <f t="shared" si="110"/>
        <v>0</v>
      </c>
      <c r="M103" s="12">
        <f t="shared" si="117"/>
        <v>0</v>
      </c>
      <c r="N103" s="12">
        <f t="shared" si="118"/>
        <v>0</v>
      </c>
      <c r="O103" s="12">
        <f t="shared" si="119"/>
        <v>0</v>
      </c>
    </row>
    <row r="104" spans="1:15" ht="15" customHeight="1" x14ac:dyDescent="0.25">
      <c r="A104" s="32" t="s">
        <v>131</v>
      </c>
      <c r="B104" s="12" t="s">
        <v>16</v>
      </c>
      <c r="C104" s="15" t="s">
        <v>22</v>
      </c>
      <c r="D104" s="16">
        <f t="shared" si="108"/>
        <v>4.1999999999999993</v>
      </c>
      <c r="E104" s="16">
        <v>1.4</v>
      </c>
      <c r="F104" s="16"/>
      <c r="G104" s="16">
        <v>2.8</v>
      </c>
      <c r="H104" s="10">
        <f t="shared" si="109"/>
        <v>0</v>
      </c>
      <c r="I104" s="10"/>
      <c r="J104" s="10"/>
      <c r="K104" s="10"/>
      <c r="L104" s="12">
        <f t="shared" si="110"/>
        <v>4.1999999999999993</v>
      </c>
      <c r="M104" s="12">
        <f t="shared" si="111"/>
        <v>1.4</v>
      </c>
      <c r="N104" s="12">
        <f t="shared" si="112"/>
        <v>0</v>
      </c>
      <c r="O104" s="12">
        <f t="shared" si="113"/>
        <v>2.8</v>
      </c>
    </row>
    <row r="105" spans="1:15" ht="15" customHeight="1" x14ac:dyDescent="0.25">
      <c r="A105" s="32" t="s">
        <v>132</v>
      </c>
      <c r="B105" s="12" t="s">
        <v>18</v>
      </c>
      <c r="C105" s="15" t="s">
        <v>22</v>
      </c>
      <c r="D105" s="16">
        <f t="shared" ref="D105" si="120">E105+G105</f>
        <v>0.2</v>
      </c>
      <c r="E105" s="16">
        <v>0.2</v>
      </c>
      <c r="F105" s="16"/>
      <c r="G105" s="16"/>
      <c r="H105" s="10">
        <f t="shared" ref="H105" si="121">I105+K105</f>
        <v>0</v>
      </c>
      <c r="I105" s="10"/>
      <c r="J105" s="10"/>
      <c r="K105" s="10"/>
      <c r="L105" s="12">
        <f t="shared" ref="L105" si="122">M105+O105</f>
        <v>0.2</v>
      </c>
      <c r="M105" s="12">
        <f t="shared" ref="M105" si="123">E105+I105</f>
        <v>0.2</v>
      </c>
      <c r="N105" s="12">
        <f t="shared" ref="N105" si="124">F105+J105</f>
        <v>0</v>
      </c>
      <c r="O105" s="12">
        <f t="shared" ref="O105" si="125">G105+K105</f>
        <v>0</v>
      </c>
    </row>
    <row r="106" spans="1:15" ht="15" customHeight="1" x14ac:dyDescent="0.25">
      <c r="A106" s="397" t="s">
        <v>133</v>
      </c>
      <c r="B106" s="21" t="s">
        <v>165</v>
      </c>
      <c r="C106" s="28"/>
      <c r="D106" s="256">
        <f>SUM(D99:D105)</f>
        <v>12.299999999999999</v>
      </c>
      <c r="E106" s="256">
        <f t="shared" ref="E106:O106" si="126">SUM(E99:E105)</f>
        <v>5.8</v>
      </c>
      <c r="F106" s="256">
        <f t="shared" si="126"/>
        <v>0</v>
      </c>
      <c r="G106" s="256">
        <f t="shared" si="126"/>
        <v>6.5</v>
      </c>
      <c r="H106" s="24">
        <f t="shared" si="126"/>
        <v>0</v>
      </c>
      <c r="I106" s="24">
        <f t="shared" si="126"/>
        <v>0</v>
      </c>
      <c r="J106" s="24">
        <f t="shared" si="126"/>
        <v>0</v>
      </c>
      <c r="K106" s="24">
        <f t="shared" si="126"/>
        <v>0</v>
      </c>
      <c r="L106" s="21">
        <f t="shared" si="126"/>
        <v>12.299999999999999</v>
      </c>
      <c r="M106" s="21">
        <f t="shared" si="126"/>
        <v>5.8</v>
      </c>
      <c r="N106" s="21">
        <f t="shared" si="126"/>
        <v>0</v>
      </c>
      <c r="O106" s="21">
        <f t="shared" si="126"/>
        <v>6.5</v>
      </c>
    </row>
    <row r="107" spans="1:15" ht="15.95" customHeight="1" x14ac:dyDescent="0.25">
      <c r="A107" s="32" t="s">
        <v>134</v>
      </c>
      <c r="B107" s="583" t="s">
        <v>59</v>
      </c>
      <c r="C107" s="584"/>
      <c r="D107" s="584"/>
      <c r="E107" s="584"/>
      <c r="F107" s="584"/>
      <c r="G107" s="584"/>
      <c r="H107" s="584"/>
      <c r="I107" s="584"/>
      <c r="J107" s="584"/>
      <c r="K107" s="584"/>
      <c r="L107" s="584"/>
      <c r="M107" s="584"/>
      <c r="N107" s="584"/>
      <c r="O107" s="584"/>
    </row>
    <row r="108" spans="1:15" ht="15" customHeight="1" x14ac:dyDescent="0.25">
      <c r="A108" s="32" t="s">
        <v>135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" si="127">I108+K108</f>
        <v>0</v>
      </c>
      <c r="I108" s="10"/>
      <c r="J108" s="10"/>
      <c r="K108" s="10"/>
      <c r="L108" s="12">
        <f t="shared" ref="L108" si="128">M108+O108</f>
        <v>8.6999999999999993</v>
      </c>
      <c r="M108" s="12">
        <f t="shared" ref="M108:O108" si="129">E108+I108</f>
        <v>8.6999999999999993</v>
      </c>
      <c r="N108" s="12">
        <f t="shared" si="129"/>
        <v>0</v>
      </c>
      <c r="O108" s="12">
        <f t="shared" si="129"/>
        <v>0</v>
      </c>
    </row>
    <row r="109" spans="1:15" ht="15" customHeight="1" x14ac:dyDescent="0.25">
      <c r="A109" s="32" t="s">
        <v>154</v>
      </c>
      <c r="B109" s="29" t="s">
        <v>66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ref="H109" si="130">I109+K109</f>
        <v>0</v>
      </c>
      <c r="I109" s="10"/>
      <c r="J109" s="10"/>
      <c r="K109" s="10"/>
      <c r="L109" s="12">
        <f t="shared" ref="L109" si="131">M109+O109</f>
        <v>0.1</v>
      </c>
      <c r="M109" s="12">
        <f t="shared" ref="M109" si="132">E109+I109</f>
        <v>0.1</v>
      </c>
      <c r="N109" s="12">
        <f t="shared" ref="N109" si="133">F109+J109</f>
        <v>0</v>
      </c>
      <c r="O109" s="12">
        <f t="shared" ref="O109" si="134">G109+K109</f>
        <v>0</v>
      </c>
    </row>
    <row r="110" spans="1:15" ht="15.95" customHeight="1" x14ac:dyDescent="0.25">
      <c r="A110" s="397" t="s">
        <v>136</v>
      </c>
      <c r="B110" s="43" t="s">
        <v>166</v>
      </c>
      <c r="C110" s="76"/>
      <c r="D110" s="256">
        <f>SUM(D108:D109)</f>
        <v>8.7999999999999989</v>
      </c>
      <c r="E110" s="256">
        <f t="shared" ref="E110:O110" si="135">SUM(E108:E109)</f>
        <v>8.7999999999999989</v>
      </c>
      <c r="F110" s="256">
        <f t="shared" si="135"/>
        <v>0</v>
      </c>
      <c r="G110" s="256">
        <f t="shared" si="135"/>
        <v>0</v>
      </c>
      <c r="H110" s="24">
        <f t="shared" si="135"/>
        <v>0</v>
      </c>
      <c r="I110" s="24">
        <f t="shared" si="135"/>
        <v>0</v>
      </c>
      <c r="J110" s="24">
        <f t="shared" si="135"/>
        <v>0</v>
      </c>
      <c r="K110" s="24">
        <f t="shared" si="135"/>
        <v>0</v>
      </c>
      <c r="L110" s="21">
        <f t="shared" si="135"/>
        <v>8.7999999999999989</v>
      </c>
      <c r="M110" s="21">
        <f t="shared" si="135"/>
        <v>8.7999999999999989</v>
      </c>
      <c r="N110" s="21">
        <f t="shared" si="135"/>
        <v>0</v>
      </c>
      <c r="O110" s="21">
        <f t="shared" si="135"/>
        <v>0</v>
      </c>
    </row>
    <row r="111" spans="1:15" ht="15.95" customHeight="1" x14ac:dyDescent="0.25">
      <c r="A111" s="32" t="s">
        <v>173</v>
      </c>
      <c r="B111" s="583" t="s">
        <v>161</v>
      </c>
      <c r="C111" s="584"/>
      <c r="D111" s="584"/>
      <c r="E111" s="584"/>
      <c r="F111" s="584"/>
      <c r="G111" s="584"/>
      <c r="H111" s="584"/>
      <c r="I111" s="584"/>
      <c r="J111" s="584"/>
      <c r="K111" s="584"/>
      <c r="L111" s="584"/>
      <c r="M111" s="584"/>
      <c r="N111" s="584"/>
      <c r="O111" s="585"/>
    </row>
    <row r="112" spans="1:15" ht="15" customHeight="1" x14ac:dyDescent="0.25">
      <c r="A112" s="32" t="s">
        <v>174</v>
      </c>
      <c r="B112" s="90" t="s">
        <v>52</v>
      </c>
      <c r="C112" s="30" t="s">
        <v>48</v>
      </c>
      <c r="D112" s="16">
        <f t="shared" ref="D112" si="136">E112+G112</f>
        <v>1</v>
      </c>
      <c r="E112" s="16">
        <v>1</v>
      </c>
      <c r="F112" s="16"/>
      <c r="G112" s="16"/>
      <c r="H112" s="10">
        <f t="shared" ref="H112" si="137">I112+K112</f>
        <v>0</v>
      </c>
      <c r="I112" s="10"/>
      <c r="J112" s="10"/>
      <c r="K112" s="10"/>
      <c r="L112" s="12">
        <f t="shared" ref="L112" si="138">M112+O112</f>
        <v>1</v>
      </c>
      <c r="M112" s="12">
        <f t="shared" ref="M112" si="139">E112+I112</f>
        <v>1</v>
      </c>
      <c r="N112" s="12">
        <f t="shared" ref="N112" si="140">F112+J112</f>
        <v>0</v>
      </c>
      <c r="O112" s="12">
        <f t="shared" ref="O112" si="141">G112+K112</f>
        <v>0</v>
      </c>
    </row>
    <row r="113" spans="1:15" ht="15" hidden="1" customHeight="1" x14ac:dyDescent="0.25">
      <c r="A113" s="32"/>
      <c r="B113" s="29" t="s">
        <v>151</v>
      </c>
      <c r="C113" s="30" t="s">
        <v>48</v>
      </c>
      <c r="D113" s="16">
        <f t="shared" ref="D113:D135" si="142">E113+G113</f>
        <v>0</v>
      </c>
      <c r="E113" s="16"/>
      <c r="F113" s="16"/>
      <c r="G113" s="16"/>
      <c r="H113" s="10">
        <f t="shared" ref="H113:H151" si="143">I113+K113</f>
        <v>0</v>
      </c>
      <c r="I113" s="10"/>
      <c r="J113" s="10"/>
      <c r="K113" s="10"/>
      <c r="L113" s="12">
        <f t="shared" ref="L113:L151" si="144">M113+O113</f>
        <v>0</v>
      </c>
      <c r="M113" s="12">
        <f t="shared" ref="M113:O118" si="145">E113+I113</f>
        <v>0</v>
      </c>
      <c r="N113" s="12">
        <f t="shared" si="145"/>
        <v>0</v>
      </c>
      <c r="O113" s="12">
        <f t="shared" si="145"/>
        <v>0</v>
      </c>
    </row>
    <row r="114" spans="1:15" ht="15" customHeight="1" x14ac:dyDescent="0.25">
      <c r="A114" s="32" t="s">
        <v>175</v>
      </c>
      <c r="B114" s="29" t="s">
        <v>325</v>
      </c>
      <c r="C114" s="30" t="s">
        <v>48</v>
      </c>
      <c r="D114" s="16">
        <f t="shared" ref="D114" si="146">E114+G114</f>
        <v>0.3</v>
      </c>
      <c r="E114" s="16">
        <v>0.3</v>
      </c>
      <c r="F114" s="16"/>
      <c r="G114" s="16"/>
      <c r="H114" s="10">
        <f t="shared" ref="H114" si="147">I114+K114</f>
        <v>0</v>
      </c>
      <c r="I114" s="10"/>
      <c r="J114" s="10"/>
      <c r="K114" s="10"/>
      <c r="L114" s="12">
        <f t="shared" ref="L114" si="148">M114+O114</f>
        <v>0.3</v>
      </c>
      <c r="M114" s="12">
        <f t="shared" ref="M114" si="149">E114+I114</f>
        <v>0.3</v>
      </c>
      <c r="N114" s="12">
        <f t="shared" ref="N114" si="150">F114+J114</f>
        <v>0</v>
      </c>
      <c r="O114" s="12">
        <f t="shared" ref="O114" si="151">G114+K114</f>
        <v>0</v>
      </c>
    </row>
    <row r="115" spans="1:15" ht="15" customHeight="1" x14ac:dyDescent="0.25">
      <c r="A115" s="32" t="s">
        <v>176</v>
      </c>
      <c r="B115" s="18" t="s">
        <v>144</v>
      </c>
      <c r="C115" s="30" t="s">
        <v>48</v>
      </c>
      <c r="D115" s="16">
        <f t="shared" ref="D115" si="152">E115+G115</f>
        <v>1.7</v>
      </c>
      <c r="E115" s="16">
        <v>1.7</v>
      </c>
      <c r="F115" s="16"/>
      <c r="G115" s="16"/>
      <c r="H115" s="10">
        <f t="shared" ref="H115" si="153">I115+K115</f>
        <v>0</v>
      </c>
      <c r="I115" s="10"/>
      <c r="J115" s="10"/>
      <c r="K115" s="10"/>
      <c r="L115" s="12">
        <f t="shared" ref="L115" si="154">M115+O115</f>
        <v>1.7</v>
      </c>
      <c r="M115" s="12">
        <f t="shared" ref="M115" si="155">E115+I115</f>
        <v>1.7</v>
      </c>
      <c r="N115" s="12">
        <f t="shared" ref="N115" si="156">F115+J115</f>
        <v>0</v>
      </c>
      <c r="O115" s="12">
        <f t="shared" ref="O115" si="157">G115+K115</f>
        <v>0</v>
      </c>
    </row>
    <row r="116" spans="1:15" ht="15" customHeight="1" x14ac:dyDescent="0.25">
      <c r="A116" s="32" t="s">
        <v>177</v>
      </c>
      <c r="B116" s="12" t="s">
        <v>293</v>
      </c>
      <c r="C116" s="30" t="s">
        <v>48</v>
      </c>
      <c r="D116" s="16">
        <f t="shared" si="142"/>
        <v>0.3</v>
      </c>
      <c r="E116" s="16">
        <v>0.3</v>
      </c>
      <c r="F116" s="16"/>
      <c r="G116" s="16"/>
      <c r="H116" s="10">
        <f t="shared" si="143"/>
        <v>0</v>
      </c>
      <c r="I116" s="10"/>
      <c r="J116" s="10"/>
      <c r="K116" s="10"/>
      <c r="L116" s="12">
        <f t="shared" si="144"/>
        <v>0.3</v>
      </c>
      <c r="M116" s="12">
        <f t="shared" si="145"/>
        <v>0.3</v>
      </c>
      <c r="N116" s="12">
        <f t="shared" si="145"/>
        <v>0</v>
      </c>
      <c r="O116" s="12">
        <f t="shared" si="145"/>
        <v>0</v>
      </c>
    </row>
    <row r="117" spans="1:15" ht="15" customHeight="1" x14ac:dyDescent="0.25">
      <c r="A117" s="32" t="s">
        <v>178</v>
      </c>
      <c r="B117" s="29" t="s">
        <v>326</v>
      </c>
      <c r="C117" s="15" t="s">
        <v>48</v>
      </c>
      <c r="D117" s="16">
        <f t="shared" si="142"/>
        <v>0.8</v>
      </c>
      <c r="E117" s="16">
        <v>0.8</v>
      </c>
      <c r="F117" s="16"/>
      <c r="G117" s="16"/>
      <c r="H117" s="10">
        <f t="shared" si="143"/>
        <v>0</v>
      </c>
      <c r="I117" s="10"/>
      <c r="J117" s="10"/>
      <c r="K117" s="10"/>
      <c r="L117" s="12">
        <f t="shared" si="144"/>
        <v>0.8</v>
      </c>
      <c r="M117" s="12">
        <f t="shared" si="145"/>
        <v>0.8</v>
      </c>
      <c r="N117" s="12">
        <f t="shared" si="145"/>
        <v>0</v>
      </c>
      <c r="O117" s="12">
        <f t="shared" si="145"/>
        <v>0</v>
      </c>
    </row>
    <row r="118" spans="1:15" ht="15" customHeight="1" x14ac:dyDescent="0.25">
      <c r="A118" s="32" t="s">
        <v>179</v>
      </c>
      <c r="B118" s="29" t="s">
        <v>327</v>
      </c>
      <c r="C118" s="15" t="s">
        <v>48</v>
      </c>
      <c r="D118" s="16">
        <f t="shared" si="142"/>
        <v>2</v>
      </c>
      <c r="E118" s="16">
        <v>2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2</v>
      </c>
      <c r="M118" s="12">
        <f t="shared" si="145"/>
        <v>2</v>
      </c>
      <c r="N118" s="12">
        <f t="shared" si="145"/>
        <v>0</v>
      </c>
      <c r="O118" s="12">
        <f t="shared" si="145"/>
        <v>0</v>
      </c>
    </row>
    <row r="119" spans="1:15" ht="15" customHeight="1" x14ac:dyDescent="0.25">
      <c r="A119" s="32" t="s">
        <v>180</v>
      </c>
      <c r="B119" s="12" t="s">
        <v>155</v>
      </c>
      <c r="C119" s="30" t="s">
        <v>48</v>
      </c>
      <c r="D119" s="16">
        <f t="shared" ref="D119:D120" si="158">E119+G119</f>
        <v>0.7</v>
      </c>
      <c r="E119" s="16">
        <v>0.7</v>
      </c>
      <c r="F119" s="16"/>
      <c r="G119" s="16"/>
      <c r="H119" s="10">
        <f t="shared" ref="H119:H120" si="159">I119+K119</f>
        <v>0</v>
      </c>
      <c r="I119" s="10"/>
      <c r="J119" s="10"/>
      <c r="K119" s="10"/>
      <c r="L119" s="12">
        <f t="shared" ref="L119:L120" si="160">M119+O119</f>
        <v>0.7</v>
      </c>
      <c r="M119" s="12">
        <f t="shared" ref="M119:M120" si="161">E119+I119</f>
        <v>0.7</v>
      </c>
      <c r="N119" s="12">
        <f t="shared" ref="N119:N120" si="162">F119+J119</f>
        <v>0</v>
      </c>
      <c r="O119" s="12">
        <f t="shared" ref="O119:O120" si="163">G119+K119</f>
        <v>0</v>
      </c>
    </row>
    <row r="120" spans="1:15" ht="15" customHeight="1" x14ac:dyDescent="0.25">
      <c r="A120" s="32" t="s">
        <v>392</v>
      </c>
      <c r="B120" s="29" t="s">
        <v>42</v>
      </c>
      <c r="C120" s="30" t="s">
        <v>48</v>
      </c>
      <c r="D120" s="16">
        <f t="shared" si="158"/>
        <v>0.2</v>
      </c>
      <c r="E120" s="16">
        <v>0.2</v>
      </c>
      <c r="F120" s="16"/>
      <c r="G120" s="16"/>
      <c r="H120" s="10">
        <f t="shared" si="159"/>
        <v>0</v>
      </c>
      <c r="I120" s="10"/>
      <c r="J120" s="10"/>
      <c r="K120" s="10"/>
      <c r="L120" s="12">
        <f t="shared" si="160"/>
        <v>0.2</v>
      </c>
      <c r="M120" s="12">
        <f t="shared" si="161"/>
        <v>0.2</v>
      </c>
      <c r="N120" s="12">
        <f t="shared" si="162"/>
        <v>0</v>
      </c>
      <c r="O120" s="12">
        <f t="shared" si="163"/>
        <v>0</v>
      </c>
    </row>
    <row r="121" spans="1:15" ht="15" customHeight="1" x14ac:dyDescent="0.25">
      <c r="A121" s="32" t="s">
        <v>181</v>
      </c>
      <c r="B121" s="33" t="s">
        <v>40</v>
      </c>
      <c r="C121" s="80" t="s">
        <v>48</v>
      </c>
      <c r="D121" s="16">
        <f t="shared" si="142"/>
        <v>0.7</v>
      </c>
      <c r="E121" s="16">
        <v>0.7</v>
      </c>
      <c r="F121" s="16"/>
      <c r="G121" s="16"/>
      <c r="H121" s="10">
        <f t="shared" si="143"/>
        <v>0</v>
      </c>
      <c r="I121" s="10"/>
      <c r="J121" s="10"/>
      <c r="K121" s="10"/>
      <c r="L121" s="12">
        <f t="shared" si="144"/>
        <v>0.7</v>
      </c>
      <c r="M121" s="12">
        <f t="shared" ref="M121:O151" si="164">E121+I121</f>
        <v>0.7</v>
      </c>
      <c r="N121" s="12">
        <f t="shared" si="164"/>
        <v>0</v>
      </c>
      <c r="O121" s="12">
        <f t="shared" si="164"/>
        <v>0</v>
      </c>
    </row>
    <row r="122" spans="1:15" ht="15" customHeight="1" x14ac:dyDescent="0.25">
      <c r="A122" s="32" t="s">
        <v>182</v>
      </c>
      <c r="B122" s="34" t="s">
        <v>314</v>
      </c>
      <c r="C122" s="80" t="s">
        <v>48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137</v>
      </c>
      <c r="B123" s="91" t="s">
        <v>423</v>
      </c>
      <c r="C123" s="80" t="s">
        <v>48</v>
      </c>
      <c r="D123" s="16">
        <f t="shared" si="142"/>
        <v>0.3</v>
      </c>
      <c r="E123" s="16">
        <v>0.3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0.3</v>
      </c>
      <c r="M123" s="12">
        <f t="shared" si="164"/>
        <v>0.3</v>
      </c>
      <c r="N123" s="12">
        <f t="shared" si="164"/>
        <v>0</v>
      </c>
      <c r="O123" s="12">
        <f t="shared" si="164"/>
        <v>0</v>
      </c>
    </row>
    <row r="124" spans="1:15" ht="15" hidden="1" customHeight="1" x14ac:dyDescent="0.25">
      <c r="A124" s="32"/>
      <c r="B124" s="29" t="s">
        <v>377</v>
      </c>
      <c r="C124" s="30" t="s">
        <v>48</v>
      </c>
      <c r="D124" s="16">
        <f t="shared" si="142"/>
        <v>0</v>
      </c>
      <c r="E124" s="16"/>
      <c r="F124" s="16"/>
      <c r="G124" s="16"/>
      <c r="H124" s="10">
        <f t="shared" si="143"/>
        <v>0</v>
      </c>
      <c r="I124" s="10"/>
      <c r="J124" s="10"/>
      <c r="K124" s="10"/>
      <c r="L124" s="12">
        <f t="shared" si="144"/>
        <v>0</v>
      </c>
      <c r="M124" s="12">
        <f t="shared" si="164"/>
        <v>0</v>
      </c>
      <c r="N124" s="12">
        <f t="shared" si="164"/>
        <v>0</v>
      </c>
      <c r="O124" s="12">
        <f t="shared" si="164"/>
        <v>0</v>
      </c>
    </row>
    <row r="125" spans="1:15" ht="15" customHeight="1" x14ac:dyDescent="0.25">
      <c r="A125" s="32" t="s">
        <v>138</v>
      </c>
      <c r="B125" s="29" t="s">
        <v>145</v>
      </c>
      <c r="C125" s="30" t="s">
        <v>48</v>
      </c>
      <c r="D125" s="16">
        <f t="shared" si="142"/>
        <v>3.2</v>
      </c>
      <c r="E125" s="16">
        <v>3.2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3.2</v>
      </c>
      <c r="M125" s="12">
        <f t="shared" si="164"/>
        <v>3.2</v>
      </c>
      <c r="N125" s="12">
        <f t="shared" si="164"/>
        <v>0</v>
      </c>
      <c r="O125" s="12">
        <f t="shared" si="164"/>
        <v>0</v>
      </c>
    </row>
    <row r="126" spans="1:15" ht="15" customHeight="1" x14ac:dyDescent="0.25">
      <c r="A126" s="32" t="s">
        <v>139</v>
      </c>
      <c r="B126" s="29" t="s">
        <v>34</v>
      </c>
      <c r="C126" s="30" t="s">
        <v>48</v>
      </c>
      <c r="D126" s="16">
        <f t="shared" si="142"/>
        <v>1.8</v>
      </c>
      <c r="E126" s="16">
        <v>1.8</v>
      </c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1.8</v>
      </c>
      <c r="M126" s="12">
        <f t="shared" si="164"/>
        <v>1.8</v>
      </c>
      <c r="N126" s="12">
        <f t="shared" si="164"/>
        <v>0</v>
      </c>
      <c r="O126" s="12">
        <f t="shared" si="164"/>
        <v>0</v>
      </c>
    </row>
    <row r="127" spans="1:15" ht="15" customHeight="1" x14ac:dyDescent="0.25">
      <c r="A127" s="32" t="s">
        <v>140</v>
      </c>
      <c r="B127" s="29" t="s">
        <v>36</v>
      </c>
      <c r="C127" s="30" t="s">
        <v>48</v>
      </c>
      <c r="D127" s="16">
        <f t="shared" si="142"/>
        <v>0.4</v>
      </c>
      <c r="E127" s="16">
        <v>0.4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0.4</v>
      </c>
      <c r="M127" s="12">
        <f t="shared" si="164"/>
        <v>0.4</v>
      </c>
      <c r="N127" s="12">
        <f t="shared" si="164"/>
        <v>0</v>
      </c>
      <c r="O127" s="12">
        <f t="shared" si="164"/>
        <v>0</v>
      </c>
    </row>
    <row r="128" spans="1:15" ht="15" customHeight="1" x14ac:dyDescent="0.25">
      <c r="A128" s="32" t="s">
        <v>141</v>
      </c>
      <c r="B128" s="29" t="s">
        <v>38</v>
      </c>
      <c r="C128" s="30" t="s">
        <v>48</v>
      </c>
      <c r="D128" s="16">
        <f t="shared" si="142"/>
        <v>2.9</v>
      </c>
      <c r="E128" s="16">
        <v>2.9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2.9</v>
      </c>
      <c r="M128" s="12">
        <f t="shared" si="164"/>
        <v>2.9</v>
      </c>
      <c r="N128" s="12">
        <f t="shared" si="164"/>
        <v>0</v>
      </c>
      <c r="O128" s="12">
        <f t="shared" si="164"/>
        <v>0</v>
      </c>
    </row>
    <row r="129" spans="1:17" ht="16.5" customHeight="1" x14ac:dyDescent="0.25">
      <c r="A129" s="32" t="s">
        <v>142</v>
      </c>
      <c r="B129" s="12" t="s">
        <v>37</v>
      </c>
      <c r="C129" s="30" t="s">
        <v>48</v>
      </c>
      <c r="D129" s="16">
        <f t="shared" si="142"/>
        <v>4.7</v>
      </c>
      <c r="E129" s="16">
        <v>4.7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4.7</v>
      </c>
      <c r="M129" s="12">
        <f t="shared" si="164"/>
        <v>4.7</v>
      </c>
      <c r="N129" s="12">
        <f t="shared" si="164"/>
        <v>0</v>
      </c>
      <c r="O129" s="12">
        <f t="shared" si="164"/>
        <v>0</v>
      </c>
    </row>
    <row r="130" spans="1:17" x14ac:dyDescent="0.25">
      <c r="A130" s="32" t="s">
        <v>143</v>
      </c>
      <c r="B130" s="35" t="s">
        <v>35</v>
      </c>
      <c r="C130" s="15" t="s">
        <v>48</v>
      </c>
      <c r="D130" s="16">
        <f t="shared" si="142"/>
        <v>4.3</v>
      </c>
      <c r="E130" s="16">
        <v>4.3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4.3</v>
      </c>
      <c r="M130" s="12">
        <f t="shared" si="164"/>
        <v>4.3</v>
      </c>
      <c r="N130" s="12">
        <f t="shared" si="164"/>
        <v>0</v>
      </c>
      <c r="O130" s="12">
        <f t="shared" si="164"/>
        <v>0</v>
      </c>
    </row>
    <row r="131" spans="1:17" ht="15" customHeight="1" x14ac:dyDescent="0.25">
      <c r="A131" s="32" t="s">
        <v>393</v>
      </c>
      <c r="B131" s="35" t="s">
        <v>46</v>
      </c>
      <c r="C131" s="15" t="s">
        <v>48</v>
      </c>
      <c r="D131" s="16">
        <f t="shared" si="142"/>
        <v>0.2</v>
      </c>
      <c r="E131" s="16">
        <v>0.2</v>
      </c>
      <c r="F131" s="16">
        <v>0.2</v>
      </c>
      <c r="G131" s="16"/>
      <c r="H131" s="10">
        <f t="shared" si="143"/>
        <v>0</v>
      </c>
      <c r="I131" s="10"/>
      <c r="J131" s="10"/>
      <c r="K131" s="10"/>
      <c r="L131" s="12">
        <f t="shared" si="144"/>
        <v>0.2</v>
      </c>
      <c r="M131" s="12">
        <f t="shared" si="164"/>
        <v>0.2</v>
      </c>
      <c r="N131" s="12">
        <f t="shared" si="164"/>
        <v>0.2</v>
      </c>
      <c r="O131" s="12">
        <f t="shared" si="164"/>
        <v>0</v>
      </c>
    </row>
    <row r="132" spans="1:17" ht="15" customHeight="1" x14ac:dyDescent="0.25">
      <c r="A132" s="32" t="s">
        <v>394</v>
      </c>
      <c r="B132" s="35" t="s">
        <v>591</v>
      </c>
      <c r="C132" s="15" t="s">
        <v>48</v>
      </c>
      <c r="D132" s="16">
        <f t="shared" si="142"/>
        <v>3.7</v>
      </c>
      <c r="E132" s="16">
        <v>3.7</v>
      </c>
      <c r="F132" s="16">
        <v>3.6</v>
      </c>
      <c r="G132" s="16"/>
      <c r="H132" s="10">
        <f t="shared" si="143"/>
        <v>0</v>
      </c>
      <c r="I132" s="10"/>
      <c r="J132" s="10"/>
      <c r="K132" s="10"/>
      <c r="L132" s="12">
        <f t="shared" si="144"/>
        <v>3.7</v>
      </c>
      <c r="M132" s="12">
        <f t="shared" si="164"/>
        <v>3.7</v>
      </c>
      <c r="N132" s="12">
        <f t="shared" si="164"/>
        <v>3.6</v>
      </c>
      <c r="O132" s="12">
        <f t="shared" si="164"/>
        <v>0</v>
      </c>
    </row>
    <row r="133" spans="1:17" ht="15" customHeight="1" x14ac:dyDescent="0.25">
      <c r="A133" s="32" t="s">
        <v>395</v>
      </c>
      <c r="B133" s="35" t="s">
        <v>61</v>
      </c>
      <c r="C133" s="15" t="s">
        <v>48</v>
      </c>
      <c r="D133" s="16">
        <f t="shared" si="142"/>
        <v>1.1000000000000001</v>
      </c>
      <c r="E133" s="16">
        <v>1.1000000000000001</v>
      </c>
      <c r="F133" s="16">
        <v>1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1.1000000000000001</v>
      </c>
      <c r="M133" s="12">
        <f t="shared" si="164"/>
        <v>1.1000000000000001</v>
      </c>
      <c r="N133" s="12">
        <f t="shared" si="164"/>
        <v>1</v>
      </c>
      <c r="O133" s="12">
        <f t="shared" si="164"/>
        <v>0</v>
      </c>
    </row>
    <row r="134" spans="1:17" ht="15" customHeight="1" x14ac:dyDescent="0.25">
      <c r="A134" s="32" t="s">
        <v>396</v>
      </c>
      <c r="B134" s="35" t="s">
        <v>47</v>
      </c>
      <c r="C134" s="15" t="s">
        <v>48</v>
      </c>
      <c r="D134" s="16">
        <f t="shared" si="142"/>
        <v>10</v>
      </c>
      <c r="E134" s="16">
        <v>10</v>
      </c>
      <c r="F134" s="16"/>
      <c r="G134" s="16"/>
      <c r="H134" s="10">
        <f t="shared" si="143"/>
        <v>0</v>
      </c>
      <c r="I134" s="10"/>
      <c r="J134" s="10"/>
      <c r="K134" s="10"/>
      <c r="L134" s="12">
        <f t="shared" si="144"/>
        <v>10</v>
      </c>
      <c r="M134" s="12">
        <f t="shared" si="164"/>
        <v>10</v>
      </c>
      <c r="N134" s="12">
        <f t="shared" si="164"/>
        <v>0</v>
      </c>
      <c r="O134" s="12">
        <f t="shared" si="164"/>
        <v>0</v>
      </c>
    </row>
    <row r="135" spans="1:17" ht="15" customHeight="1" x14ac:dyDescent="0.25">
      <c r="A135" s="32" t="s">
        <v>397</v>
      </c>
      <c r="B135" s="29" t="s">
        <v>60</v>
      </c>
      <c r="C135" s="30" t="s">
        <v>48</v>
      </c>
      <c r="D135" s="241">
        <f t="shared" si="142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144"/>
        <v>0.5</v>
      </c>
      <c r="M135" s="12">
        <f t="shared" si="164"/>
        <v>0.5</v>
      </c>
      <c r="N135" s="12"/>
      <c r="O135" s="12"/>
    </row>
    <row r="136" spans="1:17" ht="15.95" customHeight="1" x14ac:dyDescent="0.25">
      <c r="A136" s="397" t="s">
        <v>398</v>
      </c>
      <c r="B136" s="21" t="s">
        <v>167</v>
      </c>
      <c r="C136" s="25"/>
      <c r="D136" s="256">
        <f t="shared" ref="D136:O136" si="165">SUM(D112:D135)</f>
        <v>41.1</v>
      </c>
      <c r="E136" s="256">
        <f t="shared" si="165"/>
        <v>41.1</v>
      </c>
      <c r="F136" s="256">
        <f t="shared" si="165"/>
        <v>4.8000000000000007</v>
      </c>
      <c r="G136" s="256">
        <f t="shared" si="165"/>
        <v>0</v>
      </c>
      <c r="H136" s="24">
        <f t="shared" si="165"/>
        <v>0</v>
      </c>
      <c r="I136" s="24">
        <f t="shared" si="165"/>
        <v>0</v>
      </c>
      <c r="J136" s="24">
        <f t="shared" si="165"/>
        <v>0</v>
      </c>
      <c r="K136" s="24">
        <f t="shared" si="165"/>
        <v>0</v>
      </c>
      <c r="L136" s="21">
        <f t="shared" si="165"/>
        <v>41.1</v>
      </c>
      <c r="M136" s="21">
        <f t="shared" si="165"/>
        <v>41.1</v>
      </c>
      <c r="N136" s="21">
        <f t="shared" si="165"/>
        <v>4.8000000000000007</v>
      </c>
      <c r="O136" s="21">
        <f t="shared" si="165"/>
        <v>0</v>
      </c>
      <c r="P136" s="21">
        <f>SUM(P112:P134)</f>
        <v>0</v>
      </c>
      <c r="Q136" s="21">
        <f>SUM(Q112:Q134)</f>
        <v>0</v>
      </c>
    </row>
    <row r="137" spans="1:17" ht="15.95" customHeight="1" x14ac:dyDescent="0.25">
      <c r="A137" s="32" t="s">
        <v>399</v>
      </c>
      <c r="B137" s="583" t="s">
        <v>62</v>
      </c>
      <c r="C137" s="584"/>
      <c r="D137" s="584"/>
      <c r="E137" s="584"/>
      <c r="F137" s="584"/>
      <c r="G137" s="584"/>
      <c r="H137" s="584"/>
      <c r="I137" s="584"/>
      <c r="J137" s="584"/>
      <c r="K137" s="584"/>
      <c r="L137" s="584"/>
      <c r="M137" s="584"/>
      <c r="N137" s="584"/>
      <c r="O137" s="584"/>
    </row>
    <row r="138" spans="1:17" ht="15.95" customHeight="1" x14ac:dyDescent="0.25">
      <c r="A138" s="32" t="s">
        <v>400</v>
      </c>
      <c r="B138" s="528" t="s">
        <v>7</v>
      </c>
      <c r="C138" s="95" t="s">
        <v>30</v>
      </c>
      <c r="D138" s="16">
        <f t="shared" ref="D138:D143" si="166">E138+G138</f>
        <v>0.4</v>
      </c>
      <c r="E138" s="16">
        <v>0.4</v>
      </c>
      <c r="F138" s="16"/>
      <c r="G138" s="16"/>
      <c r="H138" s="10">
        <f t="shared" ref="H138" si="167">I138+K138</f>
        <v>0</v>
      </c>
      <c r="I138" s="10"/>
      <c r="J138" s="10"/>
      <c r="K138" s="10"/>
      <c r="L138" s="12">
        <f t="shared" ref="L138" si="168">M138+O138</f>
        <v>0.4</v>
      </c>
      <c r="M138" s="12">
        <f t="shared" ref="M138" si="169">E138+I138</f>
        <v>0.4</v>
      </c>
      <c r="N138" s="12">
        <f t="shared" ref="N138" si="170">F138+J138</f>
        <v>0</v>
      </c>
      <c r="O138" s="12">
        <f t="shared" ref="O138" si="171">G138+K138</f>
        <v>0</v>
      </c>
    </row>
    <row r="139" spans="1:17" ht="15.95" hidden="1" customHeight="1" x14ac:dyDescent="0.25">
      <c r="A139" s="32" t="s">
        <v>401</v>
      </c>
      <c r="B139" s="529" t="s">
        <v>16</v>
      </c>
      <c r="C139" s="95" t="s">
        <v>30</v>
      </c>
      <c r="D139" s="16">
        <f t="shared" si="166"/>
        <v>0</v>
      </c>
      <c r="E139" s="16"/>
      <c r="F139" s="16"/>
      <c r="G139" s="16"/>
      <c r="H139" s="10">
        <f t="shared" ref="H139" si="172">I139+K139</f>
        <v>0</v>
      </c>
      <c r="I139" s="10"/>
      <c r="J139" s="10"/>
      <c r="K139" s="10"/>
      <c r="L139" s="12">
        <f t="shared" ref="L139:L146" si="173">M139+O139</f>
        <v>0</v>
      </c>
      <c r="M139" s="12">
        <f t="shared" ref="M139:M146" si="174">E139+I139</f>
        <v>0</v>
      </c>
      <c r="N139" s="12">
        <f t="shared" ref="N139:N146" si="175">F139+J139</f>
        <v>0</v>
      </c>
      <c r="O139" s="12">
        <f t="shared" ref="O139:O146" si="176">G139+K139</f>
        <v>0</v>
      </c>
    </row>
    <row r="140" spans="1:17" ht="15.95" customHeight="1" x14ac:dyDescent="0.25">
      <c r="A140" s="32" t="s">
        <v>401</v>
      </c>
      <c r="B140" s="29" t="s">
        <v>54</v>
      </c>
      <c r="C140" s="95" t="s">
        <v>30</v>
      </c>
      <c r="D140" s="16">
        <f t="shared" si="166"/>
        <v>0.1</v>
      </c>
      <c r="E140" s="16">
        <v>0.1</v>
      </c>
      <c r="F140" s="16"/>
      <c r="G140" s="16"/>
      <c r="H140" s="10">
        <f t="shared" ref="H140:H141" si="177">I140+K140</f>
        <v>0</v>
      </c>
      <c r="I140" s="10"/>
      <c r="J140" s="10"/>
      <c r="K140" s="10"/>
      <c r="L140" s="12">
        <f t="shared" si="173"/>
        <v>0.1</v>
      </c>
      <c r="M140" s="12">
        <f t="shared" si="174"/>
        <v>0.1</v>
      </c>
      <c r="N140" s="12">
        <f t="shared" si="175"/>
        <v>0</v>
      </c>
      <c r="O140" s="12">
        <f t="shared" si="176"/>
        <v>0</v>
      </c>
    </row>
    <row r="141" spans="1:17" ht="15" hidden="1" customHeight="1" x14ac:dyDescent="0.25">
      <c r="A141" s="37"/>
      <c r="B141" s="29" t="s">
        <v>55</v>
      </c>
      <c r="C141" s="38" t="s">
        <v>30</v>
      </c>
      <c r="D141" s="16">
        <f t="shared" si="166"/>
        <v>0</v>
      </c>
      <c r="E141" s="16"/>
      <c r="F141" s="16"/>
      <c r="G141" s="16"/>
      <c r="H141" s="10">
        <f t="shared" si="177"/>
        <v>0</v>
      </c>
      <c r="I141" s="10"/>
      <c r="J141" s="10"/>
      <c r="K141" s="10"/>
      <c r="L141" s="12">
        <f t="shared" si="173"/>
        <v>0</v>
      </c>
      <c r="M141" s="12">
        <f t="shared" si="174"/>
        <v>0</v>
      </c>
      <c r="N141" s="12">
        <f t="shared" si="175"/>
        <v>0</v>
      </c>
      <c r="O141" s="12">
        <f t="shared" si="176"/>
        <v>0</v>
      </c>
    </row>
    <row r="142" spans="1:17" ht="15" hidden="1" customHeight="1" x14ac:dyDescent="0.25">
      <c r="A142" s="37"/>
      <c r="B142" s="29" t="s">
        <v>63</v>
      </c>
      <c r="C142" s="38" t="s">
        <v>30</v>
      </c>
      <c r="D142" s="16">
        <f t="shared" si="166"/>
        <v>0</v>
      </c>
      <c r="E142" s="16"/>
      <c r="F142" s="16"/>
      <c r="G142" s="16"/>
      <c r="H142" s="10">
        <f t="shared" ref="H142" si="178">I142+K142</f>
        <v>0</v>
      </c>
      <c r="I142" s="10"/>
      <c r="J142" s="10"/>
      <c r="K142" s="10"/>
      <c r="L142" s="12">
        <f t="shared" si="173"/>
        <v>0</v>
      </c>
      <c r="M142" s="12">
        <f t="shared" si="174"/>
        <v>0</v>
      </c>
      <c r="N142" s="12">
        <f t="shared" si="175"/>
        <v>0</v>
      </c>
      <c r="O142" s="12">
        <f t="shared" si="176"/>
        <v>0</v>
      </c>
    </row>
    <row r="143" spans="1:17" ht="15" customHeight="1" x14ac:dyDescent="0.25">
      <c r="A143" s="37" t="s">
        <v>402</v>
      </c>
      <c r="B143" s="29" t="s">
        <v>146</v>
      </c>
      <c r="C143" s="95" t="s">
        <v>30</v>
      </c>
      <c r="D143" s="16">
        <f t="shared" si="166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173"/>
        <v>0.1</v>
      </c>
      <c r="M143" s="12">
        <f t="shared" si="174"/>
        <v>0.1</v>
      </c>
      <c r="N143" s="12">
        <f t="shared" si="175"/>
        <v>0</v>
      </c>
      <c r="O143" s="12">
        <f t="shared" si="176"/>
        <v>0</v>
      </c>
    </row>
    <row r="144" spans="1:17" ht="15" customHeight="1" x14ac:dyDescent="0.25">
      <c r="A144" s="37" t="s">
        <v>403</v>
      </c>
      <c r="B144" s="29" t="s">
        <v>28</v>
      </c>
      <c r="C144" s="95" t="s">
        <v>30</v>
      </c>
      <c r="D144" s="16">
        <f t="shared" ref="D144" si="179">E144+G144</f>
        <v>0.1</v>
      </c>
      <c r="E144" s="16">
        <v>0.1</v>
      </c>
      <c r="F144" s="16"/>
      <c r="G144" s="16"/>
      <c r="H144" s="10">
        <f t="shared" ref="H144" si="180">I144+K144</f>
        <v>0</v>
      </c>
      <c r="I144" s="10"/>
      <c r="J144" s="10"/>
      <c r="K144" s="10"/>
      <c r="L144" s="12">
        <f t="shared" si="173"/>
        <v>0.1</v>
      </c>
      <c r="M144" s="12">
        <f t="shared" si="174"/>
        <v>0.1</v>
      </c>
      <c r="N144" s="12">
        <f t="shared" si="175"/>
        <v>0</v>
      </c>
      <c r="O144" s="12">
        <f t="shared" si="176"/>
        <v>0</v>
      </c>
    </row>
    <row r="145" spans="1:15" ht="15" customHeight="1" x14ac:dyDescent="0.25">
      <c r="A145" s="37" t="s">
        <v>404</v>
      </c>
      <c r="B145" s="29" t="s">
        <v>29</v>
      </c>
      <c r="C145" s="38" t="s">
        <v>30</v>
      </c>
      <c r="D145" s="16">
        <f t="shared" ref="D145:D146" si="181">E145+G145</f>
        <v>2.1</v>
      </c>
      <c r="E145" s="16">
        <v>2.1</v>
      </c>
      <c r="F145" s="16"/>
      <c r="G145" s="16"/>
      <c r="H145" s="10">
        <f t="shared" ref="H145:H146" si="182">I145+K145</f>
        <v>0</v>
      </c>
      <c r="I145" s="10"/>
      <c r="J145" s="10"/>
      <c r="K145" s="10"/>
      <c r="L145" s="12">
        <f t="shared" si="173"/>
        <v>2.1</v>
      </c>
      <c r="M145" s="12">
        <f t="shared" si="174"/>
        <v>2.1</v>
      </c>
      <c r="N145" s="12">
        <f t="shared" si="175"/>
        <v>0</v>
      </c>
      <c r="O145" s="12">
        <f t="shared" si="176"/>
        <v>0</v>
      </c>
    </row>
    <row r="146" spans="1:15" ht="15" hidden="1" customHeight="1" x14ac:dyDescent="0.25">
      <c r="A146" s="37" t="s">
        <v>408</v>
      </c>
      <c r="B146" s="29" t="s">
        <v>60</v>
      </c>
      <c r="C146" s="38" t="s">
        <v>30</v>
      </c>
      <c r="D146" s="16">
        <f t="shared" si="181"/>
        <v>0</v>
      </c>
      <c r="E146" s="16"/>
      <c r="F146" s="16"/>
      <c r="G146" s="16"/>
      <c r="H146" s="10">
        <f t="shared" si="182"/>
        <v>0</v>
      </c>
      <c r="I146" s="10"/>
      <c r="J146" s="10"/>
      <c r="K146" s="10"/>
      <c r="L146" s="12">
        <f t="shared" si="173"/>
        <v>0</v>
      </c>
      <c r="M146" s="12">
        <f t="shared" si="174"/>
        <v>0</v>
      </c>
      <c r="N146" s="12">
        <f t="shared" si="175"/>
        <v>0</v>
      </c>
      <c r="O146" s="12">
        <f t="shared" si="176"/>
        <v>0</v>
      </c>
    </row>
    <row r="147" spans="1:15" ht="15.95" customHeight="1" x14ac:dyDescent="0.25">
      <c r="A147" s="395" t="s">
        <v>405</v>
      </c>
      <c r="B147" s="43" t="s">
        <v>169</v>
      </c>
      <c r="C147" s="81"/>
      <c r="D147" s="256">
        <f>SUM(D138:D146)</f>
        <v>2.8</v>
      </c>
      <c r="E147" s="256">
        <f t="shared" ref="E147:O147" si="183">SUM(E138:E146)</f>
        <v>2.8</v>
      </c>
      <c r="F147" s="256">
        <f t="shared" si="183"/>
        <v>0</v>
      </c>
      <c r="G147" s="256">
        <f t="shared" si="183"/>
        <v>0</v>
      </c>
      <c r="H147" s="24">
        <f t="shared" si="183"/>
        <v>0</v>
      </c>
      <c r="I147" s="24">
        <f t="shared" si="183"/>
        <v>0</v>
      </c>
      <c r="J147" s="24">
        <f t="shared" si="183"/>
        <v>0</v>
      </c>
      <c r="K147" s="24">
        <f t="shared" si="183"/>
        <v>0</v>
      </c>
      <c r="L147" s="21">
        <f t="shared" si="183"/>
        <v>2.8</v>
      </c>
      <c r="M147" s="21">
        <f t="shared" si="183"/>
        <v>2.8</v>
      </c>
      <c r="N147" s="21">
        <f t="shared" si="183"/>
        <v>0</v>
      </c>
      <c r="O147" s="21">
        <f t="shared" si="183"/>
        <v>0</v>
      </c>
    </row>
    <row r="148" spans="1:15" ht="15.95" customHeight="1" x14ac:dyDescent="0.25">
      <c r="A148" s="32" t="s">
        <v>406</v>
      </c>
      <c r="B148" s="583" t="s">
        <v>64</v>
      </c>
      <c r="C148" s="584"/>
      <c r="D148" s="584"/>
      <c r="E148" s="584"/>
      <c r="F148" s="584"/>
      <c r="G148" s="584"/>
      <c r="H148" s="584"/>
      <c r="I148" s="584"/>
      <c r="J148" s="584"/>
      <c r="K148" s="584"/>
      <c r="L148" s="584"/>
      <c r="M148" s="584"/>
      <c r="N148" s="584"/>
      <c r="O148" s="585"/>
    </row>
    <row r="149" spans="1:15" ht="15" hidden="1" customHeight="1" x14ac:dyDescent="0.25">
      <c r="A149" s="32" t="s">
        <v>411</v>
      </c>
      <c r="B149" s="11" t="s">
        <v>49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143"/>
        <v>0</v>
      </c>
      <c r="I149" s="9"/>
      <c r="J149" s="9"/>
      <c r="K149" s="9"/>
      <c r="L149" s="11">
        <f t="shared" si="144"/>
        <v>0</v>
      </c>
      <c r="M149" s="11">
        <f t="shared" si="164"/>
        <v>0</v>
      </c>
      <c r="N149" s="11">
        <f>F149+J149</f>
        <v>0</v>
      </c>
      <c r="O149" s="11">
        <f t="shared" si="164"/>
        <v>0</v>
      </c>
    </row>
    <row r="150" spans="1:15" ht="15" hidden="1" customHeight="1" x14ac:dyDescent="0.25">
      <c r="A150" s="32"/>
      <c r="B150" s="12" t="s">
        <v>50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143"/>
        <v>0</v>
      </c>
      <c r="I150" s="10"/>
      <c r="J150" s="10"/>
      <c r="K150" s="10"/>
      <c r="L150" s="12">
        <f t="shared" si="144"/>
        <v>0</v>
      </c>
      <c r="M150" s="12">
        <f t="shared" si="164"/>
        <v>0</v>
      </c>
      <c r="N150" s="12">
        <f t="shared" si="164"/>
        <v>0</v>
      </c>
      <c r="O150" s="12">
        <f t="shared" si="164"/>
        <v>0</v>
      </c>
    </row>
    <row r="151" spans="1:15" x14ac:dyDescent="0.25">
      <c r="A151" s="37" t="s">
        <v>407</v>
      </c>
      <c r="B151" s="12" t="s">
        <v>369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143"/>
        <v>0</v>
      </c>
      <c r="I151" s="10"/>
      <c r="J151" s="10"/>
      <c r="K151" s="10"/>
      <c r="L151" s="12">
        <f t="shared" si="144"/>
        <v>1.1000000000000001</v>
      </c>
      <c r="M151" s="12">
        <f t="shared" si="164"/>
        <v>1.1000000000000001</v>
      </c>
      <c r="N151" s="12">
        <f t="shared" si="164"/>
        <v>0</v>
      </c>
      <c r="O151" s="12">
        <f t="shared" si="164"/>
        <v>0</v>
      </c>
    </row>
    <row r="152" spans="1:15" ht="15.95" customHeight="1" x14ac:dyDescent="0.25">
      <c r="A152" s="395" t="s">
        <v>408</v>
      </c>
      <c r="B152" s="82" t="s">
        <v>170</v>
      </c>
      <c r="C152" s="83"/>
      <c r="D152" s="256">
        <f>SUM(D149:D151)</f>
        <v>1.1000000000000001</v>
      </c>
      <c r="E152" s="256">
        <f t="shared" ref="E152:O152" si="184">SUM(E149:E151)</f>
        <v>1.1000000000000001</v>
      </c>
      <c r="F152" s="256">
        <f t="shared" si="184"/>
        <v>0</v>
      </c>
      <c r="G152" s="256">
        <f t="shared" si="184"/>
        <v>0</v>
      </c>
      <c r="H152" s="24">
        <f t="shared" si="184"/>
        <v>0</v>
      </c>
      <c r="I152" s="24">
        <f t="shared" si="184"/>
        <v>0</v>
      </c>
      <c r="J152" s="24">
        <f t="shared" si="184"/>
        <v>0</v>
      </c>
      <c r="K152" s="24">
        <f t="shared" si="184"/>
        <v>0</v>
      </c>
      <c r="L152" s="21">
        <f t="shared" si="184"/>
        <v>1.1000000000000001</v>
      </c>
      <c r="M152" s="21">
        <f t="shared" si="184"/>
        <v>1.1000000000000001</v>
      </c>
      <c r="N152" s="21">
        <f t="shared" si="184"/>
        <v>0</v>
      </c>
      <c r="O152" s="21">
        <f t="shared" si="184"/>
        <v>0</v>
      </c>
    </row>
    <row r="153" spans="1:15" ht="18" customHeight="1" x14ac:dyDescent="0.25">
      <c r="A153" s="32" t="s">
        <v>409</v>
      </c>
      <c r="B153" s="707" t="s">
        <v>378</v>
      </c>
      <c r="C153" s="707"/>
      <c r="D153" s="707"/>
      <c r="E153" s="707"/>
      <c r="F153" s="707"/>
      <c r="G153" s="707"/>
      <c r="H153" s="707"/>
      <c r="I153" s="707"/>
      <c r="J153" s="707"/>
      <c r="K153" s="707"/>
      <c r="L153" s="707"/>
      <c r="M153" s="707"/>
      <c r="N153" s="707"/>
      <c r="O153" s="707"/>
    </row>
    <row r="154" spans="1:15" ht="15.75" customHeight="1" x14ac:dyDescent="0.25">
      <c r="A154" s="32" t="s">
        <v>410</v>
      </c>
      <c r="B154" s="583" t="s">
        <v>56</v>
      </c>
      <c r="C154" s="584"/>
      <c r="D154" s="584"/>
      <c r="E154" s="584"/>
      <c r="F154" s="584"/>
      <c r="G154" s="584"/>
      <c r="H154" s="584"/>
      <c r="I154" s="584"/>
      <c r="J154" s="584"/>
      <c r="K154" s="584"/>
      <c r="L154" s="584"/>
      <c r="M154" s="584"/>
      <c r="N154" s="584"/>
      <c r="O154" s="585"/>
    </row>
    <row r="155" spans="1:15" ht="15" customHeight="1" x14ac:dyDescent="0.25">
      <c r="A155" s="32" t="s">
        <v>411</v>
      </c>
      <c r="B155" s="12" t="s">
        <v>20</v>
      </c>
      <c r="C155" s="30" t="s">
        <v>31</v>
      </c>
      <c r="D155" s="16">
        <f t="shared" ref="D155:D156" si="185">E155+G155</f>
        <v>65.199999999999989</v>
      </c>
      <c r="E155" s="16">
        <v>65.099999999999994</v>
      </c>
      <c r="F155" s="16"/>
      <c r="G155" s="16">
        <v>0.1</v>
      </c>
      <c r="H155" s="10">
        <f t="shared" ref="H155:H157" si="186">I155+K155</f>
        <v>0</v>
      </c>
      <c r="I155" s="10">
        <v>-32.799999999999997</v>
      </c>
      <c r="J155" s="10"/>
      <c r="K155" s="10">
        <v>32.799999999999997</v>
      </c>
      <c r="L155" s="12">
        <f t="shared" ref="L155:L157" si="187">M155+O155</f>
        <v>65.199999999999989</v>
      </c>
      <c r="M155" s="12">
        <f t="shared" ref="M155:M156" si="188">E155+I155</f>
        <v>32.299999999999997</v>
      </c>
      <c r="N155" s="12">
        <f t="shared" ref="N155:N156" si="189">F155+J155</f>
        <v>0</v>
      </c>
      <c r="O155" s="12">
        <f t="shared" ref="O155:O156" si="190">G155+K155</f>
        <v>32.9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185"/>
        <v>0</v>
      </c>
      <c r="E156" s="16"/>
      <c r="F156" s="16"/>
      <c r="G156" s="16"/>
      <c r="H156" s="10">
        <f t="shared" si="186"/>
        <v>0</v>
      </c>
      <c r="I156" s="10"/>
      <c r="J156" s="10"/>
      <c r="K156" s="10"/>
      <c r="L156" s="12">
        <f t="shared" si="187"/>
        <v>0</v>
      </c>
      <c r="M156" s="12">
        <f t="shared" si="188"/>
        <v>0</v>
      </c>
      <c r="N156" s="12">
        <f t="shared" si="189"/>
        <v>0</v>
      </c>
      <c r="O156" s="12">
        <f t="shared" si="190"/>
        <v>0</v>
      </c>
    </row>
    <row r="157" spans="1:15" ht="15" customHeight="1" x14ac:dyDescent="0.25">
      <c r="A157" s="397" t="s">
        <v>412</v>
      </c>
      <c r="B157" s="21" t="s">
        <v>165</v>
      </c>
      <c r="C157" s="28"/>
      <c r="D157" s="256">
        <f>E157+G157</f>
        <v>65.199999999999989</v>
      </c>
      <c r="E157" s="23">
        <f>SUM(E155:E156)</f>
        <v>65.099999999999994</v>
      </c>
      <c r="F157" s="23">
        <f>SUM(F155:F156)</f>
        <v>0</v>
      </c>
      <c r="G157" s="23">
        <f>SUM(G155:G156)</f>
        <v>0.1</v>
      </c>
      <c r="H157" s="24">
        <f t="shared" si="186"/>
        <v>0</v>
      </c>
      <c r="I157" s="24">
        <f>SUM(I155:I156)</f>
        <v>-32.799999999999997</v>
      </c>
      <c r="J157" s="24">
        <f>SUM(J155:J156)</f>
        <v>0</v>
      </c>
      <c r="K157" s="24">
        <f>SUM(K155:K156)</f>
        <v>32.799999999999997</v>
      </c>
      <c r="L157" s="21">
        <f t="shared" si="187"/>
        <v>65.199999999999989</v>
      </c>
      <c r="M157" s="21">
        <f>SUM(M155:M156)</f>
        <v>32.299999999999997</v>
      </c>
      <c r="N157" s="21">
        <f>SUM(N155:N156)</f>
        <v>0</v>
      </c>
      <c r="O157" s="21">
        <f>SUM(O155:O156)</f>
        <v>32.9</v>
      </c>
    </row>
    <row r="158" spans="1:15" ht="18" customHeight="1" x14ac:dyDescent="0.25">
      <c r="A158" s="32" t="s">
        <v>413</v>
      </c>
      <c r="B158" s="707" t="s">
        <v>341</v>
      </c>
      <c r="C158" s="707"/>
      <c r="D158" s="707"/>
      <c r="E158" s="707"/>
      <c r="F158" s="707"/>
      <c r="G158" s="707"/>
      <c r="H158" s="707"/>
      <c r="I158" s="707"/>
      <c r="J158" s="707"/>
      <c r="K158" s="707"/>
      <c r="L158" s="707"/>
      <c r="M158" s="707"/>
      <c r="N158" s="707"/>
      <c r="O158" s="707"/>
    </row>
    <row r="159" spans="1:15" ht="15.75" customHeight="1" x14ac:dyDescent="0.25">
      <c r="A159" s="32" t="s">
        <v>414</v>
      </c>
      <c r="B159" s="583" t="s">
        <v>56</v>
      </c>
      <c r="C159" s="584"/>
      <c r="D159" s="584"/>
      <c r="E159" s="584"/>
      <c r="F159" s="584"/>
      <c r="G159" s="584"/>
      <c r="H159" s="584"/>
      <c r="I159" s="584"/>
      <c r="J159" s="584"/>
      <c r="K159" s="584"/>
      <c r="L159" s="584"/>
      <c r="M159" s="584"/>
      <c r="N159" s="584"/>
      <c r="O159" s="585"/>
    </row>
    <row r="160" spans="1:15" ht="15" customHeight="1" x14ac:dyDescent="0.25">
      <c r="A160" s="37" t="s">
        <v>415</v>
      </c>
      <c r="B160" s="12" t="s">
        <v>20</v>
      </c>
      <c r="C160" s="15" t="s">
        <v>22</v>
      </c>
      <c r="D160" s="16">
        <f t="shared" ref="D160:D161" si="191">E160+G160</f>
        <v>0.5</v>
      </c>
      <c r="E160" s="16">
        <v>0.5</v>
      </c>
      <c r="F160" s="16">
        <v>0.5</v>
      </c>
      <c r="G160" s="16"/>
      <c r="H160" s="10">
        <f t="shared" ref="H160:H162" si="192">I160+K160</f>
        <v>0</v>
      </c>
      <c r="I160" s="10"/>
      <c r="J160" s="10"/>
      <c r="K160" s="10"/>
      <c r="L160" s="12">
        <f t="shared" ref="L160:L162" si="193">M160+O160</f>
        <v>0.5</v>
      </c>
      <c r="M160" s="12">
        <f t="shared" ref="M160:M161" si="194">E160+I160</f>
        <v>0.5</v>
      </c>
      <c r="N160" s="12">
        <f t="shared" ref="N160:N161" si="195">F160+J160</f>
        <v>0.5</v>
      </c>
      <c r="O160" s="12">
        <f t="shared" ref="O160:O161" si="196">G160+K160</f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191"/>
        <v>0</v>
      </c>
      <c r="E161" s="16"/>
      <c r="F161" s="16"/>
      <c r="G161" s="16"/>
      <c r="H161" s="10">
        <f t="shared" si="192"/>
        <v>0</v>
      </c>
      <c r="I161" s="10"/>
      <c r="J161" s="10"/>
      <c r="K161" s="10"/>
      <c r="L161" s="12">
        <f t="shared" si="193"/>
        <v>0</v>
      </c>
      <c r="M161" s="12">
        <f t="shared" si="194"/>
        <v>0</v>
      </c>
      <c r="N161" s="12">
        <f t="shared" si="195"/>
        <v>0</v>
      </c>
      <c r="O161" s="12">
        <f t="shared" si="196"/>
        <v>0</v>
      </c>
    </row>
    <row r="162" spans="1:16" ht="15" customHeight="1" x14ac:dyDescent="0.25">
      <c r="A162" s="395" t="s">
        <v>416</v>
      </c>
      <c r="B162" s="21" t="s">
        <v>165</v>
      </c>
      <c r="C162" s="28"/>
      <c r="D162" s="256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192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193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25">
      <c r="A163" s="37" t="s">
        <v>417</v>
      </c>
      <c r="B163" s="707" t="s">
        <v>342</v>
      </c>
      <c r="C163" s="707"/>
      <c r="D163" s="707"/>
      <c r="E163" s="707"/>
      <c r="F163" s="707"/>
      <c r="G163" s="707"/>
      <c r="H163" s="707"/>
      <c r="I163" s="707"/>
      <c r="J163" s="707"/>
      <c r="K163" s="707"/>
      <c r="L163" s="707"/>
      <c r="M163" s="707"/>
      <c r="N163" s="707"/>
      <c r="O163" s="707"/>
    </row>
    <row r="164" spans="1:16" ht="15.75" customHeight="1" x14ac:dyDescent="0.25">
      <c r="A164" s="32" t="s">
        <v>418</v>
      </c>
      <c r="B164" s="583" t="s">
        <v>161</v>
      </c>
      <c r="C164" s="584"/>
      <c r="D164" s="584"/>
      <c r="E164" s="584"/>
      <c r="F164" s="584"/>
      <c r="G164" s="584"/>
      <c r="H164" s="584"/>
      <c r="I164" s="584"/>
      <c r="J164" s="584"/>
      <c r="K164" s="584"/>
      <c r="L164" s="584"/>
      <c r="M164" s="584"/>
      <c r="N164" s="584"/>
      <c r="O164" s="585"/>
    </row>
    <row r="165" spans="1:16" ht="15" customHeight="1" x14ac:dyDescent="0.25">
      <c r="A165" s="32" t="s">
        <v>419</v>
      </c>
      <c r="B165" s="12" t="s">
        <v>20</v>
      </c>
      <c r="C165" s="15" t="s">
        <v>48</v>
      </c>
      <c r="D165" s="16">
        <f t="shared" ref="D165:D166" si="197">E165+G165</f>
        <v>0.3</v>
      </c>
      <c r="E165" s="16">
        <v>0.3</v>
      </c>
      <c r="F165" s="16"/>
      <c r="G165" s="16"/>
      <c r="H165" s="10">
        <f t="shared" ref="H165:H167" si="198">I165+K165</f>
        <v>0</v>
      </c>
      <c r="I165" s="10"/>
      <c r="J165" s="10"/>
      <c r="K165" s="10"/>
      <c r="L165" s="12">
        <f t="shared" ref="L165:L167" si="199">M165+O165</f>
        <v>0.3</v>
      </c>
      <c r="M165" s="12">
        <f t="shared" ref="M165:M166" si="200">E165+I165</f>
        <v>0.3</v>
      </c>
      <c r="N165" s="12">
        <f t="shared" ref="N165:N166" si="201">F165+J165</f>
        <v>0</v>
      </c>
      <c r="O165" s="12">
        <f t="shared" ref="O165:O166" si="202">G165+K165</f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197"/>
        <v>0</v>
      </c>
      <c r="E166" s="16"/>
      <c r="F166" s="16"/>
      <c r="G166" s="16"/>
      <c r="H166" s="10">
        <f t="shared" si="198"/>
        <v>0</v>
      </c>
      <c r="I166" s="10"/>
      <c r="J166" s="10"/>
      <c r="K166" s="10"/>
      <c r="L166" s="12">
        <f t="shared" si="199"/>
        <v>0</v>
      </c>
      <c r="M166" s="12">
        <f t="shared" si="200"/>
        <v>0</v>
      </c>
      <c r="N166" s="12">
        <f t="shared" si="201"/>
        <v>0</v>
      </c>
      <c r="O166" s="12">
        <f t="shared" si="202"/>
        <v>0</v>
      </c>
    </row>
    <row r="167" spans="1:16" ht="15" customHeight="1" x14ac:dyDescent="0.25">
      <c r="A167" s="395" t="s">
        <v>420</v>
      </c>
      <c r="B167" s="21" t="s">
        <v>167</v>
      </c>
      <c r="C167" s="28"/>
      <c r="D167" s="256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198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199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5" hidden="1" customHeight="1" x14ac:dyDescent="0.25">
      <c r="A168" s="37"/>
      <c r="B168" s="707" t="s">
        <v>64</v>
      </c>
      <c r="C168" s="707"/>
      <c r="D168" s="707"/>
      <c r="E168" s="707"/>
      <c r="F168" s="707"/>
      <c r="G168" s="707"/>
      <c r="H168" s="707"/>
      <c r="I168" s="707"/>
      <c r="J168" s="707"/>
      <c r="K168" s="707"/>
      <c r="L168" s="707"/>
      <c r="M168" s="707"/>
      <c r="N168" s="707"/>
      <c r="O168" s="707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203">I169+K169</f>
        <v>0</v>
      </c>
      <c r="I169" s="9"/>
      <c r="J169" s="9"/>
      <c r="K169" s="9"/>
      <c r="L169" s="11">
        <f t="shared" ref="L169:L171" si="204">M169+O169</f>
        <v>0</v>
      </c>
      <c r="M169" s="11">
        <f t="shared" ref="M169:M170" si="205">E169+I169</f>
        <v>0</v>
      </c>
      <c r="N169" s="11">
        <f>F169+J169</f>
        <v>0</v>
      </c>
      <c r="O169" s="11">
        <f t="shared" ref="O169:O170" si="206">G169+K169</f>
        <v>0</v>
      </c>
    </row>
    <row r="170" spans="1:16" ht="15" hidden="1" customHeight="1" x14ac:dyDescent="0.25">
      <c r="A170" s="37"/>
      <c r="B170" s="12" t="s">
        <v>50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203"/>
        <v>0</v>
      </c>
      <c r="I170" s="10"/>
      <c r="J170" s="10"/>
      <c r="K170" s="10"/>
      <c r="L170" s="12">
        <f t="shared" si="204"/>
        <v>0</v>
      </c>
      <c r="M170" s="12">
        <f t="shared" si="205"/>
        <v>0</v>
      </c>
      <c r="N170" s="12">
        <f t="shared" ref="N170" si="207">F170+J170</f>
        <v>0</v>
      </c>
      <c r="O170" s="12">
        <f t="shared" si="206"/>
        <v>0</v>
      </c>
    </row>
    <row r="171" spans="1:16" ht="15.95" hidden="1" customHeight="1" x14ac:dyDescent="0.25">
      <c r="A171" s="397"/>
      <c r="B171" s="43" t="s">
        <v>170</v>
      </c>
      <c r="C171" s="389"/>
      <c r="D171" s="256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203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204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532" t="s">
        <v>422</v>
      </c>
      <c r="B172" s="101" t="s">
        <v>162</v>
      </c>
      <c r="C172" s="533"/>
      <c r="D172" s="256">
        <f>D174+D175+D176+D177+D178</f>
        <v>1695.7</v>
      </c>
      <c r="E172" s="23">
        <f t="shared" ref="E172:O172" si="208">E174+E175+E176+E177+E178</f>
        <v>1589.6</v>
      </c>
      <c r="F172" s="23">
        <f t="shared" si="208"/>
        <v>5.3000000000000007</v>
      </c>
      <c r="G172" s="23">
        <f t="shared" si="208"/>
        <v>106.1</v>
      </c>
      <c r="H172" s="10">
        <f t="shared" si="208"/>
        <v>0</v>
      </c>
      <c r="I172" s="24">
        <f t="shared" si="208"/>
        <v>-32.799999999999997</v>
      </c>
      <c r="J172" s="24">
        <f t="shared" si="208"/>
        <v>0</v>
      </c>
      <c r="K172" s="24">
        <f t="shared" si="208"/>
        <v>32.799999999999997</v>
      </c>
      <c r="L172" s="21">
        <f t="shared" si="208"/>
        <v>1695.7</v>
      </c>
      <c r="M172" s="21">
        <f t="shared" si="208"/>
        <v>1556.8</v>
      </c>
      <c r="N172" s="21">
        <f t="shared" si="208"/>
        <v>5.3000000000000007</v>
      </c>
      <c r="O172" s="21">
        <f t="shared" si="208"/>
        <v>138.9</v>
      </c>
      <c r="P172" s="368"/>
    </row>
    <row r="173" spans="1:16" ht="15" customHeight="1" x14ac:dyDescent="0.25">
      <c r="A173" s="531"/>
      <c r="B173" s="307" t="s">
        <v>183</v>
      </c>
      <c r="C173" s="389"/>
      <c r="D173" s="300"/>
      <c r="E173" s="188"/>
      <c r="F173" s="189"/>
      <c r="G173" s="189"/>
      <c r="H173" s="190"/>
      <c r="I173" s="190"/>
      <c r="J173" s="191"/>
      <c r="K173" s="191"/>
      <c r="L173" s="192"/>
      <c r="M173" s="192"/>
      <c r="N173" s="193"/>
      <c r="O173" s="193"/>
    </row>
    <row r="174" spans="1:16" x14ac:dyDescent="0.25">
      <c r="A174" s="531"/>
      <c r="B174" s="102" t="s">
        <v>511</v>
      </c>
      <c r="C174" s="389"/>
      <c r="D174" s="297">
        <f>E174+G174</f>
        <v>1555.7</v>
      </c>
      <c r="E174" s="94">
        <f>E24+E39+E70+E73+E82+E89</f>
        <v>1458</v>
      </c>
      <c r="F174" s="94">
        <f>F24+F39+F70+F73+F82+F89</f>
        <v>0</v>
      </c>
      <c r="G174" s="94">
        <f>G24+G39+G70+G73+G82+G89</f>
        <v>97.7</v>
      </c>
      <c r="H174" s="98">
        <f>I174+K174</f>
        <v>0</v>
      </c>
      <c r="I174" s="98">
        <f>I24+I39+I70+I73+I82+I89</f>
        <v>0</v>
      </c>
      <c r="J174" s="98">
        <f>J24+J39+J70+J73+J82+J89</f>
        <v>0</v>
      </c>
      <c r="K174" s="98">
        <f>K24+K39+K70+K73+K82+K89</f>
        <v>0</v>
      </c>
      <c r="L174" s="99">
        <f>M174+O174</f>
        <v>1555.7</v>
      </c>
      <c r="M174" s="99">
        <f>M24+M39+M70+M73+M82+M89</f>
        <v>1458</v>
      </c>
      <c r="N174" s="99">
        <f>N24+N39+N70+N73+N82+N89</f>
        <v>0</v>
      </c>
      <c r="O174" s="99">
        <f>O24+O39+O70+O73+O82+O89</f>
        <v>97.7</v>
      </c>
    </row>
    <row r="175" spans="1:16" x14ac:dyDescent="0.25">
      <c r="A175" s="531"/>
      <c r="B175" s="102" t="s">
        <v>346</v>
      </c>
      <c r="C175" s="389"/>
      <c r="D175" s="297">
        <f t="shared" ref="D175:D177" si="209">E175+G175</f>
        <v>73.999999999999986</v>
      </c>
      <c r="E175" s="94">
        <f>E97+E106+E110+E136+E147+E152</f>
        <v>65.699999999999989</v>
      </c>
      <c r="F175" s="94">
        <f>F97+F106+F110+F136+F147+F152</f>
        <v>4.8000000000000007</v>
      </c>
      <c r="G175" s="94">
        <f>G97+G106+G110+G136+G147+G152</f>
        <v>8.3000000000000007</v>
      </c>
      <c r="H175" s="98">
        <f t="shared" ref="H175:H178" si="210">I175+K175</f>
        <v>0</v>
      </c>
      <c r="I175" s="98">
        <f>I97+I106+I110+I136+I147+I152</f>
        <v>0</v>
      </c>
      <c r="J175" s="98">
        <f>J97+J106+J110+J136+J147+J152</f>
        <v>0</v>
      </c>
      <c r="K175" s="98">
        <f>K97+K106+K110+K136+K147+K152</f>
        <v>0</v>
      </c>
      <c r="L175" s="99">
        <f t="shared" ref="L175:L178" si="211">M175+O175</f>
        <v>73.999999999999986</v>
      </c>
      <c r="M175" s="99">
        <f>M97+M106+M110+M136+M147+M152</f>
        <v>65.699999999999989</v>
      </c>
      <c r="N175" s="99">
        <f>N97+N106+N110+N136+N147+N152</f>
        <v>4.8000000000000007</v>
      </c>
      <c r="O175" s="99">
        <f>O97+O106+O110+O136+O147+O152</f>
        <v>8.3000000000000007</v>
      </c>
    </row>
    <row r="176" spans="1:16" ht="26.25" x14ac:dyDescent="0.25">
      <c r="A176" s="531"/>
      <c r="B176" s="102" t="s">
        <v>343</v>
      </c>
      <c r="C176" s="389"/>
      <c r="D176" s="297">
        <f t="shared" si="209"/>
        <v>65.199999999999989</v>
      </c>
      <c r="E176" s="94">
        <f>E157</f>
        <v>65.099999999999994</v>
      </c>
      <c r="F176" s="94">
        <f>F157</f>
        <v>0</v>
      </c>
      <c r="G176" s="94">
        <f>G157</f>
        <v>0.1</v>
      </c>
      <c r="H176" s="98">
        <f t="shared" si="210"/>
        <v>0</v>
      </c>
      <c r="I176" s="98">
        <f>I157</f>
        <v>-32.799999999999997</v>
      </c>
      <c r="J176" s="98">
        <f>J157</f>
        <v>0</v>
      </c>
      <c r="K176" s="98">
        <f>K157</f>
        <v>32.799999999999997</v>
      </c>
      <c r="L176" s="99">
        <f t="shared" si="211"/>
        <v>65.199999999999989</v>
      </c>
      <c r="M176" s="99">
        <f>M157</f>
        <v>32.299999999999997</v>
      </c>
      <c r="N176" s="99">
        <f>N157</f>
        <v>0</v>
      </c>
      <c r="O176" s="99">
        <f>O157</f>
        <v>32.9</v>
      </c>
    </row>
    <row r="177" spans="1:17" x14ac:dyDescent="0.25">
      <c r="A177" s="531"/>
      <c r="B177" s="102" t="s">
        <v>344</v>
      </c>
      <c r="C177" s="389"/>
      <c r="D177" s="297">
        <f t="shared" si="209"/>
        <v>0.5</v>
      </c>
      <c r="E177" s="94">
        <f>E162</f>
        <v>0.5</v>
      </c>
      <c r="F177" s="94">
        <f>F162</f>
        <v>0.5</v>
      </c>
      <c r="G177" s="94">
        <f>G162</f>
        <v>0</v>
      </c>
      <c r="H177" s="98">
        <f t="shared" si="210"/>
        <v>0</v>
      </c>
      <c r="I177" s="98">
        <f>I162</f>
        <v>0</v>
      </c>
      <c r="J177" s="98">
        <f>J162</f>
        <v>0</v>
      </c>
      <c r="K177" s="98">
        <f>K162</f>
        <v>0</v>
      </c>
      <c r="L177" s="99">
        <f t="shared" si="211"/>
        <v>0.5</v>
      </c>
      <c r="M177" s="99">
        <f>M162</f>
        <v>0.5</v>
      </c>
      <c r="N177" s="99">
        <f>N162</f>
        <v>0.5</v>
      </c>
      <c r="O177" s="99">
        <f>O162</f>
        <v>0</v>
      </c>
    </row>
    <row r="178" spans="1:17" ht="26.25" x14ac:dyDescent="0.25">
      <c r="A178" s="398"/>
      <c r="B178" s="381" t="s">
        <v>345</v>
      </c>
      <c r="C178" s="83"/>
      <c r="D178" s="297">
        <f>E178+G178</f>
        <v>0.3</v>
      </c>
      <c r="E178" s="94">
        <f>E167+E171</f>
        <v>0.3</v>
      </c>
      <c r="F178" s="94">
        <f t="shared" ref="F178:G178" si="212">F167+F171</f>
        <v>0</v>
      </c>
      <c r="G178" s="94">
        <f t="shared" si="212"/>
        <v>0</v>
      </c>
      <c r="H178" s="98">
        <f t="shared" si="210"/>
        <v>0</v>
      </c>
      <c r="I178" s="98">
        <f t="shared" ref="I178:O178" si="213">I167+I171</f>
        <v>0</v>
      </c>
      <c r="J178" s="98">
        <f t="shared" si="213"/>
        <v>0</v>
      </c>
      <c r="K178" s="98">
        <f t="shared" si="213"/>
        <v>0</v>
      </c>
      <c r="L178" s="99">
        <f t="shared" si="211"/>
        <v>0.3</v>
      </c>
      <c r="M178" s="99">
        <f t="shared" ref="M178" si="214">M167+M171</f>
        <v>0.3</v>
      </c>
      <c r="N178" s="99">
        <f t="shared" si="213"/>
        <v>0</v>
      </c>
      <c r="O178" s="99">
        <f t="shared" si="213"/>
        <v>0</v>
      </c>
    </row>
    <row r="179" spans="1:17" ht="12.75" customHeight="1" x14ac:dyDescent="0.25">
      <c r="A179" s="103"/>
      <c r="B179" s="120"/>
      <c r="C179" s="121"/>
      <c r="D179" s="49"/>
      <c r="E179" s="49"/>
      <c r="F179" s="105"/>
      <c r="G179" s="105"/>
      <c r="H179" s="105"/>
      <c r="I179" s="105"/>
      <c r="J179" s="105"/>
      <c r="K179" s="105"/>
      <c r="L179" s="105"/>
      <c r="M179" s="105"/>
      <c r="N179" s="105"/>
      <c r="P179" s="68" t="s">
        <v>258</v>
      </c>
      <c r="Q179" s="69">
        <f>SUMIF(C19:C171,1,L19:L171)</f>
        <v>121.09999999999998</v>
      </c>
    </row>
    <row r="180" spans="1:17" x14ac:dyDescent="0.25">
      <c r="A180" s="103"/>
      <c r="B180" s="6"/>
      <c r="C180" s="106"/>
      <c r="D180" s="6"/>
      <c r="E180" s="6"/>
      <c r="F180" s="107"/>
      <c r="G180" s="6"/>
      <c r="H180" s="6"/>
      <c r="I180" s="6"/>
      <c r="J180" s="6"/>
      <c r="K180" s="6"/>
      <c r="L180" s="6"/>
      <c r="M180" s="6"/>
      <c r="N180" s="6"/>
      <c r="P180" s="68" t="s">
        <v>259</v>
      </c>
      <c r="Q180" s="69">
        <f>SUMIF(C19:C171,2,L19:L171)</f>
        <v>0</v>
      </c>
    </row>
    <row r="181" spans="1:17" x14ac:dyDescent="0.25">
      <c r="A181" s="6"/>
      <c r="B181" s="6"/>
      <c r="C181" s="51"/>
      <c r="D181" s="6">
        <v>1695.7</v>
      </c>
      <c r="E181" s="6">
        <v>1589.6</v>
      </c>
      <c r="F181" s="6">
        <v>5.3</v>
      </c>
      <c r="G181" s="6">
        <v>106.1</v>
      </c>
      <c r="H181" s="6"/>
      <c r="I181" s="6"/>
      <c r="J181" s="6"/>
      <c r="K181" s="6"/>
      <c r="L181" s="6"/>
      <c r="M181" s="6"/>
      <c r="N181" s="6"/>
      <c r="P181" s="68" t="s">
        <v>260</v>
      </c>
      <c r="Q181" s="69">
        <f>SUMIF(C19:C171,3,L19:L171)</f>
        <v>0</v>
      </c>
    </row>
    <row r="182" spans="1:17" x14ac:dyDescent="0.25">
      <c r="A182" s="6"/>
      <c r="B182" s="6"/>
      <c r="C182" s="51"/>
      <c r="D182" s="6">
        <f>D181-D172</f>
        <v>0</v>
      </c>
      <c r="E182" s="6">
        <f t="shared" ref="E182:G182" si="215">E181-E172</f>
        <v>0</v>
      </c>
      <c r="F182" s="6">
        <f t="shared" si="215"/>
        <v>0</v>
      </c>
      <c r="G182" s="6">
        <f t="shared" si="215"/>
        <v>0</v>
      </c>
      <c r="H182" s="6"/>
      <c r="I182" s="6"/>
      <c r="J182" s="6"/>
      <c r="K182" s="6"/>
      <c r="L182" s="6"/>
      <c r="M182" s="6"/>
      <c r="N182" s="6"/>
      <c r="P182" s="68" t="s">
        <v>261</v>
      </c>
      <c r="Q182" s="69">
        <f>SUMIF(C19:C171,4,L19:L171)</f>
        <v>367.5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8" t="s">
        <v>264</v>
      </c>
      <c r="Q183" s="69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8" t="s">
        <v>262</v>
      </c>
      <c r="Q184" s="69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8" t="s">
        <v>263</v>
      </c>
      <c r="Q185" s="69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8" t="s">
        <v>265</v>
      </c>
      <c r="Q186" s="69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266</v>
      </c>
      <c r="Q187" s="69">
        <f>SUMIF(C19:C171,9,L19:L171)</f>
        <v>358.9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267</v>
      </c>
      <c r="Q188" s="69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73" t="s">
        <v>162</v>
      </c>
      <c r="Q189" s="74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5"/>
      <c r="Q190" s="75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B168:O168"/>
    <mergeCell ref="B154:O154"/>
    <mergeCell ref="B158:O158"/>
    <mergeCell ref="B159:O159"/>
    <mergeCell ref="B163:O163"/>
    <mergeCell ref="B164:O164"/>
    <mergeCell ref="B107:O107"/>
    <mergeCell ref="B111:O111"/>
    <mergeCell ref="B137:O137"/>
    <mergeCell ref="B148:O148"/>
    <mergeCell ref="B153:O153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showZeros="0" tabSelected="1" topLeftCell="B1" zoomScaleNormal="100" workbookViewId="0">
      <selection activeCell="B14" sqref="B14:O14"/>
    </sheetView>
  </sheetViews>
  <sheetFormatPr defaultColWidth="9.140625"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699" t="s">
        <v>279</v>
      </c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  <c r="N1" s="699"/>
    </row>
    <row r="2" spans="2:15" x14ac:dyDescent="0.25">
      <c r="B2" s="699" t="s">
        <v>381</v>
      </c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699"/>
    </row>
    <row r="3" spans="2:15" x14ac:dyDescent="0.25">
      <c r="B3" s="699" t="s">
        <v>515</v>
      </c>
      <c r="C3" s="699"/>
      <c r="D3" s="699"/>
      <c r="E3" s="699"/>
      <c r="F3" s="699"/>
      <c r="G3" s="699"/>
      <c r="H3" s="699"/>
      <c r="I3" s="699"/>
      <c r="J3" s="699"/>
      <c r="K3" s="699"/>
      <c r="L3" s="699"/>
      <c r="M3" s="699"/>
      <c r="N3" s="699"/>
    </row>
    <row r="4" spans="2:15" x14ac:dyDescent="0.25">
      <c r="B4" s="699" t="s">
        <v>300</v>
      </c>
      <c r="C4" s="699"/>
      <c r="D4" s="699"/>
      <c r="E4" s="699"/>
      <c r="F4" s="699"/>
      <c r="G4" s="699"/>
      <c r="H4" s="699"/>
      <c r="I4" s="699"/>
      <c r="J4" s="699"/>
      <c r="K4" s="699"/>
      <c r="L4" s="699"/>
      <c r="M4" s="699"/>
      <c r="N4" s="699"/>
    </row>
    <row r="5" spans="2:15" x14ac:dyDescent="0.25">
      <c r="B5" s="700" t="s">
        <v>521</v>
      </c>
      <c r="C5" s="700"/>
      <c r="D5" s="700"/>
      <c r="E5" s="700"/>
      <c r="F5" s="700"/>
      <c r="G5" s="700"/>
      <c r="H5" s="700"/>
      <c r="I5" s="700"/>
      <c r="J5" s="700"/>
      <c r="K5" s="700"/>
      <c r="L5" s="700"/>
      <c r="M5" s="700"/>
      <c r="N5" s="700"/>
      <c r="O5" s="700"/>
    </row>
    <row r="6" spans="2:15" x14ac:dyDescent="0.25">
      <c r="B6" s="700" t="s">
        <v>520</v>
      </c>
      <c r="C6" s="700"/>
      <c r="D6" s="700"/>
      <c r="E6" s="700"/>
      <c r="F6" s="700"/>
      <c r="G6" s="700"/>
      <c r="H6" s="700"/>
      <c r="I6" s="700"/>
      <c r="J6" s="700"/>
      <c r="K6" s="700"/>
      <c r="L6" s="700"/>
      <c r="M6" s="700"/>
      <c r="N6" s="700"/>
      <c r="O6" s="700"/>
    </row>
    <row r="7" spans="2:15" ht="15" customHeight="1" x14ac:dyDescent="0.25">
      <c r="B7" s="700" t="s">
        <v>534</v>
      </c>
      <c r="C7" s="700"/>
      <c r="D7" s="700"/>
      <c r="E7" s="700"/>
      <c r="F7" s="700"/>
      <c r="G7" s="700"/>
      <c r="H7" s="700"/>
      <c r="I7" s="700"/>
      <c r="J7" s="700"/>
      <c r="K7" s="700"/>
      <c r="L7" s="700"/>
      <c r="M7" s="700"/>
      <c r="N7" s="700"/>
      <c r="O7" s="700"/>
    </row>
    <row r="8" spans="2:15" ht="15" customHeight="1" x14ac:dyDescent="0.25">
      <c r="B8" s="700" t="s">
        <v>529</v>
      </c>
      <c r="C8" s="700"/>
      <c r="D8" s="700"/>
      <c r="E8" s="700"/>
      <c r="F8" s="700"/>
      <c r="G8" s="700"/>
      <c r="H8" s="700"/>
      <c r="I8" s="700"/>
      <c r="J8" s="700"/>
      <c r="K8" s="700"/>
      <c r="L8" s="700"/>
      <c r="M8" s="700"/>
      <c r="N8" s="700"/>
      <c r="O8" s="700"/>
    </row>
    <row r="9" spans="2:15" x14ac:dyDescent="0.25">
      <c r="B9" s="700" t="s">
        <v>537</v>
      </c>
      <c r="C9" s="700"/>
      <c r="D9" s="700"/>
      <c r="E9" s="700"/>
      <c r="F9" s="700"/>
      <c r="G9" s="700"/>
      <c r="H9" s="700"/>
      <c r="I9" s="700"/>
      <c r="J9" s="700"/>
      <c r="K9" s="700"/>
      <c r="L9" s="700"/>
      <c r="M9" s="700"/>
      <c r="N9" s="700"/>
      <c r="O9" s="700"/>
    </row>
    <row r="10" spans="2:15" ht="15" customHeight="1" x14ac:dyDescent="0.25">
      <c r="B10" s="700" t="s">
        <v>553</v>
      </c>
      <c r="C10" s="700"/>
      <c r="D10" s="700"/>
      <c r="E10" s="700"/>
      <c r="F10" s="700"/>
      <c r="G10" s="700"/>
      <c r="H10" s="700"/>
      <c r="I10" s="700"/>
      <c r="J10" s="700"/>
      <c r="K10" s="700"/>
      <c r="L10" s="700"/>
      <c r="M10" s="700"/>
      <c r="N10" s="700"/>
      <c r="O10" s="700"/>
    </row>
    <row r="11" spans="2:15" x14ac:dyDescent="0.25">
      <c r="B11" s="700" t="s">
        <v>575</v>
      </c>
      <c r="C11" s="700"/>
      <c r="D11" s="700"/>
      <c r="E11" s="700"/>
      <c r="F11" s="700"/>
      <c r="G11" s="700"/>
      <c r="H11" s="700"/>
      <c r="I11" s="700"/>
      <c r="J11" s="700"/>
      <c r="K11" s="700"/>
      <c r="L11" s="700"/>
      <c r="M11" s="700"/>
      <c r="N11" s="700"/>
      <c r="O11" s="700"/>
    </row>
    <row r="12" spans="2:15" ht="15" customHeight="1" x14ac:dyDescent="0.25">
      <c r="B12" s="700" t="s">
        <v>580</v>
      </c>
      <c r="C12" s="700"/>
      <c r="D12" s="700"/>
      <c r="E12" s="700"/>
      <c r="F12" s="700"/>
      <c r="G12" s="700"/>
      <c r="H12" s="700"/>
      <c r="I12" s="700"/>
      <c r="J12" s="700"/>
      <c r="K12" s="700"/>
      <c r="L12" s="700"/>
      <c r="M12" s="700"/>
      <c r="N12" s="700"/>
      <c r="O12" s="700"/>
    </row>
    <row r="13" spans="2:15" x14ac:dyDescent="0.25">
      <c r="B13" s="700" t="s">
        <v>583</v>
      </c>
      <c r="C13" s="700"/>
      <c r="D13" s="700"/>
      <c r="E13" s="700"/>
      <c r="F13" s="700"/>
      <c r="G13" s="700"/>
      <c r="H13" s="700"/>
      <c r="I13" s="700"/>
      <c r="J13" s="700"/>
      <c r="K13" s="700"/>
      <c r="L13" s="700"/>
      <c r="M13" s="700"/>
      <c r="N13" s="700"/>
      <c r="O13" s="700"/>
    </row>
    <row r="14" spans="2:15" ht="15" customHeight="1" x14ac:dyDescent="0.25">
      <c r="B14" s="700" t="s">
        <v>592</v>
      </c>
      <c r="C14" s="700"/>
      <c r="D14" s="700"/>
      <c r="E14" s="700"/>
      <c r="F14" s="700"/>
      <c r="G14" s="700"/>
      <c r="H14" s="700"/>
      <c r="I14" s="700"/>
      <c r="J14" s="700"/>
      <c r="K14" s="700"/>
      <c r="L14" s="700"/>
      <c r="M14" s="700"/>
      <c r="N14" s="700"/>
      <c r="O14" s="700"/>
    </row>
    <row r="15" spans="2:15" hidden="1" x14ac:dyDescent="0.25">
      <c r="B15" s="700" t="s">
        <v>360</v>
      </c>
      <c r="C15" s="700"/>
      <c r="D15" s="700"/>
      <c r="E15" s="700"/>
      <c r="F15" s="700"/>
      <c r="G15" s="700"/>
      <c r="H15" s="700"/>
      <c r="I15" s="700"/>
      <c r="J15" s="700"/>
      <c r="K15" s="700"/>
      <c r="L15" s="700"/>
      <c r="M15" s="700"/>
      <c r="N15" s="700"/>
      <c r="O15" s="700"/>
    </row>
    <row r="16" spans="2:15" ht="15" hidden="1" customHeight="1" x14ac:dyDescent="0.25">
      <c r="B16" s="700" t="s">
        <v>357</v>
      </c>
      <c r="C16" s="700"/>
      <c r="D16" s="700"/>
      <c r="E16" s="700"/>
      <c r="F16" s="700"/>
      <c r="G16" s="700"/>
      <c r="H16" s="700"/>
      <c r="I16" s="700"/>
      <c r="J16" s="700"/>
      <c r="K16" s="700"/>
      <c r="L16" s="700"/>
      <c r="M16" s="700"/>
      <c r="N16" s="700"/>
      <c r="O16" s="700"/>
    </row>
    <row r="17" spans="1:15" hidden="1" x14ac:dyDescent="0.25">
      <c r="B17" s="700" t="s">
        <v>360</v>
      </c>
      <c r="C17" s="700"/>
      <c r="D17" s="700"/>
      <c r="E17" s="700"/>
      <c r="F17" s="700"/>
      <c r="G17" s="700"/>
      <c r="H17" s="700"/>
      <c r="I17" s="700"/>
      <c r="J17" s="700"/>
      <c r="K17" s="700"/>
      <c r="L17" s="700"/>
      <c r="M17" s="700"/>
      <c r="N17" s="700"/>
      <c r="O17" s="700"/>
    </row>
    <row r="18" spans="1:15" ht="15" hidden="1" customHeight="1" x14ac:dyDescent="0.25">
      <c r="B18" s="700" t="s">
        <v>357</v>
      </c>
      <c r="C18" s="700"/>
      <c r="D18" s="700"/>
      <c r="E18" s="700"/>
      <c r="F18" s="700"/>
      <c r="G18" s="700"/>
      <c r="H18" s="700"/>
      <c r="I18" s="700"/>
      <c r="J18" s="700"/>
      <c r="K18" s="700"/>
      <c r="L18" s="700"/>
      <c r="M18" s="700"/>
      <c r="N18" s="700"/>
      <c r="O18" s="700"/>
    </row>
    <row r="20" spans="1:15" x14ac:dyDescent="0.25">
      <c r="A20" s="603" t="s">
        <v>425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</row>
    <row r="21" spans="1:15" ht="17.25" customHeight="1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4" t="s">
        <v>324</v>
      </c>
      <c r="O21" s="4"/>
    </row>
    <row r="22" spans="1:15" ht="15" customHeight="1" x14ac:dyDescent="0.25">
      <c r="A22" s="607" t="s">
        <v>5</v>
      </c>
      <c r="B22" s="610" t="s">
        <v>210</v>
      </c>
      <c r="C22" s="587" t="s">
        <v>287</v>
      </c>
      <c r="D22" s="591" t="s">
        <v>183</v>
      </c>
      <c r="E22" s="591"/>
      <c r="F22" s="592"/>
      <c r="G22" s="613" t="s">
        <v>289</v>
      </c>
      <c r="H22" s="616" t="s">
        <v>183</v>
      </c>
      <c r="I22" s="617"/>
      <c r="J22" s="618"/>
      <c r="K22" s="586" t="s">
        <v>0</v>
      </c>
      <c r="L22" s="595" t="s">
        <v>183</v>
      </c>
      <c r="M22" s="596"/>
      <c r="N22" s="597"/>
    </row>
    <row r="23" spans="1:15" ht="15" customHeight="1" x14ac:dyDescent="0.25">
      <c r="A23" s="608"/>
      <c r="B23" s="611"/>
      <c r="C23" s="588"/>
      <c r="D23" s="592" t="s">
        <v>1</v>
      </c>
      <c r="E23" s="621"/>
      <c r="F23" s="593" t="s">
        <v>2</v>
      </c>
      <c r="G23" s="614"/>
      <c r="H23" s="627" t="s">
        <v>1</v>
      </c>
      <c r="I23" s="627"/>
      <c r="J23" s="606" t="s">
        <v>2</v>
      </c>
      <c r="K23" s="586"/>
      <c r="L23" s="586" t="s">
        <v>1</v>
      </c>
      <c r="M23" s="586"/>
      <c r="N23" s="598" t="s">
        <v>2</v>
      </c>
    </row>
    <row r="24" spans="1:15" ht="28.5" customHeight="1" x14ac:dyDescent="0.25">
      <c r="A24" s="609"/>
      <c r="B24" s="612"/>
      <c r="C24" s="589"/>
      <c r="D24" s="111" t="s">
        <v>3</v>
      </c>
      <c r="E24" s="112" t="s">
        <v>4</v>
      </c>
      <c r="F24" s="593"/>
      <c r="G24" s="615"/>
      <c r="H24" s="113" t="s">
        <v>3</v>
      </c>
      <c r="I24" s="109" t="s">
        <v>4</v>
      </c>
      <c r="J24" s="606"/>
      <c r="K24" s="586"/>
      <c r="L24" s="110" t="s">
        <v>3</v>
      </c>
      <c r="M24" s="108" t="s">
        <v>4</v>
      </c>
      <c r="N24" s="598"/>
    </row>
    <row r="25" spans="1:15" ht="15" customHeight="1" x14ac:dyDescent="0.25">
      <c r="A25" s="5" t="s">
        <v>67</v>
      </c>
      <c r="B25" s="17" t="s">
        <v>6</v>
      </c>
      <c r="C25" s="16">
        <f>D25+F25</f>
        <v>8923</v>
      </c>
      <c r="D25" s="16">
        <f>'4 pr._savarankiškosios f-jos'!E91+'5 pr._valstybinės f-jos'!E90+'7 pr._kita dotacija'!E79+'9 pr._įstaigų pajamos'!E36+'10 pr._skolintos lėšos'!E23+'11 pr._nepanaudotos lėšos'!E24+'11 pr._nepanaudotos lėšos'!E97</f>
        <v>7157.3</v>
      </c>
      <c r="E25" s="16">
        <f>'4 pr._savarankiškosios f-jos'!F91+'5 pr._valstybinės f-jos'!F90+'7 pr._kita dotacija'!F79+'9 pr._įstaigų pajamos'!F36+'10 pr._skolintos lėšos'!F23+'11 pr._nepanaudotos lėšos'!F24+'11 pr._nepanaudotos lėšos'!F97</f>
        <v>4929.0999999999995</v>
      </c>
      <c r="F25" s="16">
        <f>'4 pr._savarankiškosios f-jos'!G91+'5 pr._valstybinės f-jos'!G90+'7 pr._kita dotacija'!G79+'9 pr._įstaigų pajamos'!G36+'10 pr._skolintos lėšos'!G23+'11 pr._nepanaudotos lėšos'!G24+'11 pr._nepanaudotos lėšos'!G97</f>
        <v>1765.7</v>
      </c>
      <c r="G25" s="10">
        <f t="shared" ref="G25" si="0">H25+J25</f>
        <v>148</v>
      </c>
      <c r="H25" s="10">
        <f>'4 pr._savarankiškosios f-jos'!I91+'5 pr._valstybinės f-jos'!I90+'7 pr._kita dotacija'!I79+'9 pr._įstaigų pajamos'!I36+'10 pr._skolintos lėšos'!I23+'11 pr._nepanaudotos lėšos'!I24+'11 pr._nepanaudotos lėšos'!I97</f>
        <v>148</v>
      </c>
      <c r="I25" s="10">
        <f>'4 pr._savarankiškosios f-jos'!J91+'5 pr._valstybinės f-jos'!J90+'7 pr._kita dotacija'!J79+'9 pr._įstaigų pajamos'!J36+'10 pr._skolintos lėšos'!J23+'11 pr._nepanaudotos lėšos'!J24+'11 pr._nepanaudotos lėšos'!J97</f>
        <v>2.8</v>
      </c>
      <c r="J25" s="10">
        <f>'4 pr._savarankiškosios f-jos'!K91+'5 pr._valstybinės f-jos'!K90+'7 pr._kita dotacija'!K79+'9 pr._įstaigų pajamos'!K36+'10 pr._skolintos lėšos'!K23+'11 pr._nepanaudotos lėšos'!K24+'11 pr._nepanaudotos lėšos'!K97</f>
        <v>0</v>
      </c>
      <c r="K25" s="12">
        <f t="shared" ref="K25" si="1">L25+N25</f>
        <v>9071</v>
      </c>
      <c r="L25" s="92">
        <f>'4 pr._savarankiškosios f-jos'!M91+'5 pr._valstybinės f-jos'!M90+'7 pr._kita dotacija'!M79+'9 pr._įstaigų pajamos'!M36+'10 pr._skolintos lėšos'!M23+'11 pr._nepanaudotos lėšos'!M24+'11 pr._nepanaudotos lėšos'!M97</f>
        <v>7305.3</v>
      </c>
      <c r="M25" s="92">
        <f>'4 pr._savarankiškosios f-jos'!N91+'5 pr._valstybinės f-jos'!N90+'7 pr._kita dotacija'!N79+'9 pr._įstaigų pajamos'!N36+'10 pr._skolintos lėšos'!N23+'11 pr._nepanaudotos lėšos'!N24+'11 pr._nepanaudotos lėšos'!N97</f>
        <v>4931.8999999999996</v>
      </c>
      <c r="N25" s="92">
        <f>'4 pr._savarankiškosios f-jos'!O91+'5 pr._valstybinės f-jos'!O90+'7 pr._kita dotacija'!O79+'9 pr._įstaigų pajamos'!O36+'10 pr._skolintos lėšos'!O23+'11 pr._nepanaudotos lėšos'!O24+'11 pr._nepanaudotos lėšos'!O97</f>
        <v>1765.7</v>
      </c>
    </row>
    <row r="26" spans="1:15" ht="15" customHeight="1" x14ac:dyDescent="0.25">
      <c r="A26" s="5" t="s">
        <v>172</v>
      </c>
      <c r="B26" s="17" t="s">
        <v>56</v>
      </c>
      <c r="C26" s="16">
        <f t="shared" ref="C26:C31" si="2">D26+F26</f>
        <v>11376.7</v>
      </c>
      <c r="D26" s="16">
        <f>'4 pr._savarankiškosios f-jos'!E145+'8 pr._aplinkos apsaugos s. p.'!E19+'9 pr._įstaigų pajamos'!E49+'10 pr._skolintos lėšos'!E30+'7 pr._kita dotacija'!E92+'11 pr._nepanaudotos lėšos'!E39+'11 pr._nepanaudotos lėšos'!E106+'11 pr._nepanaudotos lėšos'!E157+'11 pr._nepanaudotos lėšos'!E162</f>
        <v>4239.7</v>
      </c>
      <c r="E26" s="16">
        <f>'4 pr._savarankiškosios f-jos'!F145+'8 pr._aplinkos apsaugos s. p.'!F19+'9 pr._įstaigų pajamos'!F49+'10 pr._skolintos lėšos'!F30+'7 pr._kita dotacija'!F92+'11 pr._nepanaudotos lėšos'!F39+'11 pr._nepanaudotos lėšos'!F106+'11 pr._nepanaudotos lėšos'!F157+'11 pr._nepanaudotos lėšos'!F162</f>
        <v>63.3</v>
      </c>
      <c r="F26" s="16">
        <f>'4 pr._savarankiškosios f-jos'!G145+'8 pr._aplinkos apsaugos s. p.'!G19+'9 pr._įstaigų pajamos'!G49+'10 pr._skolintos lėšos'!G30+'7 pr._kita dotacija'!G92+'11 pr._nepanaudotos lėšos'!G39+'11 pr._nepanaudotos lėšos'!G106+'11 pr._nepanaudotos lėšos'!G157+'11 pr._nepanaudotos lėšos'!G162</f>
        <v>7137.0000000000018</v>
      </c>
      <c r="G26" s="10">
        <f t="shared" ref="G26:G28" si="3">H26+J26</f>
        <v>-64.700000000000031</v>
      </c>
      <c r="H26" s="10">
        <f>'4 pr._savarankiškosios f-jos'!I145+'8 pr._aplinkos apsaugos s. p.'!I19+'9 pr._įstaigų pajamos'!I49+'10 pr._skolintos lėšos'!I30+'7 pr._kita dotacija'!I92+'11 pr._nepanaudotos lėšos'!I39+'11 pr._nepanaudotos lėšos'!I106+'11 pr._nepanaudotos lėšos'!I157+'11 pr._nepanaudotos lėšos'!I162</f>
        <v>90.2</v>
      </c>
      <c r="I26" s="10">
        <f>'4 pr._savarankiškosios f-jos'!J145+'8 pr._aplinkos apsaugos s. p.'!J19+'9 pr._įstaigų pajamos'!J49+'10 pr._skolintos lėšos'!J30+'7 pr._kita dotacija'!J92+'11 pr._nepanaudotos lėšos'!J39+'11 pr._nepanaudotos lėšos'!J106+'11 pr._nepanaudotos lėšos'!J157+'11 pr._nepanaudotos lėšos'!J162</f>
        <v>0</v>
      </c>
      <c r="J26" s="10">
        <f>'4 pr._savarankiškosios f-jos'!K145+'8 pr._aplinkos apsaugos s. p.'!K19+'9 pr._įstaigų pajamos'!K49+'10 pr._skolintos lėšos'!K30+'7 pr._kita dotacija'!K92+'11 pr._nepanaudotos lėšos'!K39+'11 pr._nepanaudotos lėšos'!K106+'11 pr._nepanaudotos lėšos'!K157+'11 pr._nepanaudotos lėšos'!K162</f>
        <v>-154.90000000000003</v>
      </c>
      <c r="K26" s="12">
        <f t="shared" ref="K26:K28" si="4">L26+N26</f>
        <v>11312</v>
      </c>
      <c r="L26" s="92">
        <f>'4 pr._savarankiškosios f-jos'!M145+'8 pr._aplinkos apsaugos s. p.'!M19+'9 pr._įstaigų pajamos'!M49+'10 pr._skolintos lėšos'!M30+'7 pr._kita dotacija'!M92+'11 pr._nepanaudotos lėšos'!M39+'11 pr._nepanaudotos lėšos'!M106+'11 pr._nepanaudotos lėšos'!M157+'11 pr._nepanaudotos lėšos'!M162</f>
        <v>4329.8999999999996</v>
      </c>
      <c r="M26" s="92">
        <f>'4 pr._savarankiškosios f-jos'!N145+'8 pr._aplinkos apsaugos s. p.'!N19+'9 pr._įstaigų pajamos'!N49+'10 pr._skolintos lėšos'!N30+'7 pr._kita dotacija'!N92+'11 pr._nepanaudotos lėšos'!N39+'11 pr._nepanaudotos lėšos'!N106+'11 pr._nepanaudotos lėšos'!N157+'11 pr._nepanaudotos lėšos'!N162</f>
        <v>63.3</v>
      </c>
      <c r="N26" s="92">
        <f>'4 pr._savarankiškosios f-jos'!O145+'8 pr._aplinkos apsaugos s. p.'!O19+'9 pr._įstaigų pajamos'!O49+'10 pr._skolintos lėšos'!O30+'7 pr._kita dotacija'!O92+'11 pr._nepanaudotos lėšos'!O39+'11 pr._nepanaudotos lėšos'!O106+'11 pr._nepanaudotos lėšos'!O157+'11 pr._nepanaudotos lėšos'!O162</f>
        <v>6982.1000000000013</v>
      </c>
    </row>
    <row r="27" spans="1:15" ht="15.95" customHeight="1" x14ac:dyDescent="0.25">
      <c r="A27" s="5" t="s">
        <v>68</v>
      </c>
      <c r="B27" s="17" t="s">
        <v>59</v>
      </c>
      <c r="C27" s="16">
        <f t="shared" si="2"/>
        <v>1008.0000000000001</v>
      </c>
      <c r="D27" s="16">
        <f>'4 pr._savarankiškosios f-jos'!E149+'5 pr._valstybinės f-jos'!E96+'8 pr._aplinkos apsaugos s. p.'!E22+'9 pr._įstaigų pajamos'!E53+'10 pr._skolintos lėšos'!E33+'7 pr._kita dotacija'!E103+'11 pr._nepanaudotos lėšos'!E110</f>
        <v>808.00000000000011</v>
      </c>
      <c r="E27" s="16">
        <f>'4 pr._savarankiškosios f-jos'!F149+'5 pr._valstybinės f-jos'!F96+'8 pr._aplinkos apsaugos s. p.'!F22+'9 pr._įstaigų pajamos'!F53+'10 pr._skolintos lėšos'!F33+'7 pr._kita dotacija'!F103+'11 pr._nepanaudotos lėšos'!F110</f>
        <v>293.10000000000002</v>
      </c>
      <c r="F27" s="16">
        <f>'4 pr._savarankiškosios f-jos'!G149+'5 pr._valstybinės f-jos'!G96+'8 pr._aplinkos apsaugos s. p.'!G22+'9 pr._įstaigų pajamos'!G53+'10 pr._skolintos lėšos'!G33+'7 pr._kita dotacija'!G103+'11 pr._nepanaudotos lėšos'!G110</f>
        <v>200</v>
      </c>
      <c r="G27" s="10">
        <f t="shared" si="3"/>
        <v>0</v>
      </c>
      <c r="H27" s="10">
        <f>'4 pr._savarankiškosios f-jos'!I149+'5 pr._valstybinės f-jos'!I96+'8 pr._aplinkos apsaugos s. p.'!I22+'9 pr._įstaigų pajamos'!I53+'10 pr._skolintos lėšos'!I33+'7 pr._kita dotacija'!I103+'11 pr._nepanaudotos lėšos'!I110</f>
        <v>200</v>
      </c>
      <c r="I27" s="10">
        <f>'4 pr._savarankiškosios f-jos'!J149+'5 pr._valstybinės f-jos'!J96+'8 pr._aplinkos apsaugos s. p.'!J22+'9 pr._įstaigų pajamos'!J53+'10 pr._skolintos lėšos'!J33+'7 pr._kita dotacija'!J103+'11 pr._nepanaudotos lėšos'!J110</f>
        <v>0</v>
      </c>
      <c r="J27" s="10">
        <f>'4 pr._savarankiškosios f-jos'!K149+'5 pr._valstybinės f-jos'!K96+'8 pr._aplinkos apsaugos s. p.'!K22+'9 pr._įstaigų pajamos'!K53+'10 pr._skolintos lėšos'!K33+'7 pr._kita dotacija'!K103+'11 pr._nepanaudotos lėšos'!K110</f>
        <v>-200</v>
      </c>
      <c r="K27" s="12">
        <f t="shared" si="4"/>
        <v>1008.0000000000001</v>
      </c>
      <c r="L27" s="92">
        <f>'4 pr._savarankiškosios f-jos'!M149+'5 pr._valstybinės f-jos'!M96+'8 pr._aplinkos apsaugos s. p.'!M22+'9 pr._įstaigų pajamos'!M53+'10 pr._skolintos lėšos'!M33+'7 pr._kita dotacija'!M103+'11 pr._nepanaudotos lėšos'!M110</f>
        <v>1008.0000000000001</v>
      </c>
      <c r="M27" s="92">
        <f>'4 pr._savarankiškosios f-jos'!N149+'5 pr._valstybinės f-jos'!N96+'8 pr._aplinkos apsaugos s. p.'!N22+'9 pr._įstaigų pajamos'!N53+'10 pr._skolintos lėšos'!N33+'7 pr._kita dotacija'!N103+'11 pr._nepanaudotos lėšos'!N110</f>
        <v>293.10000000000002</v>
      </c>
      <c r="N27" s="92">
        <f>'4 pr._savarankiškosios f-jos'!O149+'5 pr._valstybinės f-jos'!O96+'8 pr._aplinkos apsaugos s. p.'!O22+'9 pr._įstaigų pajamos'!O53+'10 pr._skolintos lėšos'!O33+'7 pr._kita dotacija'!O103+'11 pr._nepanaudotos lėšos'!O110</f>
        <v>0</v>
      </c>
    </row>
    <row r="28" spans="1:15" ht="15" customHeight="1" x14ac:dyDescent="0.25">
      <c r="A28" s="5" t="s">
        <v>69</v>
      </c>
      <c r="B28" s="17" t="s">
        <v>161</v>
      </c>
      <c r="C28" s="16">
        <f>D28+F28</f>
        <v>21610.499999999996</v>
      </c>
      <c r="D28" s="16">
        <f>'4 pr._savarankiškosios f-jos'!E184+'6 pr._ugdymo reikmės'!E53+'7 pr._kita dotacija'!E257+'9 pr._įstaigų pajamos'!E85+'10 pr._skolintos lėšos'!E36+'11 pr._nepanaudotos lėšos'!E70+'11 pr._nepanaudotos lėšos'!E136+'11 pr._nepanaudotos lėšos'!E167</f>
        <v>19962.899999999998</v>
      </c>
      <c r="E28" s="16">
        <f>'4 pr._savarankiškosios f-jos'!F184+'6 pr._ugdymo reikmės'!F53+'7 pr._kita dotacija'!F257+'9 pr._įstaigų pajamos'!F85+'10 pr._skolintos lėšos'!F36+'11 pr._nepanaudotos lėšos'!F70+'11 pr._nepanaudotos lėšos'!F136+'11 pr._nepanaudotos lėšos'!F167</f>
        <v>16143.300000000001</v>
      </c>
      <c r="F28" s="16">
        <f>'4 pr._savarankiškosios f-jos'!G184+'6 pr._ugdymo reikmės'!G53+'7 pr._kita dotacija'!G257+'9 pr._įstaigų pajamos'!G85+'10 pr._skolintos lėšos'!G36+'11 pr._nepanaudotos lėšos'!G70+'11 pr._nepanaudotos lėšos'!G136+'11 pr._nepanaudotos lėšos'!G167</f>
        <v>1647.6</v>
      </c>
      <c r="G28" s="10">
        <f t="shared" si="3"/>
        <v>-2.3000000000000007</v>
      </c>
      <c r="H28" s="10">
        <f>'4 pr._savarankiškosios f-jos'!I184+'6 pr._ugdymo reikmės'!I53+'7 pr._kita dotacija'!I257+'9 pr._įstaigų pajamos'!I85+'10 pr._skolintos lėšos'!I36+'11 pr._nepanaudotos lėšos'!I70+'11 pr._nepanaudotos lėšos'!I136+'11 pr._nepanaudotos lėšos'!I167</f>
        <v>-1.3000000000000007</v>
      </c>
      <c r="I28" s="10">
        <f>'4 pr._savarankiškosios f-jos'!J184+'6 pr._ugdymo reikmės'!J53+'7 pr._kita dotacija'!J257+'9 pr._įstaigų pajamos'!J85+'10 pr._skolintos lėšos'!J36+'11 pr._nepanaudotos lėšos'!J70+'11 pr._nepanaudotos lėšos'!J136+'11 pr._nepanaudotos lėšos'!J167</f>
        <v>-71.900000000000006</v>
      </c>
      <c r="J28" s="10">
        <f>'4 pr._savarankiškosios f-jos'!K184+'6 pr._ugdymo reikmės'!K53+'7 pr._kita dotacija'!K257+'9 pr._įstaigų pajamos'!K85+'10 pr._skolintos lėšos'!K36+'11 pr._nepanaudotos lėšos'!K70+'11 pr._nepanaudotos lėšos'!K136+'11 pr._nepanaudotos lėšos'!K167</f>
        <v>-1</v>
      </c>
      <c r="K28" s="12">
        <f t="shared" si="4"/>
        <v>21608.2</v>
      </c>
      <c r="L28" s="92">
        <f>'4 pr._savarankiškosios f-jos'!M184+'6 pr._ugdymo reikmės'!M53+'7 pr._kita dotacija'!M257+'9 pr._įstaigų pajamos'!M85+'10 pr._skolintos lėšos'!M36+'11 pr._nepanaudotos lėšos'!M70+'11 pr._nepanaudotos lėšos'!M136+'11 pr._nepanaudotos lėšos'!M167</f>
        <v>19961.600000000002</v>
      </c>
      <c r="M28" s="92">
        <f>'4 pr._savarankiškosios f-jos'!N184+'6 pr._ugdymo reikmės'!N53+'7 pr._kita dotacija'!N257+'9 pr._įstaigų pajamos'!N85+'10 pr._skolintos lėšos'!N36+'11 pr._nepanaudotos lėšos'!N70+'11 pr._nepanaudotos lėšos'!N136+'11 pr._nepanaudotos lėšos'!N167</f>
        <v>16071.400000000003</v>
      </c>
      <c r="N28" s="92">
        <f>'4 pr._savarankiškosios f-jos'!O184+'6 pr._ugdymo reikmės'!O53+'7 pr._kita dotacija'!O257+'9 pr._įstaigų pajamos'!O85+'10 pr._skolintos lėšos'!O36+'11 pr._nepanaudotos lėšos'!O70+'11 pr._nepanaudotos lėšos'!O136+'11 pr._nepanaudotos lėšos'!O167</f>
        <v>1646.6</v>
      </c>
    </row>
    <row r="29" spans="1:15" x14ac:dyDescent="0.25">
      <c r="A29" s="5" t="s">
        <v>70</v>
      </c>
      <c r="B29" s="17" t="s">
        <v>171</v>
      </c>
      <c r="C29" s="16">
        <f t="shared" si="2"/>
        <v>1319.6000000000004</v>
      </c>
      <c r="D29" s="16">
        <f>'4 pr._savarankiškosios f-jos'!E190+'5 pr._valstybinės f-jos'!E122+'10 pr._skolintos lėšos'!E39+'7 pr._kita dotacija'!E263+'11 pr._nepanaudotos lėšos'!E73</f>
        <v>837.10000000000025</v>
      </c>
      <c r="E29" s="16">
        <f>'4 pr._savarankiškosios f-jos'!F190+'5 pr._valstybinės f-jos'!F122+'10 pr._skolintos lėšos'!F39+'7 pr._kita dotacija'!F263+'11 pr._nepanaudotos lėšos'!F73</f>
        <v>283.39999999999998</v>
      </c>
      <c r="F29" s="16">
        <f>'4 pr._savarankiškosios f-jos'!G190+'5 pr._valstybinės f-jos'!G122+'10 pr._skolintos lėšos'!G39+'7 pr._kita dotacija'!G263+'11 pr._nepanaudotos lėšos'!G73</f>
        <v>482.5</v>
      </c>
      <c r="G29" s="10">
        <f t="shared" ref="G29:G31" si="5">H29+J29</f>
        <v>0</v>
      </c>
      <c r="H29" s="10">
        <f>'4 pr._savarankiškosios f-jos'!I190+'5 pr._valstybinės f-jos'!I122+'10 pr._skolintos lėšos'!I39+'7 pr._kita dotacija'!I263+'11 pr._nepanaudotos lėšos'!I73</f>
        <v>0</v>
      </c>
      <c r="I29" s="10">
        <f>'4 pr._savarankiškosios f-jos'!J190+'5 pr._valstybinės f-jos'!J122+'10 pr._skolintos lėšos'!J39+'7 pr._kita dotacija'!J263+'11 pr._nepanaudotos lėšos'!J73</f>
        <v>0</v>
      </c>
      <c r="J29" s="10">
        <f>'4 pr._savarankiškosios f-jos'!K190+'5 pr._valstybinės f-jos'!K122+'10 pr._skolintos lėšos'!K39+'7 pr._kita dotacija'!K263+'11 pr._nepanaudotos lėšos'!K73</f>
        <v>0</v>
      </c>
      <c r="K29" s="12">
        <f t="shared" ref="K29:K31" si="6">L29+N29</f>
        <v>1319.6000000000004</v>
      </c>
      <c r="L29" s="92">
        <f>'4 pr._savarankiškosios f-jos'!M190+'5 pr._valstybinės f-jos'!M122+'10 pr._skolintos lėšos'!M39+'7 pr._kita dotacija'!M263+'11 pr._nepanaudotos lėšos'!M73</f>
        <v>837.10000000000025</v>
      </c>
      <c r="M29" s="92">
        <f>'4 pr._savarankiškosios f-jos'!N190+'5 pr._valstybinės f-jos'!N122+'10 pr._skolintos lėšos'!N39+'7 pr._kita dotacija'!N263+'11 pr._nepanaudotos lėšos'!N73</f>
        <v>283.39999999999998</v>
      </c>
      <c r="N29" s="92">
        <f>'4 pr._savarankiškosios f-jos'!O190+'5 pr._valstybinės f-jos'!O122+'10 pr._skolintos lėšos'!O39+'7 pr._kita dotacija'!O263+'11 pr._nepanaudotos lėšos'!O73</f>
        <v>482.5</v>
      </c>
    </row>
    <row r="30" spans="1:15" x14ac:dyDescent="0.25">
      <c r="A30" s="5" t="s">
        <v>71</v>
      </c>
      <c r="B30" s="17" t="s">
        <v>62</v>
      </c>
      <c r="C30" s="16">
        <f t="shared" si="2"/>
        <v>5419.3</v>
      </c>
      <c r="D30" s="16">
        <f>'4 pr._savarankiškosios f-jos'!E206+'9 pr._įstaigų pajamos'!E100+'10 pr._skolintos lėšos'!E43+'7 pr._kita dotacija'!E324+'11 pr._nepanaudotos lėšos'!E82+'11 pr._nepanaudotos lėšos'!E147</f>
        <v>4315.5</v>
      </c>
      <c r="E30" s="16">
        <f>'4 pr._savarankiškosios f-jos'!F206+'9 pr._įstaigų pajamos'!F100+'10 pr._skolintos lėšos'!F43+'7 pr._kita dotacija'!F324+'11 pr._nepanaudotos lėšos'!F82+'11 pr._nepanaudotos lėšos'!F147</f>
        <v>1702.5</v>
      </c>
      <c r="F30" s="16">
        <f>'4 pr._savarankiškosios f-jos'!G206+'9 pr._įstaigų pajamos'!G100+'10 pr._skolintos lėšos'!G43+'7 pr._kita dotacija'!G324+'11 pr._nepanaudotos lėšos'!G82+'11 pr._nepanaudotos lėšos'!G147</f>
        <v>1103.8</v>
      </c>
      <c r="G30" s="10">
        <f t="shared" si="5"/>
        <v>1.2999999999999972</v>
      </c>
      <c r="H30" s="10">
        <f>'4 pr._savarankiškosios f-jos'!I206+'9 pr._įstaigų pajamos'!I100+'10 pr._skolintos lėšos'!I43+'7 pr._kita dotacija'!I324+'11 pr._nepanaudotos lėšos'!I82+'11 pr._nepanaudotos lėšos'!I147</f>
        <v>37.5</v>
      </c>
      <c r="I30" s="10">
        <f>'4 pr._savarankiškosios f-jos'!J206+'9 pr._įstaigų pajamos'!J100+'10 pr._skolintos lėšos'!J43+'7 pr._kita dotacija'!J324+'11 pr._nepanaudotos lėšos'!J82+'11 pr._nepanaudotos lėšos'!J147</f>
        <v>0</v>
      </c>
      <c r="J30" s="10">
        <f>'4 pr._savarankiškosios f-jos'!K206+'9 pr._įstaigų pajamos'!K100+'10 pr._skolintos lėšos'!K43+'7 pr._kita dotacija'!K324+'11 pr._nepanaudotos lėšos'!K82+'11 pr._nepanaudotos lėšos'!K147</f>
        <v>-36.200000000000003</v>
      </c>
      <c r="K30" s="12">
        <f t="shared" si="6"/>
        <v>5420.6</v>
      </c>
      <c r="L30" s="92">
        <f>'4 pr._savarankiškosios f-jos'!M206+'9 pr._įstaigų pajamos'!M100+'10 pr._skolintos lėšos'!M43+'7 pr._kita dotacija'!M324+'11 pr._nepanaudotos lėšos'!M82+'11 pr._nepanaudotos lėšos'!M147</f>
        <v>4353</v>
      </c>
      <c r="M30" s="92">
        <f>'4 pr._savarankiškosios f-jos'!N206+'9 pr._įstaigų pajamos'!N100+'10 pr._skolintos lėšos'!N43+'7 pr._kita dotacija'!N324+'11 pr._nepanaudotos lėšos'!N82+'11 pr._nepanaudotos lėšos'!N147</f>
        <v>1702.5</v>
      </c>
      <c r="N30" s="92">
        <f>'4 pr._savarankiškosios f-jos'!O206+'9 pr._įstaigų pajamos'!O100+'10 pr._skolintos lėšos'!O43+'7 pr._kita dotacija'!O324+'11 pr._nepanaudotos lėšos'!O82+'11 pr._nepanaudotos lėšos'!O147</f>
        <v>1067.5999999999999</v>
      </c>
    </row>
    <row r="31" spans="1:15" x14ac:dyDescent="0.25">
      <c r="A31" s="5" t="s">
        <v>72</v>
      </c>
      <c r="B31" s="17" t="s">
        <v>64</v>
      </c>
      <c r="C31" s="16">
        <f t="shared" si="2"/>
        <v>7841.4000000000005</v>
      </c>
      <c r="D31" s="16">
        <f>'4 pr._savarankiškosios f-jos'!E215+'5 pr._valstybinės f-jos'!E133+'9 pr._įstaigų pajamos'!E106+'7 pr._kita dotacija'!E345+'10 pr._skolintos lėšos'!E46+'11 pr._nepanaudotos lėšos'!E89+'11 pr._nepanaudotos lėšos'!E152+'11 pr._nepanaudotos lėšos'!E171</f>
        <v>7182.3</v>
      </c>
      <c r="E31" s="16">
        <f>'4 pr._savarankiškosios f-jos'!F215+'5 pr._valstybinės f-jos'!F133+'9 pr._įstaigų pajamos'!F106+'7 pr._kita dotacija'!F345+'10 pr._skolintos lėšos'!F46+'11 pr._nepanaudotos lėšos'!F89+'11 pr._nepanaudotos lėšos'!F152+'11 pr._nepanaudotos lėšos'!F171</f>
        <v>2443.1</v>
      </c>
      <c r="F31" s="16">
        <f>'4 pr._savarankiškosios f-jos'!G215+'5 pr._valstybinės f-jos'!G133+'9 pr._įstaigų pajamos'!G106+'7 pr._kita dotacija'!G345+'10 pr._skolintos lėšos'!G46+'11 pr._nepanaudotos lėšos'!G89+'11 pr._nepanaudotos lėšos'!G152+'11 pr._nepanaudotos lėšos'!G171</f>
        <v>659.1</v>
      </c>
      <c r="G31" s="10">
        <f t="shared" si="5"/>
        <v>19.299999999999997</v>
      </c>
      <c r="H31" s="10">
        <f>'4 pr._savarankiškosios f-jos'!I215+'5 pr._valstybinės f-jos'!I133+'9 pr._įstaigų pajamos'!I106+'7 pr._kita dotacija'!I345+'10 pr._skolintos lėšos'!I46+'11 pr._nepanaudotos lėšos'!I89+'11 pr._nepanaudotos lėšos'!I152+'11 pr._nepanaudotos lėšos'!I171</f>
        <v>19.299999999999997</v>
      </c>
      <c r="I31" s="10">
        <f>'4 pr._savarankiškosios f-jos'!J215+'5 pr._valstybinės f-jos'!J133+'9 pr._įstaigų pajamos'!J106+'7 pr._kita dotacija'!J345+'10 pr._skolintos lėšos'!J46+'11 pr._nepanaudotos lėšos'!J89+'11 pr._nepanaudotos lėšos'!J152+'11 pr._nepanaudotos lėšos'!J171</f>
        <v>0</v>
      </c>
      <c r="J31" s="10">
        <f>'4 pr._savarankiškosios f-jos'!K215+'5 pr._valstybinės f-jos'!K133+'9 pr._įstaigų pajamos'!K106+'7 pr._kita dotacija'!K345+'10 pr._skolintos lėšos'!K46+'11 pr._nepanaudotos lėšos'!K89+'11 pr._nepanaudotos lėšos'!K152+'11 pr._nepanaudotos lėšos'!K171</f>
        <v>0</v>
      </c>
      <c r="K31" s="12">
        <f t="shared" si="6"/>
        <v>7860.7000000000007</v>
      </c>
      <c r="L31" s="92">
        <f>'4 pr._savarankiškosios f-jos'!M215+'5 pr._valstybinės f-jos'!M133+'9 pr._įstaigų pajamos'!M106+'7 pr._kita dotacija'!M345+'10 pr._skolintos lėšos'!M46+'11 pr._nepanaudotos lėšos'!M89+'11 pr._nepanaudotos lėšos'!M152+'11 pr._nepanaudotos lėšos'!M171</f>
        <v>7201.6</v>
      </c>
      <c r="M31" s="92">
        <f>'4 pr._savarankiškosios f-jos'!N215+'5 pr._valstybinės f-jos'!N133+'9 pr._įstaigų pajamos'!N106+'7 pr._kita dotacija'!N345+'10 pr._skolintos lėšos'!N46+'11 pr._nepanaudotos lėšos'!N89+'11 pr._nepanaudotos lėšos'!N152+'11 pr._nepanaudotos lėšos'!N171</f>
        <v>2443.1</v>
      </c>
      <c r="N31" s="92">
        <f>'4 pr._savarankiškosios f-jos'!O215+'5 pr._valstybinės f-jos'!O133+'9 pr._įstaigų pajamos'!O106+'7 pr._kita dotacija'!O345+'10 pr._skolintos lėšos'!O46+'11 pr._nepanaudotos lėšos'!O89+'11 pr._nepanaudotos lėšos'!O152+'11 pr._nepanaudotos lėšos'!O171</f>
        <v>659.1</v>
      </c>
    </row>
    <row r="32" spans="1:15" x14ac:dyDescent="0.25">
      <c r="A32" s="119" t="s">
        <v>73</v>
      </c>
      <c r="B32" s="44" t="s">
        <v>162</v>
      </c>
      <c r="C32" s="46">
        <f>SUM(C25:C31)</f>
        <v>57498.5</v>
      </c>
      <c r="D32" s="46">
        <f>SUM(D25:D31)</f>
        <v>44502.8</v>
      </c>
      <c r="E32" s="46">
        <f>SUM(E25:E31)</f>
        <v>25857.800000000003</v>
      </c>
      <c r="F32" s="46">
        <f>SUM(F25:F31)</f>
        <v>12995.700000000003</v>
      </c>
      <c r="G32" s="47">
        <f t="shared" ref="G32:N32" si="7">SUM(G25:G31)</f>
        <v>101.59999999999997</v>
      </c>
      <c r="H32" s="47">
        <f t="shared" si="7"/>
        <v>493.7</v>
      </c>
      <c r="I32" s="47">
        <f t="shared" si="7"/>
        <v>-69.100000000000009</v>
      </c>
      <c r="J32" s="47">
        <f t="shared" si="7"/>
        <v>-392.1</v>
      </c>
      <c r="K32" s="48">
        <f>L32+N32</f>
        <v>57600.100000000006</v>
      </c>
      <c r="L32" s="48">
        <f t="shared" si="7"/>
        <v>44996.5</v>
      </c>
      <c r="M32" s="48">
        <f t="shared" si="7"/>
        <v>25788.700000000004</v>
      </c>
      <c r="N32" s="48">
        <f t="shared" si="7"/>
        <v>12603.600000000002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5"/>
      <c r="P35" s="122" t="s">
        <v>275</v>
      </c>
    </row>
    <row r="36" spans="1:16" x14ac:dyDescent="0.25">
      <c r="A36" s="6"/>
      <c r="B36" s="6"/>
      <c r="C36" s="6">
        <v>57498.5</v>
      </c>
      <c r="D36" s="6">
        <v>44502.8</v>
      </c>
      <c r="E36" s="6">
        <v>25857.8</v>
      </c>
      <c r="F36" s="6">
        <v>12995.7</v>
      </c>
      <c r="O36" s="68" t="s">
        <v>258</v>
      </c>
      <c r="P36" s="69">
        <f>'4 pr._savarankiškosios f-jos'!Q221+'5 pr._valstybinės f-jos'!Q158+'6 pr._ugdymo reikmės'!Q20+'7 pr._kita dotacija'!S367+'8 pr._aplinkos apsaugos s. p.'!Q16+'9 pr._įstaigų pajamos'!Q109+'10 pr._skolintos lėšos'!Q49+'11 pr._nepanaudotos lėšos'!Q179</f>
        <v>6637.5</v>
      </c>
    </row>
    <row r="37" spans="1:16" x14ac:dyDescent="0.25">
      <c r="A37" s="6"/>
      <c r="B37" s="6"/>
      <c r="C37" s="6">
        <f>C36-C32</f>
        <v>0</v>
      </c>
      <c r="D37" s="6">
        <f t="shared" ref="D37:F37" si="8">D36-D32</f>
        <v>0</v>
      </c>
      <c r="E37" s="6">
        <f t="shared" si="8"/>
        <v>0</v>
      </c>
      <c r="F37" s="6">
        <f t="shared" si="8"/>
        <v>0</v>
      </c>
      <c r="O37" s="68" t="s">
        <v>259</v>
      </c>
      <c r="P37" s="69">
        <f>'4 pr._savarankiškosios f-jos'!Q222+'5 pr._valstybinės f-jos'!Q159+'6 pr._ugdymo reikmės'!Q21+'7 pr._kita dotacija'!S368+'8 pr._aplinkos apsaugos s. p.'!Q17+'9 pr._įstaigų pajamos'!Q110+'10 pr._skolintos lėšos'!Q50+'11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8" t="s">
        <v>260</v>
      </c>
      <c r="P38" s="69">
        <f>'4 pr._savarankiškosios f-jos'!Q223+'5 pr._valstybinės f-jos'!Q160+'6 pr._ugdymo reikmės'!Q22+'7 pr._kita dotacija'!S369+'8 pr._aplinkos apsaugos s. p.'!Q18+'9 pr._įstaigų pajamos'!Q111+'10 pr._skolintos lėšos'!Q51+'11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8" t="s">
        <v>261</v>
      </c>
      <c r="P39" s="69">
        <f>'4 pr._savarankiškosios f-jos'!Q224+'5 pr._valstybinės f-jos'!Q161+'6 pr._ugdymo reikmės'!Q23+'7 pr._kita dotacija'!S370+'8 pr._aplinkos apsaugos s. p.'!Q19+'9 pr._įstaigų pajamos'!Q112+'10 pr._skolintos lėšos'!Q52+'11 pr._nepanaudotos lėšos'!Q182</f>
        <v>8247.5</v>
      </c>
    </row>
    <row r="40" spans="1:16" x14ac:dyDescent="0.25">
      <c r="A40" s="6"/>
      <c r="B40" s="6"/>
      <c r="C40" s="6"/>
      <c r="D40" s="6"/>
      <c r="E40" s="6"/>
      <c r="F40" s="6"/>
      <c r="O40" s="68" t="s">
        <v>264</v>
      </c>
      <c r="P40" s="69">
        <f>'4 pr._savarankiškosios f-jos'!Q225+'5 pr._valstybinės f-jos'!Q162+'6 pr._ugdymo reikmės'!Q24+'7 pr._kita dotacija'!S371+'8 pr._aplinkos apsaugos s. p.'!Q20+'9 pr._įstaigų pajamos'!Q113+'10 pr._skolintos lėšos'!Q53+'11 pr._nepanaudotos lėšos'!Q183</f>
        <v>2900.1000000000004</v>
      </c>
    </row>
    <row r="41" spans="1:16" x14ac:dyDescent="0.25">
      <c r="A41" s="6"/>
      <c r="B41" s="6"/>
      <c r="C41" s="6"/>
      <c r="D41" s="6"/>
      <c r="E41" s="6"/>
      <c r="F41" s="6"/>
      <c r="G41" s="2" t="s">
        <v>163</v>
      </c>
      <c r="O41" s="68" t="s">
        <v>262</v>
      </c>
      <c r="P41" s="69">
        <f>'4 pr._savarankiškosios f-jos'!Q226+'5 pr._valstybinės f-jos'!Q163+'6 pr._ugdymo reikmės'!Q25+'7 pr._kita dotacija'!S372+'8 pr._aplinkos apsaugos s. p.'!Q21+'9 pr._įstaigų pajamos'!Q114+'10 pr._skolintos lėšos'!Q54+'11 pr._nepanaudotos lėšos'!Q184</f>
        <v>3139.0000000000005</v>
      </c>
    </row>
    <row r="42" spans="1:16" x14ac:dyDescent="0.25">
      <c r="A42" s="6"/>
      <c r="B42" s="6"/>
      <c r="C42" s="6"/>
      <c r="D42" s="6"/>
      <c r="E42" s="6"/>
      <c r="F42" s="6"/>
      <c r="O42" s="68" t="s">
        <v>263</v>
      </c>
      <c r="P42" s="69">
        <f>'4 pr._savarankiškosios f-jos'!Q227+'5 pr._valstybinės f-jos'!Q164+'6 pr._ugdymo reikmės'!Q26+'7 pr._kita dotacija'!S373+'8 pr._aplinkos apsaugos s. p.'!Q22+'9 pr._įstaigų pajamos'!Q115+'10 pr._skolintos lėšos'!Q55+'11 pr._nepanaudotos lėšos'!Q185</f>
        <v>1012.2000000000002</v>
      </c>
    </row>
    <row r="43" spans="1:16" x14ac:dyDescent="0.25">
      <c r="A43" s="6"/>
      <c r="B43" s="6"/>
      <c r="C43" s="6"/>
      <c r="D43" s="6"/>
      <c r="E43" s="6"/>
      <c r="F43" s="6"/>
      <c r="O43" s="68" t="s">
        <v>265</v>
      </c>
      <c r="P43" s="69">
        <f>'4 pr._savarankiškosios f-jos'!Q228+'5 pr._valstybinės f-jos'!Q165+'6 pr._ugdymo reikmės'!Q27+'7 pr._kita dotacija'!S374+'8 pr._aplinkos apsaugos s. p.'!Q23+'9 pr._įstaigų pajamos'!Q116+'10 pr._skolintos lėšos'!Q56+'11 pr._nepanaudotos lėšos'!Q186</f>
        <v>5529.2000000000007</v>
      </c>
    </row>
    <row r="44" spans="1:16" x14ac:dyDescent="0.25">
      <c r="A44" s="6"/>
      <c r="B44" s="6"/>
      <c r="C44" s="6"/>
      <c r="D44" s="6"/>
      <c r="E44" s="6"/>
      <c r="F44" s="6"/>
      <c r="O44" s="68" t="s">
        <v>266</v>
      </c>
      <c r="P44" s="69">
        <f>'4 pr._savarankiškosios f-jos'!Q229+'5 pr._valstybinės f-jos'!Q166+'6 pr._ugdymo reikmės'!Q28+'7 pr._kita dotacija'!S375+'8 pr._aplinkos apsaugos s. p.'!Q24+'9 pr._įstaigų pajamos'!Q117+'10 pr._skolintos lėšos'!Q57+'11 pr._nepanaudotos lėšos'!Q187</f>
        <v>21602.600000000006</v>
      </c>
    </row>
    <row r="45" spans="1:16" x14ac:dyDescent="0.25">
      <c r="A45" s="6"/>
      <c r="B45" s="6"/>
      <c r="C45" s="6"/>
      <c r="D45" s="6"/>
      <c r="E45" s="6"/>
      <c r="F45" s="6"/>
      <c r="O45" s="68" t="s">
        <v>267</v>
      </c>
      <c r="P45" s="69">
        <f>'4 pr._savarankiškosios f-jos'!Q230+'5 pr._valstybinės f-jos'!Q167+'6 pr._ugdymo reikmės'!Q29+'7 pr._kita dotacija'!S376+'8 pr._aplinkos apsaugos s. p.'!Q25+'9 pr._įstaigų pajamos'!Q118+'10 pr._skolintos lėšos'!Q58+'11 pr._nepanaudotos lėšos'!Q188</f>
        <v>7896.8</v>
      </c>
    </row>
    <row r="46" spans="1:16" x14ac:dyDescent="0.25">
      <c r="A46" s="6"/>
      <c r="B46" s="6"/>
      <c r="C46" s="6"/>
      <c r="D46" s="6"/>
      <c r="E46" s="6"/>
      <c r="F46" s="6"/>
      <c r="O46" s="73" t="s">
        <v>162</v>
      </c>
      <c r="P46" s="74">
        <f>SUM(P36:P45)</f>
        <v>57600.100000000013</v>
      </c>
    </row>
    <row r="47" spans="1:16" x14ac:dyDescent="0.25">
      <c r="A47" s="6"/>
      <c r="B47" s="6"/>
      <c r="C47" s="6"/>
      <c r="D47" s="6"/>
      <c r="E47" s="6"/>
      <c r="F47" s="6"/>
      <c r="O47" s="75"/>
      <c r="P47" s="75"/>
    </row>
    <row r="48" spans="1:16" x14ac:dyDescent="0.25">
      <c r="A48" s="6"/>
      <c r="B48" s="6"/>
      <c r="C48" s="6"/>
      <c r="D48" s="6"/>
      <c r="E48" s="6"/>
      <c r="F48" s="6"/>
      <c r="O48" s="75"/>
      <c r="P48" s="75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zoomScaleNormal="100" workbookViewId="0">
      <selection activeCell="B12" sqref="B12:O12"/>
    </sheetView>
  </sheetViews>
  <sheetFormatPr defaultColWidth="9.140625"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619" t="s">
        <v>279</v>
      </c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</row>
    <row r="2" spans="1:15" x14ac:dyDescent="0.25">
      <c r="B2" s="619" t="s">
        <v>381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</row>
    <row r="3" spans="1:15" x14ac:dyDescent="0.25">
      <c r="B3" s="619" t="s">
        <v>515</v>
      </c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</row>
    <row r="4" spans="1:15" x14ac:dyDescent="0.25">
      <c r="B4" s="619" t="s">
        <v>283</v>
      </c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</row>
    <row r="5" spans="1:15" s="270" customFormat="1" x14ac:dyDescent="0.25">
      <c r="B5" s="620" t="s">
        <v>530</v>
      </c>
      <c r="C5" s="620"/>
      <c r="D5" s="620"/>
      <c r="E5" s="620"/>
      <c r="F5" s="620"/>
      <c r="G5" s="620"/>
      <c r="H5" s="620"/>
      <c r="I5" s="620"/>
      <c r="J5" s="620"/>
      <c r="K5" s="620"/>
      <c r="L5" s="620"/>
      <c r="M5" s="620"/>
      <c r="N5" s="620"/>
      <c r="O5" s="620"/>
    </row>
    <row r="6" spans="1:15" s="270" customFormat="1" x14ac:dyDescent="0.25">
      <c r="B6" s="620" t="s">
        <v>529</v>
      </c>
      <c r="C6" s="620"/>
      <c r="D6" s="620"/>
      <c r="E6" s="620"/>
      <c r="F6" s="620"/>
      <c r="G6" s="620"/>
      <c r="H6" s="620"/>
      <c r="I6" s="620"/>
      <c r="J6" s="620"/>
      <c r="K6" s="620"/>
      <c r="L6" s="620"/>
      <c r="M6" s="620"/>
      <c r="N6" s="620"/>
      <c r="O6" s="620"/>
    </row>
    <row r="7" spans="1:15" s="270" customFormat="1" ht="15" customHeight="1" x14ac:dyDescent="0.25">
      <c r="B7" s="620" t="s">
        <v>536</v>
      </c>
      <c r="C7" s="620"/>
      <c r="D7" s="620"/>
      <c r="E7" s="620"/>
      <c r="F7" s="620"/>
      <c r="G7" s="620"/>
      <c r="H7" s="620"/>
      <c r="I7" s="620"/>
      <c r="J7" s="620"/>
      <c r="K7" s="620"/>
      <c r="L7" s="620"/>
      <c r="M7" s="620"/>
      <c r="N7" s="620"/>
      <c r="O7" s="620"/>
    </row>
    <row r="8" spans="1:15" s="270" customFormat="1" ht="15" customHeight="1" x14ac:dyDescent="0.25">
      <c r="B8" s="620" t="s">
        <v>357</v>
      </c>
      <c r="C8" s="620"/>
      <c r="D8" s="620"/>
      <c r="E8" s="620"/>
      <c r="F8" s="620"/>
      <c r="G8" s="620"/>
      <c r="H8" s="620"/>
      <c r="I8" s="620"/>
      <c r="J8" s="620"/>
      <c r="K8" s="620"/>
      <c r="L8" s="620"/>
      <c r="M8" s="620"/>
      <c r="N8" s="620"/>
      <c r="O8" s="620"/>
    </row>
    <row r="9" spans="1:15" s="270" customFormat="1" ht="15" customHeight="1" x14ac:dyDescent="0.25">
      <c r="B9" s="620" t="s">
        <v>573</v>
      </c>
      <c r="C9" s="620"/>
      <c r="D9" s="620"/>
      <c r="E9" s="620"/>
      <c r="F9" s="620"/>
      <c r="G9" s="620"/>
      <c r="H9" s="620"/>
      <c r="I9" s="620"/>
      <c r="J9" s="620"/>
      <c r="K9" s="620"/>
      <c r="L9" s="620"/>
      <c r="M9" s="620"/>
      <c r="N9" s="620"/>
      <c r="O9" s="620"/>
    </row>
    <row r="10" spans="1:15" s="270" customFormat="1" ht="15" customHeight="1" x14ac:dyDescent="0.25">
      <c r="B10" s="620" t="s">
        <v>580</v>
      </c>
      <c r="C10" s="620"/>
      <c r="D10" s="620"/>
      <c r="E10" s="620"/>
      <c r="F10" s="620"/>
      <c r="G10" s="620"/>
      <c r="H10" s="620"/>
      <c r="I10" s="620"/>
      <c r="J10" s="620"/>
      <c r="K10" s="620"/>
      <c r="L10" s="620"/>
      <c r="M10" s="620"/>
      <c r="N10" s="620"/>
      <c r="O10" s="620"/>
    </row>
    <row r="11" spans="1:15" s="270" customFormat="1" ht="15" customHeight="1" x14ac:dyDescent="0.25">
      <c r="B11" s="620" t="s">
        <v>582</v>
      </c>
      <c r="C11" s="620"/>
      <c r="D11" s="620"/>
      <c r="E11" s="620"/>
      <c r="F11" s="620"/>
      <c r="G11" s="620"/>
      <c r="H11" s="620"/>
      <c r="I11" s="620"/>
      <c r="J11" s="620"/>
      <c r="K11" s="620"/>
      <c r="L11" s="620"/>
      <c r="M11" s="620"/>
      <c r="N11" s="620"/>
      <c r="O11" s="620"/>
    </row>
    <row r="12" spans="1:15" s="270" customFormat="1" ht="15" customHeight="1" x14ac:dyDescent="0.25">
      <c r="B12" s="620" t="s">
        <v>592</v>
      </c>
      <c r="C12" s="620"/>
      <c r="D12" s="620"/>
      <c r="E12" s="620"/>
      <c r="F12" s="620"/>
      <c r="G12" s="620"/>
      <c r="H12" s="620"/>
      <c r="I12" s="620"/>
      <c r="J12" s="620"/>
      <c r="K12" s="620"/>
      <c r="L12" s="620"/>
      <c r="M12" s="620"/>
      <c r="N12" s="620"/>
      <c r="O12" s="620"/>
    </row>
    <row r="13" spans="1:15" s="270" customFormat="1" x14ac:dyDescent="0.25">
      <c r="B13" s="451"/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451"/>
    </row>
    <row r="14" spans="1:15" ht="30.75" customHeight="1" x14ac:dyDescent="0.25">
      <c r="A14" s="603" t="s">
        <v>382</v>
      </c>
      <c r="B14" s="603"/>
      <c r="C14" s="603"/>
      <c r="D14" s="603"/>
      <c r="E14" s="603"/>
      <c r="F14" s="603"/>
      <c r="G14" s="603"/>
      <c r="H14" s="603"/>
      <c r="I14" s="603"/>
      <c r="J14" s="603"/>
      <c r="K14" s="603"/>
      <c r="L14" s="603"/>
      <c r="M14" s="603"/>
      <c r="N14" s="603"/>
      <c r="O14" s="603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324</v>
      </c>
    </row>
    <row r="16" spans="1:15" ht="15" customHeight="1" x14ac:dyDescent="0.25">
      <c r="A16" s="607" t="s">
        <v>5</v>
      </c>
      <c r="B16" s="610" t="s">
        <v>277</v>
      </c>
      <c r="C16" s="610" t="s">
        <v>349</v>
      </c>
      <c r="D16" s="587" t="s">
        <v>287</v>
      </c>
      <c r="E16" s="590" t="s">
        <v>183</v>
      </c>
      <c r="F16" s="591"/>
      <c r="G16" s="592"/>
      <c r="H16" s="613" t="s">
        <v>288</v>
      </c>
      <c r="I16" s="616" t="s">
        <v>183</v>
      </c>
      <c r="J16" s="617"/>
      <c r="K16" s="618"/>
      <c r="L16" s="586" t="s">
        <v>0</v>
      </c>
      <c r="M16" s="595" t="s">
        <v>183</v>
      </c>
      <c r="N16" s="596"/>
      <c r="O16" s="597"/>
    </row>
    <row r="17" spans="1:15" x14ac:dyDescent="0.25">
      <c r="A17" s="608"/>
      <c r="B17" s="611"/>
      <c r="C17" s="611"/>
      <c r="D17" s="588"/>
      <c r="E17" s="593" t="s">
        <v>363</v>
      </c>
      <c r="F17" s="599" t="s">
        <v>364</v>
      </c>
      <c r="G17" s="593" t="s">
        <v>184</v>
      </c>
      <c r="H17" s="614"/>
      <c r="I17" s="606" t="s">
        <v>363</v>
      </c>
      <c r="J17" s="601" t="s">
        <v>364</v>
      </c>
      <c r="K17" s="606" t="s">
        <v>184</v>
      </c>
      <c r="L17" s="586"/>
      <c r="M17" s="598" t="s">
        <v>363</v>
      </c>
      <c r="N17" s="604" t="s">
        <v>364</v>
      </c>
      <c r="O17" s="598" t="s">
        <v>184</v>
      </c>
    </row>
    <row r="18" spans="1:15" ht="70.5" customHeight="1" x14ac:dyDescent="0.25">
      <c r="A18" s="609"/>
      <c r="B18" s="612"/>
      <c r="C18" s="612"/>
      <c r="D18" s="589"/>
      <c r="E18" s="593"/>
      <c r="F18" s="600"/>
      <c r="G18" s="593"/>
      <c r="H18" s="615"/>
      <c r="I18" s="606"/>
      <c r="J18" s="602"/>
      <c r="K18" s="606"/>
      <c r="L18" s="586"/>
      <c r="M18" s="598"/>
      <c r="N18" s="605"/>
      <c r="O18" s="598"/>
    </row>
    <row r="19" spans="1:15" ht="15.95" customHeight="1" x14ac:dyDescent="0.25">
      <c r="A19" s="32" t="s">
        <v>67</v>
      </c>
      <c r="B19" s="583" t="s">
        <v>6</v>
      </c>
      <c r="C19" s="584"/>
      <c r="D19" s="584"/>
      <c r="E19" s="584"/>
      <c r="F19" s="584"/>
      <c r="G19" s="584"/>
      <c r="H19" s="584"/>
      <c r="I19" s="584"/>
      <c r="J19" s="584"/>
      <c r="K19" s="584"/>
      <c r="L19" s="584"/>
      <c r="M19" s="584"/>
      <c r="N19" s="584"/>
      <c r="O19" s="585"/>
    </row>
    <row r="20" spans="1:15" ht="15" customHeight="1" x14ac:dyDescent="0.25">
      <c r="A20" s="32" t="s">
        <v>172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25">
      <c r="A21" s="32" t="s">
        <v>68</v>
      </c>
      <c r="B21" s="17" t="s">
        <v>10</v>
      </c>
      <c r="C21" s="15" t="s">
        <v>9</v>
      </c>
      <c r="D21" s="16">
        <f t="shared" ref="D21:D28" si="0">E21+F21+G21</f>
        <v>0.3</v>
      </c>
      <c r="E21" s="16">
        <v>0.3</v>
      </c>
      <c r="F21" s="16"/>
      <c r="G21" s="16"/>
      <c r="H21" s="9">
        <f t="shared" ref="H21:H22" si="1">I21+J21+K21</f>
        <v>0</v>
      </c>
      <c r="I21" s="10"/>
      <c r="J21" s="10"/>
      <c r="K21" s="10"/>
      <c r="L21" s="12">
        <f t="shared" ref="L21:L28" si="2">M21+N21+O21</f>
        <v>0.3</v>
      </c>
      <c r="M21" s="12">
        <f t="shared" ref="M21:M28" si="3">E21+I21</f>
        <v>0.3</v>
      </c>
      <c r="N21" s="12">
        <f t="shared" ref="N21:N28" si="4">F21+J21</f>
        <v>0</v>
      </c>
      <c r="O21" s="12">
        <f t="shared" ref="O21:O28" si="5">G21+K21</f>
        <v>0</v>
      </c>
    </row>
    <row r="22" spans="1:15" ht="15" customHeight="1" x14ac:dyDescent="0.25">
      <c r="A22" s="32" t="s">
        <v>69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32" t="s">
        <v>70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ref="H23:H28" si="6">I23+J23+K23</f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7" t="s">
        <v>71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9" t="s">
        <v>72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32" t="s">
        <v>73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6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4"/>
        <v>0.8</v>
      </c>
      <c r="O26" s="12">
        <f t="shared" si="5"/>
        <v>0</v>
      </c>
    </row>
    <row r="27" spans="1:15" ht="15" customHeight="1" x14ac:dyDescent="0.25">
      <c r="A27" s="32" t="s">
        <v>74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2" t="s">
        <v>75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7" t="s">
        <v>76</v>
      </c>
      <c r="B29" s="35" t="s">
        <v>160</v>
      </c>
      <c r="C29" s="372" t="s">
        <v>21</v>
      </c>
      <c r="D29" s="16">
        <f t="shared" ref="D29" si="7">E29+F29+G29</f>
        <v>1.5</v>
      </c>
      <c r="E29" s="16">
        <v>1.5</v>
      </c>
      <c r="F29" s="16"/>
      <c r="G29" s="16"/>
      <c r="H29" s="10">
        <f t="shared" ref="H29" si="8">I29+J29+K29</f>
        <v>0</v>
      </c>
      <c r="I29" s="10"/>
      <c r="J29" s="10"/>
      <c r="K29" s="10"/>
      <c r="L29" s="12">
        <f t="shared" ref="L29" si="9">M29+N29+O29</f>
        <v>1.5</v>
      </c>
      <c r="M29" s="12">
        <f t="shared" ref="M29" si="10">E29+I29</f>
        <v>1.5</v>
      </c>
      <c r="N29" s="12">
        <f t="shared" ref="N29" si="11">F29+J29</f>
        <v>0</v>
      </c>
      <c r="O29" s="12">
        <f t="shared" ref="O29" si="12">G29+K29</f>
        <v>0</v>
      </c>
    </row>
    <row r="30" spans="1:15" ht="15.95" customHeight="1" x14ac:dyDescent="0.25">
      <c r="A30" s="20" t="s">
        <v>77</v>
      </c>
      <c r="B30" s="21" t="s">
        <v>164</v>
      </c>
      <c r="C30" s="22"/>
      <c r="D30" s="23">
        <f t="shared" ref="D30:O30" si="13">SUM(D20:D29)</f>
        <v>33.700000000000003</v>
      </c>
      <c r="E30" s="23">
        <f t="shared" si="13"/>
        <v>32.9</v>
      </c>
      <c r="F30" s="23">
        <f t="shared" si="13"/>
        <v>0.8</v>
      </c>
      <c r="G30" s="23">
        <f t="shared" si="13"/>
        <v>0</v>
      </c>
      <c r="H30" s="24">
        <f t="shared" si="13"/>
        <v>0</v>
      </c>
      <c r="I30" s="24">
        <f t="shared" si="13"/>
        <v>0</v>
      </c>
      <c r="J30" s="24">
        <f t="shared" si="13"/>
        <v>0</v>
      </c>
      <c r="K30" s="24">
        <f t="shared" si="13"/>
        <v>0</v>
      </c>
      <c r="L30" s="21">
        <f t="shared" si="13"/>
        <v>33.700000000000003</v>
      </c>
      <c r="M30" s="21">
        <f t="shared" si="13"/>
        <v>32.9</v>
      </c>
      <c r="N30" s="21">
        <f t="shared" si="13"/>
        <v>0.8</v>
      </c>
      <c r="O30" s="21">
        <f t="shared" si="13"/>
        <v>0</v>
      </c>
    </row>
    <row r="31" spans="1:15" ht="15.95" customHeight="1" x14ac:dyDescent="0.25">
      <c r="A31" s="39" t="s">
        <v>78</v>
      </c>
      <c r="B31" s="583" t="s">
        <v>56</v>
      </c>
      <c r="C31" s="584"/>
      <c r="D31" s="584"/>
      <c r="E31" s="584"/>
      <c r="F31" s="584"/>
      <c r="G31" s="584"/>
      <c r="H31" s="584"/>
      <c r="I31" s="584"/>
      <c r="J31" s="584"/>
      <c r="K31" s="584"/>
      <c r="L31" s="584"/>
      <c r="M31" s="584"/>
      <c r="N31" s="584"/>
      <c r="O31" s="585"/>
    </row>
    <row r="32" spans="1:15" ht="15" customHeight="1" x14ac:dyDescent="0.25">
      <c r="A32" s="32" t="s">
        <v>79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N41" si="14">F32+J32</f>
        <v>0</v>
      </c>
      <c r="O32" s="11">
        <f t="shared" ref="O32:O41" si="15">G32+K32</f>
        <v>0</v>
      </c>
    </row>
    <row r="33" spans="1:15" ht="15" customHeight="1" x14ac:dyDescent="0.25">
      <c r="A33" s="32" t="s">
        <v>80</v>
      </c>
      <c r="B33" s="17" t="s">
        <v>10</v>
      </c>
      <c r="C33" s="15" t="s">
        <v>22</v>
      </c>
      <c r="D33" s="16">
        <f t="shared" ref="D33:D42" si="16">E33+F33+G33</f>
        <v>1.2</v>
      </c>
      <c r="E33" s="16">
        <v>0.6</v>
      </c>
      <c r="F33" s="16">
        <v>0.6</v>
      </c>
      <c r="G33" s="16"/>
      <c r="H33" s="10">
        <f t="shared" ref="H33:H41" si="17">I33+J33+K33</f>
        <v>0</v>
      </c>
      <c r="I33" s="10"/>
      <c r="J33" s="10"/>
      <c r="K33" s="10"/>
      <c r="L33" s="12">
        <f t="shared" ref="L33:L41" si="18">M33+N33+O33</f>
        <v>1.2</v>
      </c>
      <c r="M33" s="12">
        <f t="shared" ref="M33:M41" si="19">E33+I33</f>
        <v>0.6</v>
      </c>
      <c r="N33" s="12">
        <f t="shared" si="14"/>
        <v>0.6</v>
      </c>
      <c r="O33" s="12">
        <f t="shared" si="15"/>
        <v>0</v>
      </c>
    </row>
    <row r="34" spans="1:15" ht="15" customHeight="1" x14ac:dyDescent="0.25">
      <c r="A34" s="32" t="s">
        <v>81</v>
      </c>
      <c r="B34" s="17" t="s">
        <v>11</v>
      </c>
      <c r="C34" s="15" t="s">
        <v>22</v>
      </c>
      <c r="D34" s="16">
        <f t="shared" si="16"/>
        <v>13.6</v>
      </c>
      <c r="E34" s="16">
        <v>12.9</v>
      </c>
      <c r="F34" s="16">
        <v>0.7</v>
      </c>
      <c r="G34" s="16"/>
      <c r="H34" s="10">
        <f t="shared" si="17"/>
        <v>0</v>
      </c>
      <c r="I34" s="10"/>
      <c r="J34" s="10"/>
      <c r="K34" s="10"/>
      <c r="L34" s="12">
        <f t="shared" si="18"/>
        <v>13.6</v>
      </c>
      <c r="M34" s="12">
        <f t="shared" si="19"/>
        <v>12.9</v>
      </c>
      <c r="N34" s="12">
        <f t="shared" si="14"/>
        <v>0.7</v>
      </c>
      <c r="O34" s="12">
        <f t="shared" si="15"/>
        <v>0</v>
      </c>
    </row>
    <row r="35" spans="1:15" ht="15" customHeight="1" x14ac:dyDescent="0.25">
      <c r="A35" s="32" t="s">
        <v>82</v>
      </c>
      <c r="B35" s="17" t="s">
        <v>12</v>
      </c>
      <c r="C35" s="15" t="s">
        <v>22</v>
      </c>
      <c r="D35" s="16">
        <f t="shared" si="16"/>
        <v>0.9</v>
      </c>
      <c r="E35" s="16"/>
      <c r="F35" s="16">
        <v>0.9</v>
      </c>
      <c r="G35" s="16"/>
      <c r="H35" s="10">
        <f t="shared" si="17"/>
        <v>0</v>
      </c>
      <c r="I35" s="10"/>
      <c r="J35" s="10"/>
      <c r="K35" s="10"/>
      <c r="L35" s="12">
        <f t="shared" si="18"/>
        <v>0.9</v>
      </c>
      <c r="M35" s="12">
        <f t="shared" si="19"/>
        <v>0</v>
      </c>
      <c r="N35" s="12">
        <f t="shared" si="14"/>
        <v>0.9</v>
      </c>
      <c r="O35" s="12">
        <f t="shared" si="15"/>
        <v>0</v>
      </c>
    </row>
    <row r="36" spans="1:15" ht="15" customHeight="1" x14ac:dyDescent="0.25">
      <c r="A36" s="32" t="s">
        <v>83</v>
      </c>
      <c r="B36" s="17" t="s">
        <v>13</v>
      </c>
      <c r="C36" s="15" t="s">
        <v>22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18"/>
        <v>1</v>
      </c>
      <c r="M36" s="12">
        <f t="shared" si="19"/>
        <v>1</v>
      </c>
      <c r="N36" s="12">
        <f t="shared" si="14"/>
        <v>0</v>
      </c>
      <c r="O36" s="12">
        <f t="shared" si="15"/>
        <v>0</v>
      </c>
    </row>
    <row r="37" spans="1:15" ht="15" customHeight="1" x14ac:dyDescent="0.25">
      <c r="A37" s="37" t="s">
        <v>84</v>
      </c>
      <c r="B37" s="18" t="s">
        <v>14</v>
      </c>
      <c r="C37" s="15" t="s">
        <v>22</v>
      </c>
      <c r="D37" s="16">
        <f t="shared" si="16"/>
        <v>13.4</v>
      </c>
      <c r="E37" s="16">
        <v>11.9</v>
      </c>
      <c r="F37" s="16">
        <v>1.5</v>
      </c>
      <c r="G37" s="16"/>
      <c r="H37" s="10">
        <f t="shared" si="17"/>
        <v>0</v>
      </c>
      <c r="I37" s="10"/>
      <c r="J37" s="10"/>
      <c r="K37" s="10"/>
      <c r="L37" s="12">
        <f t="shared" si="18"/>
        <v>13.4</v>
      </c>
      <c r="M37" s="12">
        <f t="shared" si="19"/>
        <v>11.9</v>
      </c>
      <c r="N37" s="12">
        <f t="shared" si="14"/>
        <v>1.5</v>
      </c>
      <c r="O37" s="12">
        <f t="shared" si="15"/>
        <v>0</v>
      </c>
    </row>
    <row r="38" spans="1:15" ht="15" customHeight="1" x14ac:dyDescent="0.25">
      <c r="A38" s="37" t="s">
        <v>85</v>
      </c>
      <c r="B38" s="6" t="s">
        <v>15</v>
      </c>
      <c r="C38" s="15" t="s">
        <v>22</v>
      </c>
      <c r="D38" s="16">
        <f t="shared" si="16"/>
        <v>3</v>
      </c>
      <c r="E38" s="16">
        <v>2.2999999999999998</v>
      </c>
      <c r="F38" s="16">
        <v>0.7</v>
      </c>
      <c r="G38" s="16"/>
      <c r="H38" s="10">
        <f t="shared" si="17"/>
        <v>0</v>
      </c>
      <c r="I38" s="10"/>
      <c r="J38" s="10"/>
      <c r="K38" s="10"/>
      <c r="L38" s="12">
        <f t="shared" si="18"/>
        <v>3</v>
      </c>
      <c r="M38" s="12">
        <f t="shared" si="19"/>
        <v>2.2999999999999998</v>
      </c>
      <c r="N38" s="12">
        <f t="shared" si="14"/>
        <v>0.7</v>
      </c>
      <c r="O38" s="12">
        <f t="shared" si="15"/>
        <v>0</v>
      </c>
    </row>
    <row r="39" spans="1:15" ht="15" customHeight="1" x14ac:dyDescent="0.25">
      <c r="A39" s="32" t="s">
        <v>86</v>
      </c>
      <c r="B39" s="17" t="s">
        <v>16</v>
      </c>
      <c r="C39" s="15" t="s">
        <v>22</v>
      </c>
      <c r="D39" s="16">
        <f t="shared" si="16"/>
        <v>10.3</v>
      </c>
      <c r="E39" s="16">
        <v>8.8000000000000007</v>
      </c>
      <c r="F39" s="16">
        <v>1.5</v>
      </c>
      <c r="G39" s="16"/>
      <c r="H39" s="10">
        <f t="shared" si="17"/>
        <v>0</v>
      </c>
      <c r="I39" s="10"/>
      <c r="J39" s="10"/>
      <c r="K39" s="10"/>
      <c r="L39" s="12">
        <f t="shared" si="18"/>
        <v>10.3</v>
      </c>
      <c r="M39" s="12">
        <f t="shared" si="19"/>
        <v>8.8000000000000007</v>
      </c>
      <c r="N39" s="12">
        <f t="shared" si="14"/>
        <v>1.5</v>
      </c>
      <c r="O39" s="12">
        <f t="shared" si="15"/>
        <v>0</v>
      </c>
    </row>
    <row r="40" spans="1:15" ht="15" customHeight="1" x14ac:dyDescent="0.25">
      <c r="A40" s="32" t="s">
        <v>87</v>
      </c>
      <c r="B40" s="17" t="s">
        <v>17</v>
      </c>
      <c r="C40" s="15" t="s">
        <v>22</v>
      </c>
      <c r="D40" s="16">
        <f t="shared" si="16"/>
        <v>0.2</v>
      </c>
      <c r="E40" s="16"/>
      <c r="F40" s="16">
        <v>0.2</v>
      </c>
      <c r="G40" s="16"/>
      <c r="H40" s="10">
        <f t="shared" si="17"/>
        <v>0</v>
      </c>
      <c r="I40" s="10"/>
      <c r="J40" s="10"/>
      <c r="K40" s="10"/>
      <c r="L40" s="12">
        <f t="shared" si="18"/>
        <v>0.2</v>
      </c>
      <c r="M40" s="12">
        <f t="shared" si="19"/>
        <v>0</v>
      </c>
      <c r="N40" s="12">
        <f t="shared" si="14"/>
        <v>0.2</v>
      </c>
      <c r="O40" s="12">
        <f t="shared" si="15"/>
        <v>0</v>
      </c>
    </row>
    <row r="41" spans="1:15" ht="15" customHeight="1" x14ac:dyDescent="0.25">
      <c r="A41" s="32" t="s">
        <v>88</v>
      </c>
      <c r="B41" s="17" t="s">
        <v>18</v>
      </c>
      <c r="C41" s="15" t="s">
        <v>22</v>
      </c>
      <c r="D41" s="16">
        <f t="shared" si="16"/>
        <v>2</v>
      </c>
      <c r="E41" s="16">
        <v>1.3</v>
      </c>
      <c r="F41" s="16">
        <v>0.7</v>
      </c>
      <c r="G41" s="16"/>
      <c r="H41" s="10">
        <f t="shared" si="17"/>
        <v>0</v>
      </c>
      <c r="I41" s="10"/>
      <c r="J41" s="10"/>
      <c r="K41" s="10"/>
      <c r="L41" s="12">
        <f t="shared" si="18"/>
        <v>2</v>
      </c>
      <c r="M41" s="12">
        <f t="shared" si="19"/>
        <v>1.3</v>
      </c>
      <c r="N41" s="12">
        <f t="shared" si="14"/>
        <v>0.7</v>
      </c>
      <c r="O41" s="12">
        <f t="shared" si="15"/>
        <v>0</v>
      </c>
    </row>
    <row r="42" spans="1:15" ht="15" customHeight="1" x14ac:dyDescent="0.25">
      <c r="A42" s="32" t="s">
        <v>89</v>
      </c>
      <c r="B42" s="17" t="s">
        <v>19</v>
      </c>
      <c r="C42" s="15" t="s">
        <v>22</v>
      </c>
      <c r="D42" s="16">
        <f t="shared" si="1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5.95" customHeight="1" x14ac:dyDescent="0.25">
      <c r="A43" s="20" t="s">
        <v>90</v>
      </c>
      <c r="B43" s="21" t="s">
        <v>165</v>
      </c>
      <c r="C43" s="25"/>
      <c r="D43" s="23">
        <f>SUM(D32:D42)</f>
        <v>50.6</v>
      </c>
      <c r="E43" s="23">
        <f>SUM(E32:E42)</f>
        <v>42.899999999999991</v>
      </c>
      <c r="F43" s="23">
        <f>SUM(F32:F42)</f>
        <v>7.7</v>
      </c>
      <c r="G43" s="23">
        <f>SUM(G32:G42)</f>
        <v>0</v>
      </c>
      <c r="H43" s="24">
        <f t="shared" ref="H43:O43" si="20">SUM(H32:H42)</f>
        <v>0</v>
      </c>
      <c r="I43" s="24">
        <f t="shared" si="20"/>
        <v>0</v>
      </c>
      <c r="J43" s="24">
        <f t="shared" si="20"/>
        <v>0</v>
      </c>
      <c r="K43" s="24">
        <f t="shared" si="20"/>
        <v>0</v>
      </c>
      <c r="L43" s="21">
        <f t="shared" si="20"/>
        <v>50.6</v>
      </c>
      <c r="M43" s="21">
        <f t="shared" si="20"/>
        <v>42.899999999999991</v>
      </c>
      <c r="N43" s="21">
        <f t="shared" si="20"/>
        <v>7.7</v>
      </c>
      <c r="O43" s="21">
        <f t="shared" si="20"/>
        <v>0</v>
      </c>
    </row>
    <row r="44" spans="1:15" ht="15.95" customHeight="1" x14ac:dyDescent="0.25">
      <c r="A44" s="39" t="s">
        <v>91</v>
      </c>
      <c r="B44" s="583" t="s">
        <v>59</v>
      </c>
      <c r="C44" s="584"/>
      <c r="D44" s="584"/>
      <c r="E44" s="584"/>
      <c r="F44" s="584"/>
      <c r="G44" s="584"/>
      <c r="H44" s="584"/>
      <c r="I44" s="584"/>
      <c r="J44" s="584"/>
      <c r="K44" s="584"/>
      <c r="L44" s="584"/>
      <c r="M44" s="584"/>
      <c r="N44" s="584"/>
      <c r="O44" s="585"/>
    </row>
    <row r="45" spans="1:15" ht="15" customHeight="1" x14ac:dyDescent="0.25">
      <c r="A45" s="32" t="s">
        <v>92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21">E45+I45</f>
        <v>103.1</v>
      </c>
      <c r="N45" s="12">
        <f t="shared" si="21"/>
        <v>0</v>
      </c>
      <c r="O45" s="12">
        <f t="shared" si="21"/>
        <v>0</v>
      </c>
    </row>
    <row r="46" spans="1:15" ht="15" customHeight="1" x14ac:dyDescent="0.25">
      <c r="A46" s="37" t="s">
        <v>93</v>
      </c>
      <c r="B46" s="29" t="s">
        <v>66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21"/>
        <v>0</v>
      </c>
      <c r="N46" s="12">
        <f t="shared" si="21"/>
        <v>2</v>
      </c>
      <c r="O46" s="12">
        <f t="shared" si="21"/>
        <v>0</v>
      </c>
    </row>
    <row r="47" spans="1:15" ht="15.95" customHeight="1" x14ac:dyDescent="0.25">
      <c r="A47" s="20" t="s">
        <v>94</v>
      </c>
      <c r="B47" s="27" t="s">
        <v>166</v>
      </c>
      <c r="C47" s="28"/>
      <c r="D47" s="23">
        <f>D45+D46</f>
        <v>105.1</v>
      </c>
      <c r="E47" s="23">
        <f t="shared" ref="E47:O47" si="22">E45+E46</f>
        <v>103.1</v>
      </c>
      <c r="F47" s="23">
        <f t="shared" si="22"/>
        <v>2</v>
      </c>
      <c r="G47" s="23">
        <f t="shared" si="22"/>
        <v>0</v>
      </c>
      <c r="H47" s="24">
        <f t="shared" si="22"/>
        <v>0</v>
      </c>
      <c r="I47" s="24">
        <f t="shared" si="22"/>
        <v>0</v>
      </c>
      <c r="J47" s="24">
        <f t="shared" si="22"/>
        <v>0</v>
      </c>
      <c r="K47" s="24">
        <f t="shared" si="22"/>
        <v>0</v>
      </c>
      <c r="L47" s="21">
        <f t="shared" si="22"/>
        <v>105.1</v>
      </c>
      <c r="M47" s="21">
        <f t="shared" si="22"/>
        <v>103.1</v>
      </c>
      <c r="N47" s="21">
        <f t="shared" si="22"/>
        <v>2</v>
      </c>
      <c r="O47" s="21">
        <f t="shared" si="22"/>
        <v>0</v>
      </c>
    </row>
    <row r="48" spans="1:15" ht="15.95" customHeight="1" x14ac:dyDescent="0.25">
      <c r="A48" s="37" t="s">
        <v>95</v>
      </c>
      <c r="B48" s="583" t="s">
        <v>161</v>
      </c>
      <c r="C48" s="584"/>
      <c r="D48" s="584"/>
      <c r="E48" s="584"/>
      <c r="F48" s="584"/>
      <c r="G48" s="584"/>
      <c r="H48" s="584"/>
      <c r="I48" s="584"/>
      <c r="J48" s="584"/>
      <c r="K48" s="584"/>
      <c r="L48" s="584"/>
      <c r="M48" s="584"/>
      <c r="N48" s="584"/>
      <c r="O48" s="585"/>
    </row>
    <row r="49" spans="1:15" ht="15.95" customHeight="1" x14ac:dyDescent="0.25">
      <c r="A49" s="37" t="s">
        <v>96</v>
      </c>
      <c r="B49" s="14" t="s">
        <v>52</v>
      </c>
      <c r="C49" s="30" t="s">
        <v>48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51" si="23">E49+I49</f>
        <v>0.1</v>
      </c>
      <c r="N49" s="12">
        <f t="shared" si="23"/>
        <v>0</v>
      </c>
      <c r="O49" s="12">
        <f t="shared" si="23"/>
        <v>20</v>
      </c>
    </row>
    <row r="50" spans="1:15" ht="15.95" customHeight="1" x14ac:dyDescent="0.25">
      <c r="A50" s="37" t="s">
        <v>97</v>
      </c>
      <c r="B50" s="12" t="s">
        <v>33</v>
      </c>
      <c r="C50" s="30" t="s">
        <v>48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23"/>
        <v>0.1</v>
      </c>
      <c r="N50" s="12">
        <f t="shared" si="23"/>
        <v>0</v>
      </c>
      <c r="O50" s="12">
        <f t="shared" si="23"/>
        <v>0</v>
      </c>
    </row>
    <row r="51" spans="1:15" ht="15" customHeight="1" x14ac:dyDescent="0.25">
      <c r="A51" s="39" t="s">
        <v>98</v>
      </c>
      <c r="B51" s="29" t="s">
        <v>151</v>
      </c>
      <c r="C51" s="30" t="s">
        <v>48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0.1</v>
      </c>
      <c r="I51" s="10"/>
      <c r="J51" s="10">
        <v>0.1</v>
      </c>
      <c r="K51" s="10"/>
      <c r="L51" s="12">
        <f>M51+N51+O51</f>
        <v>2.4</v>
      </c>
      <c r="M51" s="12">
        <f t="shared" si="23"/>
        <v>2.2999999999999998</v>
      </c>
      <c r="N51" s="12">
        <f t="shared" si="23"/>
        <v>0.1</v>
      </c>
      <c r="O51" s="12">
        <f t="shared" si="23"/>
        <v>0</v>
      </c>
    </row>
    <row r="52" spans="1:15" ht="15" customHeight="1" x14ac:dyDescent="0.25">
      <c r="A52" s="32" t="s">
        <v>99</v>
      </c>
      <c r="B52" s="29" t="s">
        <v>325</v>
      </c>
      <c r="C52" s="30" t="s">
        <v>48</v>
      </c>
      <c r="D52" s="16">
        <f t="shared" ref="D52:D78" si="24">E52+F52+G52</f>
        <v>5.0999999999999996</v>
      </c>
      <c r="E52" s="16">
        <v>0.1</v>
      </c>
      <c r="F52" s="16"/>
      <c r="G52" s="16">
        <v>5</v>
      </c>
      <c r="H52" s="10">
        <f t="shared" ref="H52:H77" si="25">I52+J52+K52</f>
        <v>7.7</v>
      </c>
      <c r="I52" s="10"/>
      <c r="J52" s="10"/>
      <c r="K52" s="10">
        <v>7.7</v>
      </c>
      <c r="L52" s="12">
        <f t="shared" ref="L52:L78" si="26">M52+N52+O52</f>
        <v>12.799999999999999</v>
      </c>
      <c r="M52" s="12">
        <f t="shared" ref="M52:M77" si="27">E52+I52</f>
        <v>0.1</v>
      </c>
      <c r="N52" s="12">
        <f t="shared" ref="N52:N77" si="28">F52+J52</f>
        <v>0</v>
      </c>
      <c r="O52" s="12">
        <f t="shared" ref="O52:O78" si="29">G52+K52</f>
        <v>12.7</v>
      </c>
    </row>
    <row r="53" spans="1:15" ht="15" customHeight="1" x14ac:dyDescent="0.25">
      <c r="A53" s="32" t="s">
        <v>100</v>
      </c>
      <c r="B53" s="18" t="s">
        <v>144</v>
      </c>
      <c r="C53" s="30" t="s">
        <v>48</v>
      </c>
      <c r="D53" s="16">
        <f t="shared" si="24"/>
        <v>2.2000000000000002</v>
      </c>
      <c r="E53" s="16"/>
      <c r="F53" s="16">
        <v>2.2000000000000002</v>
      </c>
      <c r="G53" s="16"/>
      <c r="H53" s="10">
        <f t="shared" si="25"/>
        <v>-2</v>
      </c>
      <c r="I53" s="10"/>
      <c r="J53" s="10">
        <v>-2</v>
      </c>
      <c r="K53" s="10"/>
      <c r="L53" s="12">
        <f t="shared" si="26"/>
        <v>0.20000000000000018</v>
      </c>
      <c r="M53" s="12">
        <f t="shared" si="27"/>
        <v>0</v>
      </c>
      <c r="N53" s="12">
        <f t="shared" si="28"/>
        <v>0.20000000000000018</v>
      </c>
      <c r="O53" s="12">
        <f t="shared" si="29"/>
        <v>0</v>
      </c>
    </row>
    <row r="54" spans="1:15" ht="15" customHeight="1" x14ac:dyDescent="0.25">
      <c r="A54" s="32" t="s">
        <v>101</v>
      </c>
      <c r="B54" s="31" t="s">
        <v>293</v>
      </c>
      <c r="C54" s="30" t="s">
        <v>48</v>
      </c>
      <c r="D54" s="16">
        <f t="shared" si="24"/>
        <v>18.100000000000001</v>
      </c>
      <c r="E54" s="16">
        <v>0.1</v>
      </c>
      <c r="F54" s="16"/>
      <c r="G54" s="16">
        <v>18</v>
      </c>
      <c r="H54" s="10">
        <f t="shared" si="25"/>
        <v>0</v>
      </c>
      <c r="I54" s="10"/>
      <c r="J54" s="10"/>
      <c r="K54" s="10"/>
      <c r="L54" s="12">
        <f t="shared" si="26"/>
        <v>18.100000000000001</v>
      </c>
      <c r="M54" s="12">
        <f t="shared" si="27"/>
        <v>0.1</v>
      </c>
      <c r="N54" s="12">
        <f t="shared" si="28"/>
        <v>0</v>
      </c>
      <c r="O54" s="12">
        <f t="shared" si="29"/>
        <v>18</v>
      </c>
    </row>
    <row r="55" spans="1:15" ht="15" customHeight="1" x14ac:dyDescent="0.25">
      <c r="A55" s="32" t="s">
        <v>102</v>
      </c>
      <c r="B55" s="29" t="s">
        <v>326</v>
      </c>
      <c r="C55" s="15" t="s">
        <v>48</v>
      </c>
      <c r="D55" s="16">
        <f t="shared" si="24"/>
        <v>38.299999999999997</v>
      </c>
      <c r="E55" s="16">
        <v>1.8</v>
      </c>
      <c r="F55" s="16">
        <v>31.7</v>
      </c>
      <c r="G55" s="16">
        <v>4.8</v>
      </c>
      <c r="H55" s="10">
        <f t="shared" si="25"/>
        <v>15.6</v>
      </c>
      <c r="I55" s="10"/>
      <c r="J55" s="10"/>
      <c r="K55" s="10">
        <v>15.6</v>
      </c>
      <c r="L55" s="12">
        <f t="shared" si="26"/>
        <v>53.9</v>
      </c>
      <c r="M55" s="12">
        <f t="shared" si="27"/>
        <v>1.8</v>
      </c>
      <c r="N55" s="12">
        <f t="shared" si="28"/>
        <v>31.7</v>
      </c>
      <c r="O55" s="12">
        <f t="shared" si="29"/>
        <v>20.399999999999999</v>
      </c>
    </row>
    <row r="56" spans="1:15" ht="15" customHeight="1" x14ac:dyDescent="0.25">
      <c r="A56" s="32" t="s">
        <v>103</v>
      </c>
      <c r="B56" s="29" t="s">
        <v>327</v>
      </c>
      <c r="C56" s="15" t="s">
        <v>48</v>
      </c>
      <c r="D56" s="16">
        <f t="shared" si="24"/>
        <v>23.8</v>
      </c>
      <c r="E56" s="16">
        <v>1.8</v>
      </c>
      <c r="F56" s="16">
        <v>0.5</v>
      </c>
      <c r="G56" s="16">
        <v>21.5</v>
      </c>
      <c r="H56" s="10">
        <f t="shared" si="25"/>
        <v>0</v>
      </c>
      <c r="I56" s="10"/>
      <c r="J56" s="10"/>
      <c r="K56" s="10"/>
      <c r="L56" s="12">
        <f t="shared" si="26"/>
        <v>23.8</v>
      </c>
      <c r="M56" s="12">
        <f t="shared" si="27"/>
        <v>1.8</v>
      </c>
      <c r="N56" s="12">
        <f t="shared" si="28"/>
        <v>0.5</v>
      </c>
      <c r="O56" s="12">
        <f t="shared" si="29"/>
        <v>21.5</v>
      </c>
    </row>
    <row r="57" spans="1:15" ht="15" customHeight="1" x14ac:dyDescent="0.25">
      <c r="A57" s="32" t="s">
        <v>104</v>
      </c>
      <c r="B57" s="29" t="s">
        <v>328</v>
      </c>
      <c r="C57" s="30" t="s">
        <v>48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105</v>
      </c>
      <c r="B58" s="33" t="s">
        <v>312</v>
      </c>
      <c r="C58" s="15" t="s">
        <v>48</v>
      </c>
      <c r="D58" s="16">
        <f t="shared" si="24"/>
        <v>2.8</v>
      </c>
      <c r="E58" s="16">
        <v>2.8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2.8</v>
      </c>
      <c r="M58" s="12">
        <f t="shared" si="27"/>
        <v>2.8</v>
      </c>
      <c r="N58" s="12">
        <f t="shared" si="28"/>
        <v>0</v>
      </c>
      <c r="O58" s="12">
        <f t="shared" si="29"/>
        <v>0</v>
      </c>
    </row>
    <row r="59" spans="1:15" ht="15" customHeight="1" x14ac:dyDescent="0.25">
      <c r="A59" s="32" t="s">
        <v>147</v>
      </c>
      <c r="B59" s="197" t="s">
        <v>44</v>
      </c>
      <c r="C59" s="15" t="s">
        <v>48</v>
      </c>
      <c r="D59" s="16">
        <f t="shared" si="24"/>
        <v>0.1</v>
      </c>
      <c r="E59" s="16">
        <v>0.1</v>
      </c>
      <c r="F59" s="16"/>
      <c r="G59" s="16"/>
      <c r="H59" s="10">
        <f t="shared" si="25"/>
        <v>0</v>
      </c>
      <c r="I59" s="10"/>
      <c r="J59" s="10"/>
      <c r="K59" s="10"/>
      <c r="L59" s="12">
        <f t="shared" ref="L59" si="30">M59+N59+O59</f>
        <v>0.1</v>
      </c>
      <c r="M59" s="12">
        <f t="shared" ref="M59" si="31">E59+I59</f>
        <v>0.1</v>
      </c>
      <c r="N59" s="12">
        <f t="shared" ref="N59" si="32">F59+J59</f>
        <v>0</v>
      </c>
      <c r="O59" s="12">
        <f t="shared" ref="O59" si="33">G59+K59</f>
        <v>0</v>
      </c>
    </row>
    <row r="60" spans="1:15" ht="15" customHeight="1" x14ac:dyDescent="0.25">
      <c r="A60" s="32" t="s">
        <v>148</v>
      </c>
      <c r="B60" s="34" t="s">
        <v>155</v>
      </c>
      <c r="C60" s="30" t="s">
        <v>48</v>
      </c>
      <c r="D60" s="16">
        <f t="shared" si="24"/>
        <v>7.1</v>
      </c>
      <c r="E60" s="16">
        <v>0.1</v>
      </c>
      <c r="F60" s="16"/>
      <c r="G60" s="16">
        <v>7</v>
      </c>
      <c r="H60" s="10">
        <f t="shared" si="25"/>
        <v>0</v>
      </c>
      <c r="I60" s="10"/>
      <c r="J60" s="10"/>
      <c r="K60" s="10"/>
      <c r="L60" s="12">
        <f t="shared" si="26"/>
        <v>7.1</v>
      </c>
      <c r="M60" s="12">
        <f t="shared" ref="M60:O60" si="34">E60+I60</f>
        <v>0.1</v>
      </c>
      <c r="N60" s="12">
        <f t="shared" si="34"/>
        <v>0</v>
      </c>
      <c r="O60" s="12">
        <f t="shared" si="34"/>
        <v>7</v>
      </c>
    </row>
    <row r="61" spans="1:15" ht="15" customHeight="1" x14ac:dyDescent="0.25">
      <c r="A61" s="32" t="s">
        <v>106</v>
      </c>
      <c r="B61" s="34" t="s">
        <v>42</v>
      </c>
      <c r="C61" s="30" t="s">
        <v>48</v>
      </c>
      <c r="D61" s="16">
        <f t="shared" si="24"/>
        <v>11.299999999999999</v>
      </c>
      <c r="E61" s="16">
        <v>0.1</v>
      </c>
      <c r="F61" s="16"/>
      <c r="G61" s="16">
        <v>11.2</v>
      </c>
      <c r="H61" s="10">
        <f t="shared" si="25"/>
        <v>-7.8</v>
      </c>
      <c r="I61" s="10">
        <v>-0.1</v>
      </c>
      <c r="J61" s="10"/>
      <c r="K61" s="10">
        <v>-7.7</v>
      </c>
      <c r="L61" s="12">
        <f t="shared" ref="L61:L62" si="35">M61+N61+O61</f>
        <v>3.4999999999999991</v>
      </c>
      <c r="M61" s="12">
        <f t="shared" ref="M61" si="36">E61+I61</f>
        <v>0</v>
      </c>
      <c r="N61" s="12">
        <f t="shared" ref="N61" si="37">F61+J61</f>
        <v>0</v>
      </c>
      <c r="O61" s="12">
        <f t="shared" ref="O61" si="38">G61+K61</f>
        <v>3.4999999999999991</v>
      </c>
    </row>
    <row r="62" spans="1:15" ht="15" customHeight="1" x14ac:dyDescent="0.25">
      <c r="A62" s="32" t="s">
        <v>149</v>
      </c>
      <c r="B62" s="91" t="s">
        <v>45</v>
      </c>
      <c r="C62" s="30" t="s">
        <v>48</v>
      </c>
      <c r="D62" s="16">
        <f t="shared" si="24"/>
        <v>0.1</v>
      </c>
      <c r="E62" s="16">
        <v>0.1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35"/>
        <v>0.1</v>
      </c>
      <c r="M62" s="12">
        <f t="shared" ref="M62" si="39">E62+I62</f>
        <v>0.1</v>
      </c>
      <c r="N62" s="12">
        <f t="shared" ref="N62" si="40">F62+J62</f>
        <v>0</v>
      </c>
      <c r="O62" s="12">
        <f t="shared" ref="O62" si="41">G62+K62</f>
        <v>0</v>
      </c>
    </row>
    <row r="63" spans="1:15" ht="15" customHeight="1" x14ac:dyDescent="0.25">
      <c r="A63" s="32" t="s">
        <v>150</v>
      </c>
      <c r="B63" s="33" t="s">
        <v>40</v>
      </c>
      <c r="C63" s="30" t="s">
        <v>48</v>
      </c>
      <c r="D63" s="16">
        <f t="shared" si="24"/>
        <v>26.6</v>
      </c>
      <c r="E63" s="16">
        <v>0.1</v>
      </c>
      <c r="F63" s="16"/>
      <c r="G63" s="16">
        <v>26.5</v>
      </c>
      <c r="H63" s="10">
        <f t="shared" si="25"/>
        <v>-15.7</v>
      </c>
      <c r="I63" s="10">
        <v>-0.1</v>
      </c>
      <c r="J63" s="10"/>
      <c r="K63" s="10">
        <v>-15.6</v>
      </c>
      <c r="L63" s="12">
        <f t="shared" si="26"/>
        <v>10.9</v>
      </c>
      <c r="M63" s="12">
        <f t="shared" si="27"/>
        <v>0</v>
      </c>
      <c r="N63" s="12">
        <f t="shared" si="28"/>
        <v>0</v>
      </c>
      <c r="O63" s="12">
        <f t="shared" si="29"/>
        <v>10.9</v>
      </c>
    </row>
    <row r="64" spans="1:15" ht="15" customHeight="1" x14ac:dyDescent="0.25">
      <c r="A64" s="32" t="s">
        <v>107</v>
      </c>
      <c r="B64" s="33" t="s">
        <v>314</v>
      </c>
      <c r="C64" s="30" t="s">
        <v>48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25"/>
        <v>0</v>
      </c>
      <c r="I64" s="10"/>
      <c r="J64" s="10"/>
      <c r="K64" s="10"/>
      <c r="L64" s="12">
        <f t="shared" si="2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25">
      <c r="A65" s="32" t="s">
        <v>108</v>
      </c>
      <c r="B65" s="91" t="s">
        <v>423</v>
      </c>
      <c r="C65" s="30" t="s">
        <v>48</v>
      </c>
      <c r="D65" s="16">
        <f t="shared" si="24"/>
        <v>21.5</v>
      </c>
      <c r="E65" s="16">
        <v>0.1</v>
      </c>
      <c r="F65" s="16"/>
      <c r="G65" s="16">
        <v>21.4</v>
      </c>
      <c r="H65" s="10">
        <f t="shared" si="25"/>
        <v>-15.5</v>
      </c>
      <c r="I65" s="10">
        <v>-0.1</v>
      </c>
      <c r="J65" s="10"/>
      <c r="K65" s="10">
        <v>-15.4</v>
      </c>
      <c r="L65" s="12">
        <f t="shared" si="26"/>
        <v>5.9999999999999982</v>
      </c>
      <c r="M65" s="12">
        <f t="shared" si="27"/>
        <v>0</v>
      </c>
      <c r="N65" s="12">
        <f t="shared" si="28"/>
        <v>0</v>
      </c>
      <c r="O65" s="12">
        <f t="shared" si="29"/>
        <v>5.9999999999999982</v>
      </c>
    </row>
    <row r="66" spans="1:15" ht="15" customHeight="1" x14ac:dyDescent="0.25">
      <c r="A66" s="32" t="s">
        <v>109</v>
      </c>
      <c r="B66" s="29" t="s">
        <v>377</v>
      </c>
      <c r="C66" s="30" t="s">
        <v>48</v>
      </c>
      <c r="D66" s="16">
        <f t="shared" si="24"/>
        <v>11</v>
      </c>
      <c r="E66" s="16">
        <v>4.3</v>
      </c>
      <c r="F66" s="16"/>
      <c r="G66" s="16">
        <v>6.7</v>
      </c>
      <c r="H66" s="10">
        <f t="shared" si="25"/>
        <v>0</v>
      </c>
      <c r="I66" s="10"/>
      <c r="J66" s="10"/>
      <c r="K66" s="10"/>
      <c r="L66" s="12">
        <f t="shared" si="26"/>
        <v>11</v>
      </c>
      <c r="M66" s="12">
        <f t="shared" si="27"/>
        <v>4.3</v>
      </c>
      <c r="N66" s="12">
        <f t="shared" si="28"/>
        <v>0</v>
      </c>
      <c r="O66" s="12">
        <f t="shared" si="29"/>
        <v>6.7</v>
      </c>
    </row>
    <row r="67" spans="1:15" ht="15" customHeight="1" x14ac:dyDescent="0.25">
      <c r="A67" s="32" t="s">
        <v>110</v>
      </c>
      <c r="B67" s="29" t="s">
        <v>145</v>
      </c>
      <c r="C67" s="30" t="s">
        <v>48</v>
      </c>
      <c r="D67" s="16">
        <f t="shared" si="24"/>
        <v>83.399999999999991</v>
      </c>
      <c r="E67" s="16">
        <v>0.1</v>
      </c>
      <c r="F67" s="16"/>
      <c r="G67" s="16">
        <v>83.3</v>
      </c>
      <c r="H67" s="10">
        <f t="shared" si="25"/>
        <v>0</v>
      </c>
      <c r="I67" s="10"/>
      <c r="J67" s="10"/>
      <c r="K67" s="10"/>
      <c r="L67" s="12">
        <f t="shared" si="26"/>
        <v>83.399999999999991</v>
      </c>
      <c r="M67" s="12">
        <f t="shared" si="27"/>
        <v>0.1</v>
      </c>
      <c r="N67" s="12">
        <f t="shared" si="28"/>
        <v>0</v>
      </c>
      <c r="O67" s="12">
        <f t="shared" si="29"/>
        <v>83.3</v>
      </c>
    </row>
    <row r="68" spans="1:15" ht="15" customHeight="1" x14ac:dyDescent="0.25">
      <c r="A68" s="32" t="s">
        <v>111</v>
      </c>
      <c r="B68" s="29" t="s">
        <v>34</v>
      </c>
      <c r="C68" s="30" t="s">
        <v>48</v>
      </c>
      <c r="D68" s="16">
        <f t="shared" si="24"/>
        <v>41.1</v>
      </c>
      <c r="E68" s="16">
        <v>0.1</v>
      </c>
      <c r="F68" s="16"/>
      <c r="G68" s="16">
        <v>41</v>
      </c>
      <c r="H68" s="10">
        <f t="shared" si="25"/>
        <v>0</v>
      </c>
      <c r="I68" s="10"/>
      <c r="J68" s="10"/>
      <c r="K68" s="10"/>
      <c r="L68" s="12">
        <f t="shared" si="26"/>
        <v>41.1</v>
      </c>
      <c r="M68" s="12">
        <f t="shared" si="27"/>
        <v>0.1</v>
      </c>
      <c r="N68" s="12">
        <f t="shared" si="28"/>
        <v>0</v>
      </c>
      <c r="O68" s="12">
        <f t="shared" si="29"/>
        <v>41</v>
      </c>
    </row>
    <row r="69" spans="1:15" ht="15" customHeight="1" x14ac:dyDescent="0.25">
      <c r="A69" s="32" t="s">
        <v>156</v>
      </c>
      <c r="B69" s="29" t="s">
        <v>36</v>
      </c>
      <c r="C69" s="30" t="s">
        <v>48</v>
      </c>
      <c r="D69" s="16">
        <f t="shared" si="24"/>
        <v>41.5</v>
      </c>
      <c r="E69" s="16">
        <v>0.1</v>
      </c>
      <c r="F69" s="16"/>
      <c r="G69" s="16">
        <v>41.4</v>
      </c>
      <c r="H69" s="10">
        <f t="shared" si="25"/>
        <v>0</v>
      </c>
      <c r="I69" s="10"/>
      <c r="J69" s="10"/>
      <c r="K69" s="10"/>
      <c r="L69" s="12">
        <f t="shared" si="26"/>
        <v>41.5</v>
      </c>
      <c r="M69" s="12">
        <f t="shared" si="27"/>
        <v>0.1</v>
      </c>
      <c r="N69" s="12">
        <f t="shared" si="28"/>
        <v>0</v>
      </c>
      <c r="O69" s="12">
        <f t="shared" si="29"/>
        <v>41.4</v>
      </c>
    </row>
    <row r="70" spans="1:15" ht="15" customHeight="1" x14ac:dyDescent="0.25">
      <c r="A70" s="32" t="s">
        <v>112</v>
      </c>
      <c r="B70" s="29" t="s">
        <v>38</v>
      </c>
      <c r="C70" s="30" t="s">
        <v>48</v>
      </c>
      <c r="D70" s="16">
        <f t="shared" si="24"/>
        <v>82</v>
      </c>
      <c r="E70" s="16">
        <v>0.1</v>
      </c>
      <c r="F70" s="16"/>
      <c r="G70" s="16">
        <v>81.900000000000006</v>
      </c>
      <c r="H70" s="10">
        <f t="shared" si="25"/>
        <v>15.4</v>
      </c>
      <c r="I70" s="10"/>
      <c r="J70" s="10"/>
      <c r="K70" s="10">
        <v>15.4</v>
      </c>
      <c r="L70" s="12">
        <f t="shared" si="26"/>
        <v>97.4</v>
      </c>
      <c r="M70" s="12">
        <f t="shared" si="27"/>
        <v>0.1</v>
      </c>
      <c r="N70" s="12">
        <f t="shared" si="28"/>
        <v>0</v>
      </c>
      <c r="O70" s="12">
        <f t="shared" si="29"/>
        <v>97.300000000000011</v>
      </c>
    </row>
    <row r="71" spans="1:15" ht="15" customHeight="1" x14ac:dyDescent="0.25">
      <c r="A71" s="32" t="s">
        <v>113</v>
      </c>
      <c r="B71" s="29" t="s">
        <v>37</v>
      </c>
      <c r="C71" s="30" t="s">
        <v>48</v>
      </c>
      <c r="D71" s="16">
        <f t="shared" si="24"/>
        <v>43.6</v>
      </c>
      <c r="E71" s="16">
        <v>0.1</v>
      </c>
      <c r="F71" s="16"/>
      <c r="G71" s="16">
        <v>43.5</v>
      </c>
      <c r="H71" s="10">
        <f t="shared" si="25"/>
        <v>0</v>
      </c>
      <c r="I71" s="10"/>
      <c r="J71" s="10"/>
      <c r="K71" s="10"/>
      <c r="L71" s="12">
        <f t="shared" si="26"/>
        <v>43.6</v>
      </c>
      <c r="M71" s="12">
        <f t="shared" si="27"/>
        <v>0.1</v>
      </c>
      <c r="N71" s="12">
        <f t="shared" si="28"/>
        <v>0</v>
      </c>
      <c r="O71" s="12">
        <f t="shared" si="29"/>
        <v>43.5</v>
      </c>
    </row>
    <row r="72" spans="1:15" ht="15" customHeight="1" x14ac:dyDescent="0.25">
      <c r="A72" s="32" t="s">
        <v>114</v>
      </c>
      <c r="B72" s="35" t="s">
        <v>35</v>
      </c>
      <c r="C72" s="15" t="s">
        <v>48</v>
      </c>
      <c r="D72" s="16">
        <f t="shared" si="24"/>
        <v>85.199999999999989</v>
      </c>
      <c r="E72" s="16">
        <v>0.1</v>
      </c>
      <c r="F72" s="16"/>
      <c r="G72" s="16">
        <v>85.1</v>
      </c>
      <c r="H72" s="10">
        <f t="shared" si="25"/>
        <v>0</v>
      </c>
      <c r="I72" s="10"/>
      <c r="J72" s="10"/>
      <c r="K72" s="10"/>
      <c r="L72" s="12">
        <f t="shared" si="26"/>
        <v>85.199999999999989</v>
      </c>
      <c r="M72" s="12">
        <f t="shared" si="27"/>
        <v>0.1</v>
      </c>
      <c r="N72" s="12">
        <f t="shared" si="28"/>
        <v>0</v>
      </c>
      <c r="O72" s="12">
        <f t="shared" si="29"/>
        <v>85.1</v>
      </c>
    </row>
    <row r="73" spans="1:15" ht="15" customHeight="1" x14ac:dyDescent="0.25">
      <c r="A73" s="37" t="s">
        <v>115</v>
      </c>
      <c r="B73" s="35" t="s">
        <v>46</v>
      </c>
      <c r="C73" s="15" t="s">
        <v>48</v>
      </c>
      <c r="D73" s="16">
        <f t="shared" si="24"/>
        <v>3.3000000000000003</v>
      </c>
      <c r="E73" s="16"/>
      <c r="F73" s="16">
        <v>0.1</v>
      </c>
      <c r="G73" s="16">
        <v>3.2</v>
      </c>
      <c r="H73" s="10">
        <f t="shared" si="25"/>
        <v>-1.8</v>
      </c>
      <c r="I73" s="10"/>
      <c r="J73" s="10">
        <v>-0.1</v>
      </c>
      <c r="K73" s="10">
        <v>-1.7</v>
      </c>
      <c r="L73" s="12">
        <f t="shared" si="26"/>
        <v>1.5000000000000002</v>
      </c>
      <c r="M73" s="12">
        <f t="shared" si="27"/>
        <v>0</v>
      </c>
      <c r="N73" s="12">
        <f t="shared" si="28"/>
        <v>0</v>
      </c>
      <c r="O73" s="12">
        <f t="shared" si="29"/>
        <v>1.5000000000000002</v>
      </c>
    </row>
    <row r="74" spans="1:15" ht="15" customHeight="1" x14ac:dyDescent="0.25">
      <c r="A74" s="37" t="s">
        <v>116</v>
      </c>
      <c r="B74" s="35" t="s">
        <v>591</v>
      </c>
      <c r="C74" s="15" t="s">
        <v>48</v>
      </c>
      <c r="D74" s="16">
        <f t="shared" si="24"/>
        <v>57.2</v>
      </c>
      <c r="E74" s="16"/>
      <c r="F74" s="16">
        <v>0.5</v>
      </c>
      <c r="G74" s="16">
        <v>56.7</v>
      </c>
      <c r="H74" s="10">
        <f t="shared" si="25"/>
        <v>11</v>
      </c>
      <c r="I74" s="10"/>
      <c r="J74" s="10"/>
      <c r="K74" s="10">
        <v>11</v>
      </c>
      <c r="L74" s="12">
        <f t="shared" si="26"/>
        <v>68.2</v>
      </c>
      <c r="M74" s="12">
        <f t="shared" si="27"/>
        <v>0</v>
      </c>
      <c r="N74" s="12">
        <f t="shared" si="28"/>
        <v>0.5</v>
      </c>
      <c r="O74" s="12">
        <f t="shared" si="29"/>
        <v>67.7</v>
      </c>
    </row>
    <row r="75" spans="1:15" ht="15" customHeight="1" x14ac:dyDescent="0.25">
      <c r="A75" s="39" t="s">
        <v>152</v>
      </c>
      <c r="B75" s="35" t="s">
        <v>61</v>
      </c>
      <c r="C75" s="15" t="s">
        <v>48</v>
      </c>
      <c r="D75" s="16">
        <f t="shared" si="24"/>
        <v>17.8</v>
      </c>
      <c r="E75" s="16"/>
      <c r="F75" s="16"/>
      <c r="G75" s="16">
        <v>17.8</v>
      </c>
      <c r="H75" s="10">
        <f t="shared" si="25"/>
        <v>-9.3000000000000007</v>
      </c>
      <c r="I75" s="10"/>
      <c r="J75" s="10"/>
      <c r="K75" s="10">
        <v>-9.3000000000000007</v>
      </c>
      <c r="L75" s="12">
        <f t="shared" si="26"/>
        <v>8.5</v>
      </c>
      <c r="M75" s="12">
        <f t="shared" si="27"/>
        <v>0</v>
      </c>
      <c r="N75" s="12">
        <f t="shared" si="28"/>
        <v>0</v>
      </c>
      <c r="O75" s="12">
        <f t="shared" si="29"/>
        <v>8.5</v>
      </c>
    </row>
    <row r="76" spans="1:15" ht="15" customHeight="1" x14ac:dyDescent="0.25">
      <c r="A76" s="37" t="s">
        <v>117</v>
      </c>
      <c r="B76" s="35" t="s">
        <v>47</v>
      </c>
      <c r="C76" s="15" t="s">
        <v>48</v>
      </c>
      <c r="D76" s="16">
        <f t="shared" si="24"/>
        <v>36.700000000000003</v>
      </c>
      <c r="E76" s="16"/>
      <c r="F76" s="16">
        <v>36.700000000000003</v>
      </c>
      <c r="G76" s="16"/>
      <c r="H76" s="10">
        <f t="shared" si="25"/>
        <v>0</v>
      </c>
      <c r="I76" s="10"/>
      <c r="J76" s="10"/>
      <c r="K76" s="10"/>
      <c r="L76" s="12">
        <f t="shared" si="26"/>
        <v>36.700000000000003</v>
      </c>
      <c r="M76" s="12">
        <f t="shared" si="27"/>
        <v>0</v>
      </c>
      <c r="N76" s="12">
        <f t="shared" si="28"/>
        <v>36.700000000000003</v>
      </c>
      <c r="O76" s="12">
        <f t="shared" si="29"/>
        <v>0</v>
      </c>
    </row>
    <row r="77" spans="1:15" s="36" customFormat="1" ht="15" customHeight="1" x14ac:dyDescent="0.25">
      <c r="A77" s="32" t="s">
        <v>118</v>
      </c>
      <c r="B77" s="35" t="s">
        <v>158</v>
      </c>
      <c r="C77" s="15" t="s">
        <v>48</v>
      </c>
      <c r="D77" s="16">
        <f t="shared" si="24"/>
        <v>6.5</v>
      </c>
      <c r="E77" s="16">
        <v>1.5</v>
      </c>
      <c r="F77" s="16"/>
      <c r="G77" s="16">
        <v>5</v>
      </c>
      <c r="H77" s="10">
        <f t="shared" si="25"/>
        <v>0</v>
      </c>
      <c r="I77" s="10"/>
      <c r="J77" s="10"/>
      <c r="K77" s="10"/>
      <c r="L77" s="12">
        <f t="shared" si="26"/>
        <v>6.5</v>
      </c>
      <c r="M77" s="12">
        <f t="shared" si="27"/>
        <v>1.5</v>
      </c>
      <c r="N77" s="12">
        <f t="shared" si="28"/>
        <v>0</v>
      </c>
      <c r="O77" s="12">
        <f t="shared" si="29"/>
        <v>5</v>
      </c>
    </row>
    <row r="78" spans="1:15" s="36" customFormat="1" ht="15" customHeight="1" x14ac:dyDescent="0.25">
      <c r="A78" s="32" t="s">
        <v>119</v>
      </c>
      <c r="B78" s="92" t="s">
        <v>60</v>
      </c>
      <c r="C78" s="15" t="s">
        <v>48</v>
      </c>
      <c r="D78" s="16">
        <f t="shared" si="2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26"/>
        <v>11.5</v>
      </c>
      <c r="M78" s="12">
        <f t="shared" ref="M78" si="42">E78+I78</f>
        <v>0.5</v>
      </c>
      <c r="N78" s="12">
        <f t="shared" ref="N78" si="43">F78+J78</f>
        <v>0</v>
      </c>
      <c r="O78" s="12">
        <f t="shared" si="29"/>
        <v>11</v>
      </c>
    </row>
    <row r="79" spans="1:15" ht="15.95" customHeight="1" x14ac:dyDescent="0.25">
      <c r="A79" s="20" t="s">
        <v>120</v>
      </c>
      <c r="B79" s="21" t="s">
        <v>167</v>
      </c>
      <c r="C79" s="28"/>
      <c r="D79" s="21">
        <f>SUM(D48:D78)</f>
        <v>715.8</v>
      </c>
      <c r="E79" s="21">
        <f>SUM(E48:E78)</f>
        <v>16.799999999999994</v>
      </c>
      <c r="F79" s="21">
        <f>SUM(F48:F78)</f>
        <v>71.7</v>
      </c>
      <c r="G79" s="21">
        <f>SUM(G48:G78)</f>
        <v>627.30000000000007</v>
      </c>
      <c r="H79" s="24">
        <f>SUM(H49:H78)</f>
        <v>-2.3000000000000016</v>
      </c>
      <c r="I79" s="24">
        <f>SUM(I49:I78)</f>
        <v>-0.30000000000000004</v>
      </c>
      <c r="J79" s="24">
        <f>SUM(J49:J78)</f>
        <v>-2</v>
      </c>
      <c r="K79" s="24">
        <f>SUM(K49:K78)</f>
        <v>0</v>
      </c>
      <c r="L79" s="21">
        <f>SUM(L48:L78)</f>
        <v>713.50000000000023</v>
      </c>
      <c r="M79" s="21">
        <f t="shared" ref="M79:O79" si="44">SUM(M48:M78)</f>
        <v>16.499999999999996</v>
      </c>
      <c r="N79" s="21">
        <f t="shared" si="44"/>
        <v>69.7</v>
      </c>
      <c r="O79" s="21">
        <f t="shared" si="44"/>
        <v>627.30000000000007</v>
      </c>
    </row>
    <row r="80" spans="1:15" ht="15.95" customHeight="1" x14ac:dyDescent="0.25">
      <c r="A80" s="37" t="s">
        <v>121</v>
      </c>
      <c r="B80" s="594" t="s">
        <v>62</v>
      </c>
      <c r="C80" s="594"/>
      <c r="D80" s="594"/>
      <c r="E80" s="594"/>
      <c r="F80" s="594"/>
      <c r="G80" s="594"/>
      <c r="H80" s="594"/>
      <c r="I80" s="594"/>
      <c r="J80" s="594"/>
      <c r="K80" s="594"/>
      <c r="L80" s="594"/>
      <c r="M80" s="594"/>
      <c r="N80" s="594"/>
      <c r="O80" s="594"/>
    </row>
    <row r="81" spans="1:15" ht="15" customHeight="1" x14ac:dyDescent="0.25">
      <c r="A81" s="37" t="s">
        <v>122</v>
      </c>
      <c r="B81" s="12" t="s">
        <v>7</v>
      </c>
      <c r="C81" s="95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25">
      <c r="A82" s="37" t="s">
        <v>123</v>
      </c>
      <c r="B82" s="12" t="s">
        <v>10</v>
      </c>
      <c r="C82" s="95" t="s">
        <v>30</v>
      </c>
      <c r="D82" s="16">
        <f t="shared" ref="D82:D93" si="45">E82+F82+G82</f>
        <v>0.8</v>
      </c>
      <c r="E82" s="16"/>
      <c r="F82" s="16">
        <v>0.8</v>
      </c>
      <c r="G82" s="16"/>
      <c r="H82" s="10">
        <f t="shared" ref="H82:H93" si="46">I82+J82+K82</f>
        <v>0</v>
      </c>
      <c r="I82" s="10"/>
      <c r="J82" s="10"/>
      <c r="K82" s="10"/>
      <c r="L82" s="12">
        <f t="shared" ref="L82:L93" si="47">M82+N82+O82</f>
        <v>0.8</v>
      </c>
      <c r="M82" s="12">
        <f t="shared" ref="M82:M93" si="48">E82+I82</f>
        <v>0</v>
      </c>
      <c r="N82" s="12">
        <f t="shared" ref="N82:N93" si="49">F82+J82</f>
        <v>0.8</v>
      </c>
      <c r="O82" s="12">
        <f t="shared" ref="O82:O93" si="50">G82+K82</f>
        <v>0</v>
      </c>
    </row>
    <row r="83" spans="1:15" ht="15" customHeight="1" x14ac:dyDescent="0.25">
      <c r="A83" s="37" t="s">
        <v>124</v>
      </c>
      <c r="B83" s="12" t="s">
        <v>11</v>
      </c>
      <c r="C83" s="95" t="s">
        <v>30</v>
      </c>
      <c r="D83" s="16">
        <f t="shared" si="45"/>
        <v>1.2</v>
      </c>
      <c r="E83" s="16"/>
      <c r="F83" s="16">
        <v>1.2</v>
      </c>
      <c r="G83" s="16"/>
      <c r="H83" s="10">
        <f t="shared" si="46"/>
        <v>0</v>
      </c>
      <c r="I83" s="10"/>
      <c r="J83" s="10"/>
      <c r="K83" s="10"/>
      <c r="L83" s="12">
        <f t="shared" si="47"/>
        <v>1.2</v>
      </c>
      <c r="M83" s="12">
        <f t="shared" si="48"/>
        <v>0</v>
      </c>
      <c r="N83" s="12">
        <f t="shared" si="49"/>
        <v>1.2</v>
      </c>
      <c r="O83" s="12">
        <f t="shared" si="50"/>
        <v>0</v>
      </c>
    </row>
    <row r="84" spans="1:15" ht="15" customHeight="1" x14ac:dyDescent="0.25">
      <c r="A84" s="37" t="s">
        <v>125</v>
      </c>
      <c r="B84" s="12" t="s">
        <v>15</v>
      </c>
      <c r="C84" s="95" t="s">
        <v>30</v>
      </c>
      <c r="D84" s="16">
        <f t="shared" si="45"/>
        <v>0.8</v>
      </c>
      <c r="E84" s="16"/>
      <c r="F84" s="16">
        <v>0.8</v>
      </c>
      <c r="G84" s="16"/>
      <c r="H84" s="10">
        <f t="shared" si="46"/>
        <v>0</v>
      </c>
      <c r="I84" s="10"/>
      <c r="J84" s="10"/>
      <c r="K84" s="10"/>
      <c r="L84" s="12">
        <f t="shared" si="47"/>
        <v>0.8</v>
      </c>
      <c r="M84" s="12">
        <f t="shared" si="48"/>
        <v>0</v>
      </c>
      <c r="N84" s="12">
        <f t="shared" si="49"/>
        <v>0.8</v>
      </c>
      <c r="O84" s="12">
        <f t="shared" si="50"/>
        <v>0</v>
      </c>
    </row>
    <row r="85" spans="1:15" ht="15" customHeight="1" x14ac:dyDescent="0.25">
      <c r="A85" s="37" t="s">
        <v>126</v>
      </c>
      <c r="B85" s="12" t="s">
        <v>16</v>
      </c>
      <c r="C85" s="95" t="s">
        <v>30</v>
      </c>
      <c r="D85" s="16">
        <f t="shared" si="45"/>
        <v>1.2</v>
      </c>
      <c r="E85" s="16">
        <v>0.3</v>
      </c>
      <c r="F85" s="16">
        <v>0.9</v>
      </c>
      <c r="G85" s="16"/>
      <c r="H85" s="10">
        <f t="shared" si="46"/>
        <v>0</v>
      </c>
      <c r="I85" s="10"/>
      <c r="J85" s="10"/>
      <c r="K85" s="10"/>
      <c r="L85" s="12">
        <f t="shared" ref="L85" si="51">M85+N85+O85</f>
        <v>1.2</v>
      </c>
      <c r="M85" s="12">
        <f t="shared" ref="M85" si="52">E85+I85</f>
        <v>0.3</v>
      </c>
      <c r="N85" s="12">
        <f t="shared" ref="N85" si="53">F85+J85</f>
        <v>0.9</v>
      </c>
      <c r="O85" s="12">
        <f t="shared" ref="O85" si="54">G85+K85</f>
        <v>0</v>
      </c>
    </row>
    <row r="86" spans="1:15" ht="15" customHeight="1" x14ac:dyDescent="0.25">
      <c r="A86" s="37" t="s">
        <v>127</v>
      </c>
      <c r="B86" s="12" t="s">
        <v>27</v>
      </c>
      <c r="C86" s="95" t="s">
        <v>30</v>
      </c>
      <c r="D86" s="16">
        <f t="shared" si="45"/>
        <v>29.599999999999998</v>
      </c>
      <c r="E86" s="16">
        <v>0.4</v>
      </c>
      <c r="F86" s="16">
        <v>26.7</v>
      </c>
      <c r="G86" s="16">
        <v>2.5</v>
      </c>
      <c r="H86" s="10">
        <f t="shared" si="46"/>
        <v>0</v>
      </c>
      <c r="I86" s="10"/>
      <c r="J86" s="10"/>
      <c r="K86" s="10"/>
      <c r="L86" s="12">
        <f t="shared" si="47"/>
        <v>29.599999999999998</v>
      </c>
      <c r="M86" s="12">
        <f t="shared" si="48"/>
        <v>0.4</v>
      </c>
      <c r="N86" s="12">
        <f t="shared" si="49"/>
        <v>26.7</v>
      </c>
      <c r="O86" s="12">
        <f t="shared" si="50"/>
        <v>2.5</v>
      </c>
    </row>
    <row r="87" spans="1:15" ht="15" customHeight="1" x14ac:dyDescent="0.25">
      <c r="A87" s="37" t="s">
        <v>128</v>
      </c>
      <c r="B87" s="12" t="s">
        <v>54</v>
      </c>
      <c r="C87" s="95" t="s">
        <v>30</v>
      </c>
      <c r="D87" s="16">
        <f t="shared" si="45"/>
        <v>5.4</v>
      </c>
      <c r="E87" s="16"/>
      <c r="F87" s="16">
        <v>5.4</v>
      </c>
      <c r="G87" s="16"/>
      <c r="H87" s="10">
        <f t="shared" si="46"/>
        <v>0</v>
      </c>
      <c r="I87" s="10"/>
      <c r="J87" s="10"/>
      <c r="K87" s="10"/>
      <c r="L87" s="12">
        <f t="shared" si="47"/>
        <v>5.4</v>
      </c>
      <c r="M87" s="12">
        <f t="shared" si="48"/>
        <v>0</v>
      </c>
      <c r="N87" s="12">
        <f t="shared" si="49"/>
        <v>5.4</v>
      </c>
      <c r="O87" s="12">
        <f t="shared" si="50"/>
        <v>0</v>
      </c>
    </row>
    <row r="88" spans="1:15" ht="15" customHeight="1" x14ac:dyDescent="0.25">
      <c r="A88" s="37" t="s">
        <v>153</v>
      </c>
      <c r="B88" s="12" t="s">
        <v>55</v>
      </c>
      <c r="C88" s="95" t="s">
        <v>30</v>
      </c>
      <c r="D88" s="16">
        <f t="shared" si="45"/>
        <v>4.2</v>
      </c>
      <c r="E88" s="16">
        <v>0.4</v>
      </c>
      <c r="F88" s="16">
        <v>3.8</v>
      </c>
      <c r="G88" s="16"/>
      <c r="H88" s="10">
        <f t="shared" si="46"/>
        <v>0</v>
      </c>
      <c r="I88" s="10"/>
      <c r="J88" s="10"/>
      <c r="K88" s="10"/>
      <c r="L88" s="12">
        <f t="shared" si="47"/>
        <v>4.2</v>
      </c>
      <c r="M88" s="12">
        <f t="shared" si="48"/>
        <v>0.4</v>
      </c>
      <c r="N88" s="12">
        <f t="shared" si="49"/>
        <v>3.8</v>
      </c>
      <c r="O88" s="12">
        <f t="shared" si="50"/>
        <v>0</v>
      </c>
    </row>
    <row r="89" spans="1:15" ht="15" customHeight="1" x14ac:dyDescent="0.25">
      <c r="A89" s="37" t="s">
        <v>129</v>
      </c>
      <c r="B89" s="12" t="s">
        <v>315</v>
      </c>
      <c r="C89" s="95" t="s">
        <v>30</v>
      </c>
      <c r="D89" s="16">
        <f t="shared" si="45"/>
        <v>1.6</v>
      </c>
      <c r="E89" s="16">
        <v>0.1</v>
      </c>
      <c r="F89" s="16">
        <v>1.5</v>
      </c>
      <c r="G89" s="16"/>
      <c r="H89" s="10">
        <f t="shared" si="46"/>
        <v>0</v>
      </c>
      <c r="I89" s="10"/>
      <c r="J89" s="10"/>
      <c r="K89" s="10"/>
      <c r="L89" s="12">
        <f t="shared" si="47"/>
        <v>1.6</v>
      </c>
      <c r="M89" s="12">
        <f t="shared" si="48"/>
        <v>0.1</v>
      </c>
      <c r="N89" s="12">
        <f t="shared" si="49"/>
        <v>1.5</v>
      </c>
      <c r="O89" s="12">
        <f t="shared" si="50"/>
        <v>0</v>
      </c>
    </row>
    <row r="90" spans="1:15" ht="15" customHeight="1" x14ac:dyDescent="0.25">
      <c r="A90" s="37" t="s">
        <v>130</v>
      </c>
      <c r="B90" s="12" t="s">
        <v>63</v>
      </c>
      <c r="C90" s="95" t="s">
        <v>30</v>
      </c>
      <c r="D90" s="16">
        <f t="shared" si="45"/>
        <v>1.2</v>
      </c>
      <c r="E90" s="16">
        <v>0.5</v>
      </c>
      <c r="F90" s="16">
        <v>0.7</v>
      </c>
      <c r="G90" s="16"/>
      <c r="H90" s="10">
        <f t="shared" si="46"/>
        <v>0</v>
      </c>
      <c r="I90" s="10"/>
      <c r="J90" s="10"/>
      <c r="K90" s="10"/>
      <c r="L90" s="12">
        <f t="shared" si="47"/>
        <v>1.2</v>
      </c>
      <c r="M90" s="12">
        <f t="shared" si="48"/>
        <v>0.5</v>
      </c>
      <c r="N90" s="12">
        <f t="shared" si="49"/>
        <v>0.7</v>
      </c>
      <c r="O90" s="12">
        <f t="shared" si="50"/>
        <v>0</v>
      </c>
    </row>
    <row r="91" spans="1:15" ht="15" customHeight="1" x14ac:dyDescent="0.25">
      <c r="A91" s="37" t="s">
        <v>131</v>
      </c>
      <c r="B91" s="12" t="s">
        <v>146</v>
      </c>
      <c r="C91" s="95" t="s">
        <v>30</v>
      </c>
      <c r="D91" s="16">
        <f t="shared" si="45"/>
        <v>1</v>
      </c>
      <c r="E91" s="16">
        <v>0.2</v>
      </c>
      <c r="F91" s="16">
        <v>0.8</v>
      </c>
      <c r="G91" s="16"/>
      <c r="H91" s="10">
        <f t="shared" si="46"/>
        <v>0</v>
      </c>
      <c r="I91" s="10"/>
      <c r="J91" s="10"/>
      <c r="K91" s="10"/>
      <c r="L91" s="12">
        <f t="shared" si="47"/>
        <v>1</v>
      </c>
      <c r="M91" s="12">
        <f t="shared" si="48"/>
        <v>0.2</v>
      </c>
      <c r="N91" s="12">
        <f t="shared" si="49"/>
        <v>0.8</v>
      </c>
      <c r="O91" s="12">
        <f t="shared" si="50"/>
        <v>0</v>
      </c>
    </row>
    <row r="92" spans="1:15" ht="15" customHeight="1" x14ac:dyDescent="0.25">
      <c r="A92" s="37" t="s">
        <v>132</v>
      </c>
      <c r="B92" s="12" t="s">
        <v>28</v>
      </c>
      <c r="C92" s="95" t="s">
        <v>30</v>
      </c>
      <c r="D92" s="16">
        <f t="shared" si="45"/>
        <v>3.5</v>
      </c>
      <c r="E92" s="16">
        <v>0.5</v>
      </c>
      <c r="F92" s="16">
        <v>3</v>
      </c>
      <c r="G92" s="16"/>
      <c r="H92" s="10">
        <f t="shared" si="46"/>
        <v>0</v>
      </c>
      <c r="I92" s="10"/>
      <c r="J92" s="10"/>
      <c r="K92" s="10"/>
      <c r="L92" s="12">
        <f t="shared" si="47"/>
        <v>3.5</v>
      </c>
      <c r="M92" s="12">
        <f t="shared" si="48"/>
        <v>0.5</v>
      </c>
      <c r="N92" s="12">
        <f t="shared" si="49"/>
        <v>3</v>
      </c>
      <c r="O92" s="12">
        <f t="shared" si="50"/>
        <v>0</v>
      </c>
    </row>
    <row r="93" spans="1:15" ht="15" customHeight="1" x14ac:dyDescent="0.25">
      <c r="A93" s="37" t="s">
        <v>133</v>
      </c>
      <c r="B93" s="12" t="s">
        <v>29</v>
      </c>
      <c r="C93" s="95" t="s">
        <v>30</v>
      </c>
      <c r="D93" s="16">
        <f t="shared" si="45"/>
        <v>24.3</v>
      </c>
      <c r="E93" s="16">
        <v>16.8</v>
      </c>
      <c r="F93" s="16">
        <v>7.5</v>
      </c>
      <c r="G93" s="16"/>
      <c r="H93" s="10">
        <f t="shared" si="46"/>
        <v>0</v>
      </c>
      <c r="I93" s="10"/>
      <c r="J93" s="10"/>
      <c r="K93" s="10"/>
      <c r="L93" s="12">
        <f t="shared" si="47"/>
        <v>24.3</v>
      </c>
      <c r="M93" s="12">
        <f t="shared" si="48"/>
        <v>16.8</v>
      </c>
      <c r="N93" s="12">
        <f t="shared" si="49"/>
        <v>7.5</v>
      </c>
      <c r="O93" s="12">
        <f t="shared" si="50"/>
        <v>0</v>
      </c>
    </row>
    <row r="94" spans="1:15" ht="15.95" customHeight="1" x14ac:dyDescent="0.25">
      <c r="A94" s="20" t="s">
        <v>134</v>
      </c>
      <c r="B94" s="21" t="s">
        <v>169</v>
      </c>
      <c r="C94" s="28"/>
      <c r="D94" s="23">
        <f t="shared" ref="D94:O94" si="55">SUM(D81:D93)</f>
        <v>76.100000000000009</v>
      </c>
      <c r="E94" s="23">
        <f t="shared" si="55"/>
        <v>19.600000000000001</v>
      </c>
      <c r="F94" s="23">
        <f t="shared" si="55"/>
        <v>54</v>
      </c>
      <c r="G94" s="23">
        <f t="shared" si="55"/>
        <v>2.5</v>
      </c>
      <c r="H94" s="24">
        <f t="shared" si="55"/>
        <v>0</v>
      </c>
      <c r="I94" s="24">
        <f t="shared" si="55"/>
        <v>0</v>
      </c>
      <c r="J94" s="24">
        <f t="shared" si="55"/>
        <v>0</v>
      </c>
      <c r="K94" s="24">
        <f t="shared" si="55"/>
        <v>0</v>
      </c>
      <c r="L94" s="21">
        <f t="shared" si="55"/>
        <v>76.100000000000009</v>
      </c>
      <c r="M94" s="21">
        <f t="shared" si="55"/>
        <v>19.600000000000001</v>
      </c>
      <c r="N94" s="21">
        <f t="shared" si="55"/>
        <v>54</v>
      </c>
      <c r="O94" s="21">
        <f t="shared" si="55"/>
        <v>2.5</v>
      </c>
    </row>
    <row r="95" spans="1:15" ht="15.95" customHeight="1" x14ac:dyDescent="0.25">
      <c r="A95" s="37" t="s">
        <v>135</v>
      </c>
      <c r="B95" s="583" t="s">
        <v>64</v>
      </c>
      <c r="C95" s="584"/>
      <c r="D95" s="584"/>
      <c r="E95" s="584"/>
      <c r="F95" s="584"/>
      <c r="G95" s="584"/>
      <c r="H95" s="584"/>
      <c r="I95" s="584"/>
      <c r="J95" s="584"/>
      <c r="K95" s="584"/>
      <c r="L95" s="584"/>
      <c r="M95" s="584"/>
      <c r="N95" s="584"/>
      <c r="O95" s="585"/>
    </row>
    <row r="96" spans="1:15" ht="15" customHeight="1" x14ac:dyDescent="0.25">
      <c r="A96" s="37" t="s">
        <v>154</v>
      </c>
      <c r="B96" s="11" t="s">
        <v>49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8" si="56">E96+I96</f>
        <v>0</v>
      </c>
      <c r="N96" s="12">
        <f t="shared" si="56"/>
        <v>0</v>
      </c>
      <c r="O96" s="12">
        <f t="shared" si="56"/>
        <v>270</v>
      </c>
    </row>
    <row r="97" spans="1:15" ht="15" customHeight="1" x14ac:dyDescent="0.25">
      <c r="A97" s="37" t="s">
        <v>136</v>
      </c>
      <c r="B97" s="12" t="s">
        <v>50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56"/>
        <v>0</v>
      </c>
      <c r="N97" s="12">
        <f t="shared" si="56"/>
        <v>0</v>
      </c>
      <c r="O97" s="12">
        <f t="shared" si="56"/>
        <v>58</v>
      </c>
    </row>
    <row r="98" spans="1:15" s="36" customFormat="1" ht="15" customHeight="1" x14ac:dyDescent="0.25">
      <c r="A98" s="37" t="s">
        <v>173</v>
      </c>
      <c r="B98" s="12" t="s">
        <v>65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56"/>
        <v>0</v>
      </c>
      <c r="N98" s="12">
        <f t="shared" si="56"/>
        <v>0</v>
      </c>
      <c r="O98" s="12">
        <f t="shared" si="56"/>
        <v>0.6</v>
      </c>
    </row>
    <row r="99" spans="1:15" ht="15" customHeight="1" x14ac:dyDescent="0.25">
      <c r="A99" s="37" t="s">
        <v>174</v>
      </c>
      <c r="B99" s="12" t="s">
        <v>352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ref="M99" si="57">E99+I99</f>
        <v>0.1</v>
      </c>
      <c r="N99" s="12">
        <f t="shared" ref="N99" si="58">F99+J99</f>
        <v>0</v>
      </c>
      <c r="O99" s="12">
        <f t="shared" ref="O99" si="59">G99+K99</f>
        <v>30.9</v>
      </c>
    </row>
    <row r="100" spans="1:15" ht="15.95" customHeight="1" x14ac:dyDescent="0.25">
      <c r="A100" s="20" t="s">
        <v>175</v>
      </c>
      <c r="B100" s="43" t="s">
        <v>170</v>
      </c>
      <c r="C100" s="25"/>
      <c r="D100" s="23">
        <f t="shared" ref="D100:L100" si="60">SUM(D96:D99)</f>
        <v>359.6</v>
      </c>
      <c r="E100" s="23">
        <f t="shared" si="60"/>
        <v>0.1</v>
      </c>
      <c r="F100" s="23">
        <f t="shared" si="60"/>
        <v>0</v>
      </c>
      <c r="G100" s="23">
        <f t="shared" si="60"/>
        <v>359.5</v>
      </c>
      <c r="H100" s="24">
        <f t="shared" si="60"/>
        <v>0</v>
      </c>
      <c r="I100" s="24">
        <f t="shared" si="60"/>
        <v>0</v>
      </c>
      <c r="J100" s="24">
        <f t="shared" si="60"/>
        <v>0</v>
      </c>
      <c r="K100" s="24">
        <f t="shared" si="60"/>
        <v>0</v>
      </c>
      <c r="L100" s="21">
        <f t="shared" si="60"/>
        <v>359.6</v>
      </c>
      <c r="M100" s="21">
        <f t="shared" ref="M100:O100" si="61">SUM(M96:M99)</f>
        <v>0.1</v>
      </c>
      <c r="N100" s="21">
        <f t="shared" si="61"/>
        <v>0</v>
      </c>
      <c r="O100" s="21">
        <f t="shared" si="61"/>
        <v>359.5</v>
      </c>
    </row>
    <row r="101" spans="1:15" ht="15.95" customHeight="1" x14ac:dyDescent="0.25">
      <c r="A101" s="20" t="s">
        <v>176</v>
      </c>
      <c r="B101" s="44" t="s">
        <v>162</v>
      </c>
      <c r="C101" s="45"/>
      <c r="D101" s="46">
        <f t="shared" ref="D101:O101" si="62">D30+D43+D47+D79+D94+D100</f>
        <v>1340.9</v>
      </c>
      <c r="E101" s="46">
        <f t="shared" si="62"/>
        <v>215.39999999999995</v>
      </c>
      <c r="F101" s="46">
        <f t="shared" si="62"/>
        <v>136.19999999999999</v>
      </c>
      <c r="G101" s="46">
        <f t="shared" si="62"/>
        <v>989.30000000000007</v>
      </c>
      <c r="H101" s="47">
        <f t="shared" si="62"/>
        <v>-2.3000000000000016</v>
      </c>
      <c r="I101" s="47">
        <f t="shared" si="62"/>
        <v>-0.30000000000000004</v>
      </c>
      <c r="J101" s="47">
        <f t="shared" si="62"/>
        <v>-2</v>
      </c>
      <c r="K101" s="47">
        <f t="shared" si="62"/>
        <v>0</v>
      </c>
      <c r="L101" s="48">
        <f t="shared" si="62"/>
        <v>1338.6000000000004</v>
      </c>
      <c r="M101" s="48">
        <f t="shared" si="62"/>
        <v>215.09999999999997</v>
      </c>
      <c r="N101" s="48">
        <f t="shared" si="62"/>
        <v>134.19999999999999</v>
      </c>
      <c r="O101" s="48">
        <f t="shared" si="62"/>
        <v>989.30000000000007</v>
      </c>
    </row>
    <row r="102" spans="1:15" x14ac:dyDescent="0.25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25">
      <c r="A103" s="6"/>
      <c r="B103" s="6"/>
      <c r="C103" s="51"/>
      <c r="D103" s="368"/>
      <c r="E103" s="368"/>
      <c r="F103" s="368"/>
      <c r="G103" s="368"/>
    </row>
    <row r="104" spans="1:15" x14ac:dyDescent="0.25">
      <c r="A104" s="6"/>
      <c r="B104" s="6"/>
      <c r="C104" s="51"/>
      <c r="D104" s="231">
        <v>1340.9</v>
      </c>
      <c r="E104" s="231">
        <v>215.4</v>
      </c>
      <c r="F104" s="231">
        <v>136.19999999999999</v>
      </c>
      <c r="G104" s="231">
        <v>989.3</v>
      </c>
    </row>
    <row r="105" spans="1:15" x14ac:dyDescent="0.25">
      <c r="A105" s="6"/>
      <c r="B105" s="6"/>
      <c r="C105" s="51"/>
      <c r="D105" s="6"/>
      <c r="E105" s="6"/>
      <c r="F105" s="6"/>
      <c r="G105" s="6"/>
    </row>
    <row r="106" spans="1:15" x14ac:dyDescent="0.25">
      <c r="A106" s="6"/>
      <c r="B106" s="6"/>
      <c r="C106" s="51"/>
      <c r="D106" s="6"/>
      <c r="E106" s="6"/>
      <c r="F106" s="6"/>
      <c r="G106" s="6"/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C200" s="52"/>
    </row>
    <row r="201" spans="1:7" x14ac:dyDescent="0.25">
      <c r="C201" s="52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</sheetData>
  <mergeCells count="37"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activeCell="S14" sqref="S14"/>
    </sheetView>
  </sheetViews>
  <sheetFormatPr defaultColWidth="9.140625"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81" t="s">
        <v>279</v>
      </c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</row>
    <row r="2" spans="2:14" x14ac:dyDescent="0.25">
      <c r="B2" s="581" t="s">
        <v>381</v>
      </c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</row>
    <row r="3" spans="2:14" x14ac:dyDescent="0.25">
      <c r="B3" s="581" t="s">
        <v>515</v>
      </c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</row>
    <row r="4" spans="2:14" x14ac:dyDescent="0.25">
      <c r="B4" s="581" t="s">
        <v>284</v>
      </c>
      <c r="C4" s="581"/>
      <c r="D4" s="581"/>
      <c r="E4" s="581"/>
      <c r="F4" s="581"/>
      <c r="G4" s="581"/>
      <c r="H4" s="581"/>
      <c r="I4" s="581"/>
      <c r="J4" s="581"/>
      <c r="K4" s="581"/>
      <c r="L4" s="581"/>
      <c r="M4" s="581"/>
      <c r="N4" s="581"/>
    </row>
    <row r="5" spans="2:14" ht="15.75" customHeight="1" x14ac:dyDescent="0.25">
      <c r="B5" s="580" t="s">
        <v>521</v>
      </c>
      <c r="C5" s="580"/>
      <c r="D5" s="580"/>
      <c r="E5" s="580"/>
      <c r="F5" s="580"/>
      <c r="G5" s="580"/>
      <c r="H5" s="580"/>
      <c r="I5" s="580"/>
      <c r="J5" s="580"/>
      <c r="K5" s="580"/>
      <c r="L5" s="580"/>
      <c r="M5" s="580"/>
      <c r="N5" s="580"/>
    </row>
    <row r="6" spans="2:14" ht="15" customHeight="1" x14ac:dyDescent="0.25">
      <c r="B6" s="580" t="s">
        <v>520</v>
      </c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580"/>
    </row>
    <row r="7" spans="2:14" ht="15" customHeight="1" x14ac:dyDescent="0.25">
      <c r="B7" s="580" t="s">
        <v>531</v>
      </c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80"/>
    </row>
    <row r="8" spans="2:14" ht="15" customHeight="1" x14ac:dyDescent="0.25">
      <c r="B8" s="580" t="s">
        <v>529</v>
      </c>
      <c r="C8" s="580"/>
      <c r="D8" s="580"/>
      <c r="E8" s="580"/>
      <c r="F8" s="580"/>
      <c r="G8" s="580"/>
      <c r="H8" s="580"/>
      <c r="I8" s="580"/>
      <c r="J8" s="580"/>
      <c r="K8" s="580"/>
      <c r="L8" s="580"/>
      <c r="M8" s="580"/>
      <c r="N8" s="580"/>
    </row>
    <row r="9" spans="2:14" ht="15" customHeight="1" x14ac:dyDescent="0.25">
      <c r="B9" s="580" t="s">
        <v>537</v>
      </c>
      <c r="C9" s="580"/>
      <c r="D9" s="580"/>
      <c r="E9" s="580"/>
      <c r="F9" s="580"/>
      <c r="G9" s="580"/>
      <c r="H9" s="580"/>
      <c r="I9" s="580"/>
      <c r="J9" s="580"/>
      <c r="K9" s="580"/>
      <c r="L9" s="580"/>
      <c r="M9" s="580"/>
      <c r="N9" s="580"/>
    </row>
    <row r="10" spans="2:14" ht="15" customHeight="1" x14ac:dyDescent="0.25">
      <c r="B10" s="580" t="s">
        <v>551</v>
      </c>
      <c r="C10" s="580"/>
      <c r="D10" s="580"/>
      <c r="E10" s="580"/>
      <c r="F10" s="580"/>
      <c r="G10" s="580"/>
      <c r="H10" s="580"/>
      <c r="I10" s="580"/>
      <c r="J10" s="580"/>
      <c r="K10" s="580"/>
      <c r="L10" s="580"/>
      <c r="M10" s="580"/>
      <c r="N10" s="580"/>
    </row>
    <row r="11" spans="2:14" ht="15" customHeight="1" x14ac:dyDescent="0.25">
      <c r="B11" s="580" t="s">
        <v>575</v>
      </c>
      <c r="C11" s="580"/>
      <c r="D11" s="580"/>
      <c r="E11" s="580"/>
      <c r="F11" s="580"/>
      <c r="G11" s="580"/>
      <c r="H11" s="580"/>
      <c r="I11" s="580"/>
      <c r="J11" s="580"/>
      <c r="K11" s="580"/>
      <c r="L11" s="580"/>
      <c r="M11" s="580"/>
      <c r="N11" s="580"/>
    </row>
    <row r="12" spans="2:14" ht="15" customHeight="1" x14ac:dyDescent="0.25">
      <c r="B12" s="580" t="s">
        <v>580</v>
      </c>
      <c r="C12" s="580"/>
      <c r="D12" s="580"/>
      <c r="E12" s="580"/>
      <c r="F12" s="580"/>
      <c r="G12" s="580"/>
      <c r="H12" s="580"/>
      <c r="I12" s="580"/>
      <c r="J12" s="580"/>
      <c r="K12" s="580"/>
      <c r="L12" s="580"/>
      <c r="M12" s="580"/>
      <c r="N12" s="580"/>
    </row>
    <row r="13" spans="2:14" ht="15" customHeight="1" x14ac:dyDescent="0.25">
      <c r="B13" s="580" t="s">
        <v>583</v>
      </c>
      <c r="C13" s="580"/>
      <c r="D13" s="580"/>
      <c r="E13" s="580"/>
      <c r="F13" s="580"/>
      <c r="G13" s="580"/>
      <c r="H13" s="580"/>
      <c r="I13" s="580"/>
      <c r="J13" s="580"/>
      <c r="K13" s="580"/>
      <c r="L13" s="580"/>
      <c r="M13" s="580"/>
      <c r="N13" s="580"/>
    </row>
    <row r="14" spans="2:14" ht="15" customHeight="1" x14ac:dyDescent="0.25">
      <c r="B14" s="580" t="s">
        <v>592</v>
      </c>
      <c r="C14" s="580"/>
      <c r="D14" s="580"/>
      <c r="E14" s="580"/>
      <c r="F14" s="580"/>
      <c r="G14" s="580"/>
      <c r="H14" s="580"/>
      <c r="I14" s="580"/>
      <c r="J14" s="580"/>
      <c r="K14" s="580"/>
      <c r="L14" s="580"/>
      <c r="M14" s="580"/>
      <c r="N14" s="580"/>
    </row>
    <row r="15" spans="2:14" ht="15" hidden="1" customHeight="1" x14ac:dyDescent="0.25">
      <c r="B15" s="580" t="s">
        <v>360</v>
      </c>
      <c r="C15" s="580"/>
      <c r="D15" s="580"/>
      <c r="E15" s="580"/>
      <c r="F15" s="580"/>
      <c r="G15" s="580"/>
      <c r="H15" s="580"/>
      <c r="I15" s="580"/>
      <c r="J15" s="580"/>
      <c r="K15" s="580"/>
      <c r="L15" s="580"/>
      <c r="M15" s="580"/>
      <c r="N15" s="580"/>
    </row>
    <row r="16" spans="2:14" ht="15" hidden="1" customHeight="1" x14ac:dyDescent="0.25">
      <c r="B16" s="580" t="s">
        <v>357</v>
      </c>
      <c r="C16" s="580"/>
      <c r="D16" s="580"/>
      <c r="E16" s="580"/>
      <c r="F16" s="580"/>
      <c r="G16" s="580"/>
      <c r="H16" s="580"/>
      <c r="I16" s="580"/>
      <c r="J16" s="580"/>
      <c r="K16" s="580"/>
      <c r="L16" s="580"/>
      <c r="M16" s="580"/>
      <c r="N16" s="580"/>
    </row>
    <row r="17" spans="1:14" ht="15" hidden="1" customHeight="1" x14ac:dyDescent="0.25">
      <c r="B17" s="580" t="s">
        <v>360</v>
      </c>
      <c r="C17" s="580"/>
      <c r="D17" s="580"/>
      <c r="E17" s="580"/>
      <c r="F17" s="580"/>
      <c r="G17" s="580"/>
      <c r="H17" s="580"/>
      <c r="I17" s="580"/>
      <c r="J17" s="580"/>
      <c r="K17" s="580"/>
      <c r="L17" s="580"/>
      <c r="M17" s="580"/>
      <c r="N17" s="580"/>
    </row>
    <row r="18" spans="1:14" ht="15" hidden="1" customHeight="1" x14ac:dyDescent="0.25">
      <c r="B18" s="580" t="s">
        <v>357</v>
      </c>
      <c r="C18" s="580"/>
      <c r="D18" s="580"/>
      <c r="E18" s="580"/>
      <c r="F18" s="580"/>
      <c r="G18" s="580"/>
      <c r="H18" s="580"/>
      <c r="I18" s="580"/>
      <c r="J18" s="580"/>
      <c r="K18" s="580"/>
      <c r="L18" s="580"/>
      <c r="M18" s="580"/>
      <c r="N18" s="580"/>
    </row>
    <row r="19" spans="1:14" ht="15" customHeight="1" x14ac:dyDescent="0.25">
      <c r="B19" s="402"/>
      <c r="C19" s="402"/>
      <c r="D19" s="402"/>
      <c r="E19" s="402"/>
      <c r="F19" s="402"/>
      <c r="G19" s="402"/>
      <c r="H19" s="402"/>
      <c r="I19" s="402"/>
      <c r="J19" s="402"/>
      <c r="K19" s="402"/>
      <c r="L19" s="402"/>
      <c r="M19" s="402"/>
      <c r="N19" s="402"/>
    </row>
    <row r="20" spans="1:14" ht="15" customHeight="1" x14ac:dyDescent="0.25">
      <c r="A20" s="603" t="s">
        <v>384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</row>
    <row r="21" spans="1:14" x14ac:dyDescent="0.25">
      <c r="F21" s="4"/>
      <c r="N21" s="4" t="s">
        <v>324</v>
      </c>
    </row>
    <row r="22" spans="1:14" ht="15" customHeight="1" x14ac:dyDescent="0.25">
      <c r="A22" s="607" t="s">
        <v>5</v>
      </c>
      <c r="B22" s="610" t="s">
        <v>285</v>
      </c>
      <c r="C22" s="587" t="s">
        <v>287</v>
      </c>
      <c r="D22" s="591" t="s">
        <v>183</v>
      </c>
      <c r="E22" s="591"/>
      <c r="F22" s="592"/>
      <c r="G22" s="613" t="s">
        <v>289</v>
      </c>
      <c r="H22" s="616" t="s">
        <v>183</v>
      </c>
      <c r="I22" s="617"/>
      <c r="J22" s="618"/>
      <c r="K22" s="622" t="s">
        <v>0</v>
      </c>
      <c r="L22" s="623" t="s">
        <v>183</v>
      </c>
      <c r="M22" s="624"/>
      <c r="N22" s="625"/>
    </row>
    <row r="23" spans="1:14" ht="15" customHeight="1" x14ac:dyDescent="0.25">
      <c r="A23" s="608"/>
      <c r="B23" s="611"/>
      <c r="C23" s="588"/>
      <c r="D23" s="592" t="s">
        <v>1</v>
      </c>
      <c r="E23" s="621"/>
      <c r="F23" s="593" t="s">
        <v>2</v>
      </c>
      <c r="G23" s="614"/>
      <c r="H23" s="627" t="s">
        <v>1</v>
      </c>
      <c r="I23" s="627"/>
      <c r="J23" s="606" t="s">
        <v>2</v>
      </c>
      <c r="K23" s="622"/>
      <c r="L23" s="622" t="s">
        <v>1</v>
      </c>
      <c r="M23" s="622"/>
      <c r="N23" s="626" t="s">
        <v>2</v>
      </c>
    </row>
    <row r="24" spans="1:14" ht="28.5" customHeight="1" x14ac:dyDescent="0.25">
      <c r="A24" s="609"/>
      <c r="B24" s="612"/>
      <c r="C24" s="589"/>
      <c r="D24" s="86" t="s">
        <v>3</v>
      </c>
      <c r="E24" s="87" t="s">
        <v>4</v>
      </c>
      <c r="F24" s="593"/>
      <c r="G24" s="615"/>
      <c r="H24" s="88" t="s">
        <v>3</v>
      </c>
      <c r="I24" s="89" t="s">
        <v>4</v>
      </c>
      <c r="J24" s="606"/>
      <c r="K24" s="622"/>
      <c r="L24" s="139" t="s">
        <v>3</v>
      </c>
      <c r="M24" s="140" t="s">
        <v>4</v>
      </c>
      <c r="N24" s="626"/>
    </row>
    <row r="25" spans="1:14" ht="15" customHeight="1" x14ac:dyDescent="0.25">
      <c r="A25" s="5" t="s">
        <v>67</v>
      </c>
      <c r="B25" s="17" t="s">
        <v>53</v>
      </c>
      <c r="C25" s="16">
        <f>D25+F25</f>
        <v>125.2</v>
      </c>
      <c r="D25" s="16">
        <f>'4 pr._savarankiškosios f-jos'!E26</f>
        <v>125.2</v>
      </c>
      <c r="E25" s="16">
        <f>'4 pr._savarankiškosios f-jos'!F26</f>
        <v>120.4</v>
      </c>
      <c r="F25" s="16">
        <f>'4 pr._savarankiškosios f-jos'!G26</f>
        <v>0</v>
      </c>
      <c r="G25" s="10">
        <f>H25+J25</f>
        <v>0</v>
      </c>
      <c r="H25" s="10">
        <f>'4 pr._savarankiškosios f-jos'!I26</f>
        <v>0</v>
      </c>
      <c r="I25" s="10">
        <f>'4 pr._savarankiškosios f-jos'!J26</f>
        <v>0</v>
      </c>
      <c r="J25" s="10">
        <f>'4 pr._savarankiškosios f-jos'!K26</f>
        <v>0</v>
      </c>
      <c r="K25" s="92">
        <f>L25+N25</f>
        <v>125.2</v>
      </c>
      <c r="L25" s="92">
        <f>'4 pr._savarankiškosios f-jos'!M26</f>
        <v>125.2</v>
      </c>
      <c r="M25" s="92">
        <f>'4 pr._savarankiškosios f-jos'!N26</f>
        <v>120.4</v>
      </c>
      <c r="N25" s="92">
        <f>'4 pr._savarankiškosios f-jos'!O26</f>
        <v>0</v>
      </c>
    </row>
    <row r="26" spans="1:14" ht="15" customHeight="1" x14ac:dyDescent="0.25">
      <c r="A26" s="13" t="s">
        <v>172</v>
      </c>
      <c r="B26" s="17" t="s">
        <v>20</v>
      </c>
      <c r="C26" s="16">
        <f>D26+F26</f>
        <v>29344.899999999994</v>
      </c>
      <c r="D26" s="16">
        <f>'4 pr._savarankiškosios f-jos'!E27+'4 pr._savarankiškosios f-jos'!E93+'4 pr._savarankiškosios f-jos'!E147+'4 pr._savarankiškosios f-jos'!E151+'4 pr._savarankiškosios f-jos'!E186+'4 pr._savarankiškosios f-jos'!E192+'4 pr._savarankiškosios f-jos'!E208+'5 pr._valstybinės f-jos'!E26+'5 pr._valstybinės f-jos'!E98+'5 pr._valstybinės f-jos'!E124+'6 pr._ugdymo reikmės'!E20+'8 pr._aplinkos apsaugos s. p.'!E18+'8 pr._aplinkos apsaugos s. p.'!E21+'9 pr._įstaigų pajamos'!E24+'9 pr._įstaigų pajamos'!E51+'10 pr._skolintos lėšos'!E22+'10 pr._skolintos lėšos'!E25+'10 pr._skolintos lėšos'!E32+'10 pr._skolintos lėšos'!E35+'10 pr._skolintos lėšos'!E38+'10 pr._skolintos lėšos'!E41+'10 pr._skolintos lėšos'!E45+'7 pr._kita dotacija'!E26+'7 pr._kita dotacija'!E81+'7 pr._kita dotacija'!E94+'7 pr._kita dotacija'!E105+'7 pr._kita dotacija'!E259+'7 pr._kita dotacija'!E265+'7 pr._kita dotacija'!E326+'11 pr._nepanaudotos lėšos'!E19+'11 pr._nepanaudotos lėšos'!E26+'11 pr._nepanaudotos lėšos'!E41+'11 pr._nepanaudotos lėšos'!E72+'11 pr._nepanaudotos lėšos'!E75+'11 pr._nepanaudotos lėšos'!E84+'11 pr._nepanaudotos lėšos'!E92+'11 pr._nepanaudotos lėšos'!E108+'11 pr._nepanaudotos lėšos'!E155+'11 pr._nepanaudotos lėšos'!E160+'11 pr._nepanaudotos lėšos'!E165+'11 pr._nepanaudotos lėšos'!E169</f>
        <v>18128.699999999993</v>
      </c>
      <c r="E26" s="16">
        <f>'4 pr._savarankiškosios f-jos'!F27+'4 pr._savarankiškosios f-jos'!F93+'4 pr._savarankiškosios f-jos'!F147+'4 pr._savarankiškosios f-jos'!F151+'4 pr._savarankiškosios f-jos'!F186+'4 pr._savarankiškosios f-jos'!F192+'4 pr._savarankiškosios f-jos'!F208+'5 pr._valstybinės f-jos'!F26+'5 pr._valstybinės f-jos'!F98+'5 pr._valstybinės f-jos'!F124+'6 pr._ugdymo reikmės'!F20+'8 pr._aplinkos apsaugos s. p.'!F18+'8 pr._aplinkos apsaugos s. p.'!F21+'9 pr._įstaigų pajamos'!F24+'9 pr._įstaigų pajamos'!F51+'10 pr._skolintos lėšos'!F22+'10 pr._skolintos lėšos'!F25+'10 pr._skolintos lėšos'!F32+'10 pr._skolintos lėšos'!F35+'10 pr._skolintos lėšos'!F38+'10 pr._skolintos lėšos'!F41+'10 pr._skolintos lėšos'!F45+'7 pr._kita dotacija'!F26+'7 pr._kita dotacija'!F81+'7 pr._kita dotacija'!F94+'7 pr._kita dotacija'!F105+'7 pr._kita dotacija'!F259+'7 pr._kita dotacija'!F265+'7 pr._kita dotacija'!F326+'11 pr._nepanaudotos lėšos'!F19+'11 pr._nepanaudotos lėšos'!F26+'11 pr._nepanaudotos lėšos'!F41+'11 pr._nepanaudotos lėšos'!F72+'11 pr._nepanaudotos lėšos'!F75+'11 pr._nepanaudotos lėšos'!F84+'11 pr._nepanaudotos lėšos'!F92+'11 pr._nepanaudotos lėšos'!F108+'11 pr._nepanaudotos lėšos'!F155+'11 pr._nepanaudotos lėšos'!F160+'11 pr._nepanaudotos lėšos'!F165+'11 pr._nepanaudotos lėšos'!F169</f>
        <v>4581.8999999999996</v>
      </c>
      <c r="F26" s="16">
        <f>'4 pr._savarankiškosios f-jos'!G27+'4 pr._savarankiškosios f-jos'!G93+'4 pr._savarankiškosios f-jos'!G147+'4 pr._savarankiškosios f-jos'!G151+'4 pr._savarankiškosios f-jos'!G186+'4 pr._savarankiškosios f-jos'!G192+'4 pr._savarankiškosios f-jos'!G208+'5 pr._valstybinės f-jos'!G26+'5 pr._valstybinės f-jos'!G98+'5 pr._valstybinės f-jos'!G124+'6 pr._ugdymo reikmės'!G20+'8 pr._aplinkos apsaugos s. p.'!G18+'8 pr._aplinkos apsaugos s. p.'!G21+'9 pr._įstaigų pajamos'!G24+'9 pr._įstaigų pajamos'!G51+'10 pr._skolintos lėšos'!G22+'10 pr._skolintos lėšos'!G25+'10 pr._skolintos lėšos'!G32+'10 pr._skolintos lėšos'!G35+'10 pr._skolintos lėšos'!G38+'10 pr._skolintos lėšos'!G41+'10 pr._skolintos lėšos'!G45+'7 pr._kita dotacija'!G26+'7 pr._kita dotacija'!G81+'7 pr._kita dotacija'!G94+'7 pr._kita dotacija'!G105+'7 pr._kita dotacija'!G259+'7 pr._kita dotacija'!G265+'7 pr._kita dotacija'!G326+'11 pr._nepanaudotos lėšos'!G19+'11 pr._nepanaudotos lėšos'!G26+'11 pr._nepanaudotos lėšos'!G41+'11 pr._nepanaudotos lėšos'!G72+'11 pr._nepanaudotos lėšos'!G75+'11 pr._nepanaudotos lėšos'!G84+'11 pr._nepanaudotos lėšos'!G92+'11 pr._nepanaudotos lėšos'!G108+'11 pr._nepanaudotos lėšos'!G155+'11 pr._nepanaudotos lėšos'!G160+'11 pr._nepanaudotos lėšos'!G165+'11 pr._nepanaudotos lėšos'!G169</f>
        <v>11216.200000000003</v>
      </c>
      <c r="G26" s="10">
        <f t="shared" ref="G26:G27" si="0">H26+J26</f>
        <v>217.50000000000006</v>
      </c>
      <c r="H26" s="10">
        <f>'4 pr._savarankiškosios f-jos'!I27+'4 pr._savarankiškosios f-jos'!I93+'4 pr._savarankiškosios f-jos'!I147+'4 pr._savarankiškosios f-jos'!I151+'4 pr._savarankiškosios f-jos'!I186+'4 pr._savarankiškosios f-jos'!I192+'4 pr._savarankiškosios f-jos'!I208+'5 pr._valstybinės f-jos'!I26+'5 pr._valstybinės f-jos'!I98+'5 pr._valstybinės f-jos'!I124+'6 pr._ugdymo reikmės'!I20+'8 pr._aplinkos apsaugos s. p.'!I18+'8 pr._aplinkos apsaugos s. p.'!I21+'9 pr._įstaigų pajamos'!I24+'9 pr._įstaigų pajamos'!I51+'10 pr._skolintos lėšos'!I22+'10 pr._skolintos lėšos'!I25+'10 pr._skolintos lėšos'!I32+'10 pr._skolintos lėšos'!I35+'10 pr._skolintos lėšos'!I38+'10 pr._skolintos lėšos'!I41+'10 pr._skolintos lėšos'!I45+'7 pr._kita dotacija'!I26+'7 pr._kita dotacija'!I81+'7 pr._kita dotacija'!I94+'7 pr._kita dotacija'!I105+'7 pr._kita dotacija'!I259+'7 pr._kita dotacija'!I265+'7 pr._kita dotacija'!I326+'11 pr._nepanaudotos lėšos'!I19+'11 pr._nepanaudotos lėšos'!I26+'11 pr._nepanaudotos lėšos'!I41+'11 pr._nepanaudotos lėšos'!I72+'11 pr._nepanaudotos lėšos'!I75+'11 pr._nepanaudotos lėšos'!I84+'11 pr._nepanaudotos lėšos'!I92+'11 pr._nepanaudotos lėšos'!I108+'11 pr._nepanaudotos lėšos'!I155+'11 pr._nepanaudotos lėšos'!I160+'11 pr._nepanaudotos lėšos'!I165+'11 pr._nepanaudotos lėšos'!I169</f>
        <v>612.30000000000007</v>
      </c>
      <c r="I26" s="10">
        <f>'4 pr._savarankiškosios f-jos'!J27+'4 pr._savarankiškosios f-jos'!J93+'4 pr._savarankiškosios f-jos'!J147+'4 pr._savarankiškosios f-jos'!J151+'4 pr._savarankiškosios f-jos'!J186+'4 pr._savarankiškosios f-jos'!J192+'4 pr._savarankiškosios f-jos'!J208+'5 pr._valstybinės f-jos'!J26+'5 pr._valstybinės f-jos'!J98+'5 pr._valstybinės f-jos'!J124+'6 pr._ugdymo reikmės'!J20+'8 pr._aplinkos apsaugos s. p.'!J18+'8 pr._aplinkos apsaugos s. p.'!J21+'9 pr._įstaigų pajamos'!J24+'9 pr._įstaigų pajamos'!J51+'10 pr._skolintos lėšos'!J22+'10 pr._skolintos lėšos'!J25+'10 pr._skolintos lėšos'!J32+'10 pr._skolintos lėšos'!J35+'10 pr._skolintos lėšos'!J38+'10 pr._skolintos lėšos'!J41+'10 pr._skolintos lėšos'!J45+'7 pr._kita dotacija'!J26+'7 pr._kita dotacija'!J81+'7 pr._kita dotacija'!J94+'7 pr._kita dotacija'!J105+'7 pr._kita dotacija'!J259+'7 pr._kita dotacija'!J265+'7 pr._kita dotacija'!J326+'11 pr._nepanaudotos lėšos'!J19+'11 pr._nepanaudotos lėšos'!J26+'11 pr._nepanaudotos lėšos'!J41+'11 pr._nepanaudotos lėšos'!J72+'11 pr._nepanaudotos lėšos'!J75+'11 pr._nepanaudotos lėšos'!J84+'11 pr._nepanaudotos lėšos'!J92+'11 pr._nepanaudotos lėšos'!J108+'11 pr._nepanaudotos lėšos'!J155+'11 pr._nepanaudotos lėšos'!J160+'11 pr._nepanaudotos lėšos'!J165+'11 pr._nepanaudotos lėšos'!J169</f>
        <v>-5.1000000000000005</v>
      </c>
      <c r="J26" s="10">
        <f>'4 pr._savarankiškosios f-jos'!K27+'4 pr._savarankiškosios f-jos'!K93+'4 pr._savarankiškosios f-jos'!K147+'4 pr._savarankiškosios f-jos'!K151+'4 pr._savarankiškosios f-jos'!K186+'4 pr._savarankiškosios f-jos'!K192+'4 pr._savarankiškosios f-jos'!K208+'5 pr._valstybinės f-jos'!K26+'5 pr._valstybinės f-jos'!K98+'5 pr._valstybinės f-jos'!K124+'6 pr._ugdymo reikmės'!K20+'8 pr._aplinkos apsaugos s. p.'!K18+'8 pr._aplinkos apsaugos s. p.'!K21+'9 pr._įstaigų pajamos'!K24+'9 pr._įstaigų pajamos'!K51+'10 pr._skolintos lėšos'!K22+'10 pr._skolintos lėšos'!K25+'10 pr._skolintos lėšos'!K32+'10 pr._skolintos lėšos'!K35+'10 pr._skolintos lėšos'!K38+'10 pr._skolintos lėšos'!K41+'10 pr._skolintos lėšos'!K45+'7 pr._kita dotacija'!K26+'7 pr._kita dotacija'!K81+'7 pr._kita dotacija'!K94+'7 pr._kita dotacija'!K105+'7 pr._kita dotacija'!K259+'7 pr._kita dotacija'!K265+'7 pr._kita dotacija'!K326+'11 pr._nepanaudotos lėšos'!K19+'11 pr._nepanaudotos lėšos'!K26+'11 pr._nepanaudotos lėšos'!K41+'11 pr._nepanaudotos lėšos'!K72+'11 pr._nepanaudotos lėšos'!K75+'11 pr._nepanaudotos lėšos'!K84+'11 pr._nepanaudotos lėšos'!K92+'11 pr._nepanaudotos lėšos'!K108+'11 pr._nepanaudotos lėšos'!K155+'11 pr._nepanaudotos lėšos'!K160+'11 pr._nepanaudotos lėšos'!K165+'11 pr._nepanaudotos lėšos'!K169</f>
        <v>-394.8</v>
      </c>
      <c r="K26" s="92">
        <f t="shared" ref="K26:K27" si="1">L26+N26</f>
        <v>29562.400000000001</v>
      </c>
      <c r="L26" s="92">
        <f>'4 pr._savarankiškosios f-jos'!M27+'4 pr._savarankiškosios f-jos'!M93+'4 pr._savarankiškosios f-jos'!M147+'4 pr._savarankiškosios f-jos'!M151+'4 pr._savarankiškosios f-jos'!M186+'4 pr._savarankiškosios f-jos'!M192+'4 pr._savarankiškosios f-jos'!M208+'5 pr._valstybinės f-jos'!M26+'5 pr._valstybinės f-jos'!M98+'5 pr._valstybinės f-jos'!M124+'6 pr._ugdymo reikmės'!M20+'8 pr._aplinkos apsaugos s. p.'!M18+'8 pr._aplinkos apsaugos s. p.'!M21+'9 pr._įstaigų pajamos'!M24+'9 pr._įstaigų pajamos'!M51+'10 pr._skolintos lėšos'!M22+'10 pr._skolintos lėšos'!M25+'10 pr._skolintos lėšos'!M32+'10 pr._skolintos lėšos'!M35+'10 pr._skolintos lėšos'!M38+'10 pr._skolintos lėšos'!M41+'10 pr._skolintos lėšos'!M45+'7 pr._kita dotacija'!M26+'7 pr._kita dotacija'!M81+'7 pr._kita dotacija'!M94+'7 pr._kita dotacija'!M105+'7 pr._kita dotacija'!M259+'7 pr._kita dotacija'!M265+'7 pr._kita dotacija'!M326+'11 pr._nepanaudotos lėšos'!M19+'11 pr._nepanaudotos lėšos'!M26+'11 pr._nepanaudotos lėšos'!M41+'11 pr._nepanaudotos lėšos'!M72+'11 pr._nepanaudotos lėšos'!M75+'11 pr._nepanaudotos lėšos'!M84+'11 pr._nepanaudotos lėšos'!M92+'11 pr._nepanaudotos lėšos'!M108+'11 pr._nepanaudotos lėšos'!M155+'11 pr._nepanaudotos lėšos'!M160+'11 pr._nepanaudotos lėšos'!M165+'11 pr._nepanaudotos lėšos'!M169</f>
        <v>18740.999999999996</v>
      </c>
      <c r="M26" s="92">
        <f>'4 pr._savarankiškosios f-jos'!N27+'4 pr._savarankiškosios f-jos'!N93+'4 pr._savarankiškosios f-jos'!N147+'4 pr._savarankiškosios f-jos'!N151+'4 pr._savarankiškosios f-jos'!N186+'4 pr._savarankiškosios f-jos'!N192+'4 pr._savarankiškosios f-jos'!N208+'5 pr._valstybinės f-jos'!N26+'5 pr._valstybinės f-jos'!N98+'5 pr._valstybinės f-jos'!N124+'6 pr._ugdymo reikmės'!N20+'8 pr._aplinkos apsaugos s. p.'!N18+'8 pr._aplinkos apsaugos s. p.'!N21+'9 pr._įstaigų pajamos'!N24+'9 pr._įstaigų pajamos'!N51+'10 pr._skolintos lėšos'!N22+'10 pr._skolintos lėšos'!N25+'10 pr._skolintos lėšos'!N32+'10 pr._skolintos lėšos'!N35+'10 pr._skolintos lėšos'!N38+'10 pr._skolintos lėšos'!N41+'10 pr._skolintos lėšos'!N45+'7 pr._kita dotacija'!N26+'7 pr._kita dotacija'!N81+'7 pr._kita dotacija'!N94+'7 pr._kita dotacija'!N105+'7 pr._kita dotacija'!N259+'7 pr._kita dotacija'!N265+'7 pr._kita dotacija'!N326+'11 pr._nepanaudotos lėšos'!N19+'11 pr._nepanaudotos lėšos'!N26+'11 pr._nepanaudotos lėšos'!N41+'11 pr._nepanaudotos lėšos'!N72+'11 pr._nepanaudotos lėšos'!N75+'11 pr._nepanaudotos lėšos'!N84+'11 pr._nepanaudotos lėšos'!N92+'11 pr._nepanaudotos lėšos'!N108+'11 pr._nepanaudotos lėšos'!N155+'11 pr._nepanaudotos lėšos'!N160+'11 pr._nepanaudotos lėšos'!N165+'11 pr._nepanaudotos lėšos'!N169</f>
        <v>4576.8</v>
      </c>
      <c r="N26" s="92">
        <f>'4 pr._savarankiškosios f-jos'!O27+'4 pr._savarankiškosios f-jos'!O93+'4 pr._savarankiškosios f-jos'!O147+'4 pr._savarankiškosios f-jos'!O151+'4 pr._savarankiškosios f-jos'!O186+'4 pr._savarankiškosios f-jos'!O192+'4 pr._savarankiškosios f-jos'!O208+'5 pr._valstybinės f-jos'!O26+'5 pr._valstybinės f-jos'!O98+'5 pr._valstybinės f-jos'!O124+'6 pr._ugdymo reikmės'!O20+'8 pr._aplinkos apsaugos s. p.'!O18+'8 pr._aplinkos apsaugos s. p.'!O21+'9 pr._įstaigų pajamos'!O24+'9 pr._įstaigų pajamos'!O51+'10 pr._skolintos lėšos'!O22+'10 pr._skolintos lėšos'!O25+'10 pr._skolintos lėšos'!O32+'10 pr._skolintos lėšos'!O35+'10 pr._skolintos lėšos'!O38+'10 pr._skolintos lėšos'!O41+'10 pr._skolintos lėšos'!O45+'7 pr._kita dotacija'!O26+'7 pr._kita dotacija'!O81+'7 pr._kita dotacija'!O94+'7 pr._kita dotacija'!O105+'7 pr._kita dotacija'!O259+'7 pr._kita dotacija'!O265+'7 pr._kita dotacija'!O326+'11 pr._nepanaudotos lėšos'!O19+'11 pr._nepanaudotos lėšos'!O26+'11 pr._nepanaudotos lėšos'!O41+'11 pr._nepanaudotos lėšos'!O72+'11 pr._nepanaudotos lėšos'!O75+'11 pr._nepanaudotos lėšos'!O84+'11 pr._nepanaudotos lėšos'!O92+'11 pr._nepanaudotos lėšos'!O108+'11 pr._nepanaudotos lėšos'!O155+'11 pr._nepanaudotos lėšos'!O160+'11 pr._nepanaudotos lėšos'!O165+'11 pr._nepanaudotos lėšos'!O169</f>
        <v>10821.400000000003</v>
      </c>
    </row>
    <row r="27" spans="1:14" ht="15" customHeight="1" x14ac:dyDescent="0.25">
      <c r="A27" s="5" t="s">
        <v>68</v>
      </c>
      <c r="B27" s="17" t="s">
        <v>7</v>
      </c>
      <c r="C27" s="16">
        <f t="shared" ref="C27:C37" si="2">D27+F27</f>
        <v>182.49999999999997</v>
      </c>
      <c r="D27" s="16">
        <f>'4 pr._savarankiškosios f-jos'!E32+'4 pr._savarankiškosios f-jos'!E101+'4 pr._savarankiškosios f-jos'!E193+'5 pr._valstybinės f-jos'!E44+'5 pr._valstybinės f-jos'!E100+'7 pr._kita dotacija'!E34+'7 pr._kita dotacija'!E271+'9 pr._įstaigų pajamos'!E38++'9 pr._įstaigų pajamos'!E87+'11 pr._nepanaudotos lėšos'!E138</f>
        <v>182.49999999999997</v>
      </c>
      <c r="E27" s="16">
        <f>'4 pr._savarankiškosios f-jos'!F32+'4 pr._savarankiškosios f-jos'!F101+'4 pr._savarankiškosios f-jos'!F193+'5 pr._valstybinės f-jos'!F44+'5 pr._valstybinės f-jos'!F100+'7 pr._kita dotacija'!F34+'7 pr._kita dotacija'!F271+'9 pr._įstaigų pajamos'!F38++'9 pr._įstaigų pajamos'!F87+'11 pr._nepanaudotos lėšos'!F138</f>
        <v>128.1</v>
      </c>
      <c r="F27" s="16">
        <f>'4 pr._savarankiškosios f-jos'!G32+'4 pr._savarankiškosios f-jos'!G101+'4 pr._savarankiškosios f-jos'!G193+'5 pr._valstybinės f-jos'!G44+'5 pr._valstybinės f-jos'!G100+'7 pr._kita dotacija'!G34+'7 pr._kita dotacija'!G271+'9 pr._įstaigų pajamos'!G38++'9 pr._įstaigų pajamos'!G87+'11 pr._nepanaudotos lėšos'!G138</f>
        <v>0</v>
      </c>
      <c r="G27" s="10">
        <f t="shared" si="0"/>
        <v>0</v>
      </c>
      <c r="H27" s="10">
        <f>'4 pr._savarankiškosios f-jos'!I32+'4 pr._savarankiškosios f-jos'!I101+'4 pr._savarankiškosios f-jos'!I193+'5 pr._valstybinės f-jos'!I44+'5 pr._valstybinės f-jos'!I100+'7 pr._kita dotacija'!I34+'7 pr._kita dotacija'!I271+'9 pr._įstaigų pajamos'!I38++'9 pr._įstaigų pajamos'!I87+'11 pr._nepanaudotos lėšos'!I138</f>
        <v>0</v>
      </c>
      <c r="I27" s="10">
        <f>'4 pr._savarankiškosios f-jos'!J32+'4 pr._savarankiškosios f-jos'!J101+'4 pr._savarankiškosios f-jos'!J193+'5 pr._valstybinės f-jos'!J44+'5 pr._valstybinės f-jos'!J100+'7 pr._kita dotacija'!J34+'7 pr._kita dotacija'!J271+'9 pr._įstaigų pajamos'!J38++'9 pr._įstaigų pajamos'!J87+'11 pr._nepanaudotos lėšos'!J138</f>
        <v>0</v>
      </c>
      <c r="J27" s="10">
        <f>'4 pr._savarankiškosios f-jos'!K32+'4 pr._savarankiškosios f-jos'!K101+'4 pr._savarankiškosios f-jos'!K193+'5 pr._valstybinės f-jos'!K44+'5 pr._valstybinės f-jos'!K100+'7 pr._kita dotacija'!K34+'7 pr._kita dotacija'!K271+'9 pr._įstaigų pajamos'!K38++'9 pr._įstaigų pajamos'!K87+'11 pr._nepanaudotos lėšos'!K138</f>
        <v>0</v>
      </c>
      <c r="K27" s="92">
        <f t="shared" si="1"/>
        <v>182.49999999999997</v>
      </c>
      <c r="L27" s="92">
        <f>'4 pr._savarankiškosios f-jos'!M32+'4 pr._savarankiškosios f-jos'!M101+'4 pr._savarankiškosios f-jos'!M193+'5 pr._valstybinės f-jos'!M44+'5 pr._valstybinės f-jos'!M100+'7 pr._kita dotacija'!M34+'7 pr._kita dotacija'!M271+'9 pr._įstaigų pajamos'!M38++'9 pr._įstaigų pajamos'!M87+'11 pr._nepanaudotos lėšos'!M138</f>
        <v>182.49999999999997</v>
      </c>
      <c r="M27" s="92">
        <f>'4 pr._savarankiškosios f-jos'!N32+'4 pr._savarankiškosios f-jos'!N101+'4 pr._savarankiškosios f-jos'!N193+'5 pr._valstybinės f-jos'!N44+'5 pr._valstybinės f-jos'!N100+'7 pr._kita dotacija'!N34+'7 pr._kita dotacija'!N271+'9 pr._įstaigų pajamos'!N38++'9 pr._įstaigų pajamos'!N87+'11 pr._nepanaudotos lėšos'!N138</f>
        <v>128.1</v>
      </c>
      <c r="N27" s="92">
        <f>'4 pr._savarankiškosios f-jos'!O32+'4 pr._savarankiškosios f-jos'!O101+'4 pr._savarankiškosios f-jos'!O193+'5 pr._valstybinės f-jos'!O44+'5 pr._valstybinės f-jos'!O100+'7 pr._kita dotacija'!O34+'7 pr._kita dotacija'!O271+'9 pr._įstaigų pajamos'!O38++'9 pr._įstaigų pajamos'!O87+'11 pr._nepanaudotos lėšos'!O138</f>
        <v>0</v>
      </c>
    </row>
    <row r="28" spans="1:14" ht="15" customHeight="1" x14ac:dyDescent="0.25">
      <c r="A28" s="5" t="s">
        <v>69</v>
      </c>
      <c r="B28" s="17" t="s">
        <v>10</v>
      </c>
      <c r="C28" s="16">
        <f t="shared" si="2"/>
        <v>167.70000000000002</v>
      </c>
      <c r="D28" s="16">
        <f>'4 pr._savarankiškosios f-jos'!E38+'4 pr._savarankiškosios f-jos'!E105+'4 pr._savarankiškosios f-jos'!E194+'5 pr._valstybinės f-jos'!E48+'5 pr._valstybinės f-jos'!E102+'7 pr._kita dotacija'!E275+'7 pr._kita dotacija'!E38+'9 pr._įstaigų pajamos'!E25+'9 pr._įstaigų pajamos'!E39+'9 pr._įstaigų pajamos'!E88+'11 pr._nepanaudotos lėšos'!E99</f>
        <v>167.70000000000002</v>
      </c>
      <c r="E28" s="16">
        <f>'4 pr._savarankiškosios f-jos'!F38+'4 pr._savarankiškosios f-jos'!F105+'4 pr._savarankiškosios f-jos'!F194+'5 pr._valstybinės f-jos'!F48+'5 pr._valstybinės f-jos'!F102+'7 pr._kita dotacija'!F275+'7 pr._kita dotacija'!F38+'9 pr._įstaigų pajamos'!F25+'9 pr._įstaigų pajamos'!F39+'9 pr._įstaigų pajamos'!F88+'11 pr._nepanaudotos lėšos'!F99</f>
        <v>121.80000000000001</v>
      </c>
      <c r="F28" s="16">
        <f>'4 pr._savarankiškosios f-jos'!G38+'4 pr._savarankiškosios f-jos'!G105+'4 pr._savarankiškosios f-jos'!G194+'5 pr._valstybinės f-jos'!G48+'5 pr._valstybinės f-jos'!G102+'7 pr._kita dotacija'!G275+'7 pr._kita dotacija'!G38+'9 pr._įstaigų pajamos'!G25+'9 pr._įstaigų pajamos'!G39+'9 pr._įstaigų pajamos'!G88+'11 pr._nepanaudotos lėšos'!G99</f>
        <v>0</v>
      </c>
      <c r="G28" s="10">
        <f t="shared" ref="G28:G39" si="3">H28+J28</f>
        <v>0</v>
      </c>
      <c r="H28" s="10">
        <f>'4 pr._savarankiškosios f-jos'!I38+'4 pr._savarankiškosios f-jos'!I105+'4 pr._savarankiškosios f-jos'!I194+'5 pr._valstybinės f-jos'!I48+'5 pr._valstybinės f-jos'!I102+'7 pr._kita dotacija'!I275+'7 pr._kita dotacija'!I38+'9 pr._įstaigų pajamos'!I25+'9 pr._įstaigų pajamos'!I39+'9 pr._įstaigų pajamos'!I88+'11 pr._nepanaudotos lėšos'!I99</f>
        <v>0</v>
      </c>
      <c r="I28" s="10">
        <f>'4 pr._savarankiškosios f-jos'!J38+'4 pr._savarankiškosios f-jos'!J105+'4 pr._savarankiškosios f-jos'!J194+'5 pr._valstybinės f-jos'!J48+'5 pr._valstybinės f-jos'!J102+'7 pr._kita dotacija'!J275+'7 pr._kita dotacija'!J38+'9 pr._įstaigų pajamos'!J25+'9 pr._įstaigų pajamos'!J39+'9 pr._įstaigų pajamos'!J88+'11 pr._nepanaudotos lėšos'!J99</f>
        <v>0</v>
      </c>
      <c r="J28" s="10">
        <f>'4 pr._savarankiškosios f-jos'!K38+'4 pr._savarankiškosios f-jos'!K105+'4 pr._savarankiškosios f-jos'!K194+'5 pr._valstybinės f-jos'!K48+'5 pr._valstybinės f-jos'!K102+'7 pr._kita dotacija'!K275+'7 pr._kita dotacija'!K38+'9 pr._įstaigų pajamos'!K25+'9 pr._įstaigų pajamos'!K39+'9 pr._įstaigų pajamos'!K88+'11 pr._nepanaudotos lėšos'!K99</f>
        <v>0</v>
      </c>
      <c r="K28" s="92">
        <f t="shared" ref="K28:K39" si="4">L28+N28</f>
        <v>167.70000000000002</v>
      </c>
      <c r="L28" s="92">
        <f>'4 pr._savarankiškosios f-jos'!M38+'4 pr._savarankiškosios f-jos'!M105+'4 pr._savarankiškosios f-jos'!M194+'5 pr._valstybinės f-jos'!M48+'5 pr._valstybinės f-jos'!M102+'7 pr._kita dotacija'!M275+'7 pr._kita dotacija'!M38+'9 pr._įstaigų pajamos'!M25+'9 pr._įstaigų pajamos'!M39+'9 pr._įstaigų pajamos'!M88+'11 pr._nepanaudotos lėšos'!M99</f>
        <v>167.70000000000002</v>
      </c>
      <c r="M28" s="92">
        <f>'4 pr._savarankiškosios f-jos'!N38+'4 pr._savarankiškosios f-jos'!N105+'4 pr._savarankiškosios f-jos'!N194+'5 pr._valstybinės f-jos'!N48+'5 pr._valstybinės f-jos'!N102+'7 pr._kita dotacija'!N275+'7 pr._kita dotacija'!N38+'9 pr._įstaigų pajamos'!N25+'9 pr._įstaigų pajamos'!N39+'9 pr._įstaigų pajamos'!N88+'11 pr._nepanaudotos lėšos'!N99</f>
        <v>121.80000000000001</v>
      </c>
      <c r="N28" s="92">
        <f>'4 pr._savarankiškosios f-jos'!O38+'4 pr._savarankiškosios f-jos'!O105+'4 pr._savarankiškosios f-jos'!O194+'5 pr._valstybinės f-jos'!O48+'5 pr._valstybinės f-jos'!O102+'7 pr._kita dotacija'!O275+'7 pr._kita dotacija'!O38+'9 pr._įstaigų pajamos'!O25+'9 pr._įstaigų pajamos'!O39+'9 pr._įstaigų pajamos'!O88+'11 pr._nepanaudotos lėšos'!O99</f>
        <v>0</v>
      </c>
    </row>
    <row r="29" spans="1:14" ht="15" customHeight="1" x14ac:dyDescent="0.25">
      <c r="A29" s="5" t="s">
        <v>70</v>
      </c>
      <c r="B29" s="17" t="s">
        <v>11</v>
      </c>
      <c r="C29" s="16">
        <f t="shared" si="2"/>
        <v>302.10000000000008</v>
      </c>
      <c r="D29" s="16">
        <f>'4 pr._savarankiškosios f-jos'!E43+'4 pr._savarankiškosios f-jos'!E109+'4 pr._savarankiškosios f-jos'!E195+'5 pr._valstybinės f-jos'!E52+'5 pr._valstybinės f-jos'!E104+'7 pr._kita dotacija'!E42+'7 pr._kita dotacija'!E279+'9 pr._įstaigų pajamos'!E26+'9 pr._įstaigų pajamos'!E40+'9 pr._įstaigų pajamos'!E89+'11 pr._nepanaudotos lėšos'!E94+'11 pr._nepanaudotos lėšos'!E30+'11 pr._nepanaudotos lėšos'!E100</f>
        <v>300.30000000000007</v>
      </c>
      <c r="E29" s="16">
        <f>'4 pr._savarankiškosios f-jos'!F43+'4 pr._savarankiškosios f-jos'!F109+'4 pr._savarankiškosios f-jos'!F195+'5 pr._valstybinės f-jos'!F52+'5 pr._valstybinės f-jos'!F104+'7 pr._kita dotacija'!F42+'7 pr._kita dotacija'!F279+'9 pr._įstaigų pajamos'!F26+'9 pr._įstaigų pajamos'!F40+'9 pr._įstaigų pajamos'!F89+'11 pr._nepanaudotos lėšos'!F94+'11 pr._nepanaudotos lėšos'!F30+'11 pr._nepanaudotos lėšos'!F100</f>
        <v>230.7</v>
      </c>
      <c r="F29" s="16">
        <f>'4 pr._savarankiškosios f-jos'!G43+'4 pr._savarankiškosios f-jos'!G109+'4 pr._savarankiškosios f-jos'!G195+'5 pr._valstybinės f-jos'!G52+'5 pr._valstybinės f-jos'!G104+'7 pr._kita dotacija'!G42+'7 pr._kita dotacija'!G279+'9 pr._įstaigų pajamos'!G26+'9 pr._įstaigų pajamos'!G40+'9 pr._įstaigų pajamos'!G89+'11 pr._nepanaudotos lėšos'!G94+'11 pr._nepanaudotos lėšos'!G30+'11 pr._nepanaudotos lėšos'!G100</f>
        <v>1.8</v>
      </c>
      <c r="G29" s="10">
        <f t="shared" si="3"/>
        <v>0</v>
      </c>
      <c r="H29" s="10">
        <f>'4 pr._savarankiškosios f-jos'!I43+'4 pr._savarankiškosios f-jos'!I109+'4 pr._savarankiškosios f-jos'!I195+'5 pr._valstybinės f-jos'!I52+'5 pr._valstybinės f-jos'!I104+'7 pr._kita dotacija'!I42+'7 pr._kita dotacija'!I279+'9 pr._įstaigų pajamos'!I26+'9 pr._įstaigų pajamos'!I40+'9 pr._įstaigų pajamos'!I89+'11 pr._nepanaudotos lėšos'!I94+'11 pr._nepanaudotos lėšos'!I30+'11 pr._nepanaudotos lėšos'!I100</f>
        <v>0</v>
      </c>
      <c r="I29" s="10">
        <f>'4 pr._savarankiškosios f-jos'!J43+'4 pr._savarankiškosios f-jos'!J109+'4 pr._savarankiškosios f-jos'!J195+'5 pr._valstybinės f-jos'!J52+'5 pr._valstybinės f-jos'!J104+'7 pr._kita dotacija'!J42+'7 pr._kita dotacija'!J279+'9 pr._įstaigų pajamos'!J26+'9 pr._įstaigų pajamos'!J40+'9 pr._įstaigų pajamos'!J89+'11 pr._nepanaudotos lėšos'!J94+'11 pr._nepanaudotos lėšos'!J30+'11 pr._nepanaudotos lėšos'!J100</f>
        <v>0</v>
      </c>
      <c r="J29" s="10">
        <f>'4 pr._savarankiškosios f-jos'!K43+'4 pr._savarankiškosios f-jos'!K109+'4 pr._savarankiškosios f-jos'!K195+'5 pr._valstybinės f-jos'!K52+'5 pr._valstybinės f-jos'!K104+'7 pr._kita dotacija'!K42+'7 pr._kita dotacija'!K279+'9 pr._įstaigų pajamos'!K26+'9 pr._įstaigų pajamos'!K40+'9 pr._įstaigų pajamos'!K89+'11 pr._nepanaudotos lėšos'!K94+'11 pr._nepanaudotos lėšos'!K30+'11 pr._nepanaudotos lėšos'!K100</f>
        <v>0</v>
      </c>
      <c r="K29" s="92">
        <f t="shared" si="4"/>
        <v>302.10000000000008</v>
      </c>
      <c r="L29" s="92">
        <f>'4 pr._savarankiškosios f-jos'!M43+'4 pr._savarankiškosios f-jos'!M109+'4 pr._savarankiškosios f-jos'!M195+'5 pr._valstybinės f-jos'!M52+'5 pr._valstybinės f-jos'!M104+'7 pr._kita dotacija'!M42+'7 pr._kita dotacija'!M279+'9 pr._įstaigų pajamos'!M26+'9 pr._įstaigų pajamos'!M40+'9 pr._įstaigų pajamos'!M89+'11 pr._nepanaudotos lėšos'!M94+'11 pr._nepanaudotos lėšos'!M30+'11 pr._nepanaudotos lėšos'!M100</f>
        <v>300.30000000000007</v>
      </c>
      <c r="M29" s="92">
        <f>'4 pr._savarankiškosios f-jos'!N43+'4 pr._savarankiškosios f-jos'!N109+'4 pr._savarankiškosios f-jos'!N195+'5 pr._valstybinės f-jos'!N52+'5 pr._valstybinės f-jos'!N104+'7 pr._kita dotacija'!N42+'7 pr._kita dotacija'!N279+'9 pr._įstaigų pajamos'!N26+'9 pr._įstaigų pajamos'!N40+'9 pr._įstaigų pajamos'!N89+'11 pr._nepanaudotos lėšos'!N94+'11 pr._nepanaudotos lėšos'!N30+'11 pr._nepanaudotos lėšos'!N100</f>
        <v>230.7</v>
      </c>
      <c r="N29" s="92">
        <f>'4 pr._savarankiškosios f-jos'!O43+'4 pr._savarankiškosios f-jos'!O109+'4 pr._savarankiškosios f-jos'!O195+'5 pr._valstybinės f-jos'!O52+'5 pr._valstybinės f-jos'!O104+'7 pr._kita dotacija'!O42+'7 pr._kita dotacija'!O279+'9 pr._įstaigų pajamos'!O26+'9 pr._įstaigų pajamos'!O40+'9 pr._įstaigų pajamos'!O89+'11 pr._nepanaudotos lėšos'!O94+'11 pr._nepanaudotos lėšos'!O30+'11 pr._nepanaudotos lėšos'!O100</f>
        <v>1.8</v>
      </c>
    </row>
    <row r="30" spans="1:14" ht="15" customHeight="1" x14ac:dyDescent="0.25">
      <c r="A30" s="5" t="s">
        <v>71</v>
      </c>
      <c r="B30" s="17" t="s">
        <v>12</v>
      </c>
      <c r="C30" s="16">
        <f t="shared" si="2"/>
        <v>193.7</v>
      </c>
      <c r="D30" s="16">
        <f>'4 pr._savarankiškosios f-jos'!E49+'4 pr._savarankiškosios f-jos'!E113+'5 pr._valstybinės f-jos'!E56+'5 pr._valstybinės f-jos'!E106+'7 pr._kita dotacija'!E47+'9 pr._įstaigų pajamos'!E27+'9 pr._įstaigų pajamos'!E41+'11 pr._nepanaudotos lėšos'!E93+'11 pr._nepanaudotos lėšos'!E31</f>
        <v>193.7</v>
      </c>
      <c r="E30" s="16">
        <f>'4 pr._savarankiškosios f-jos'!F49+'4 pr._savarankiškosios f-jos'!F113+'5 pr._valstybinės f-jos'!F56+'5 pr._valstybinės f-jos'!F106+'7 pr._kita dotacija'!F47+'9 pr._įstaigų pajamos'!F27+'9 pr._įstaigų pajamos'!F41+'11 pr._nepanaudotos lėšos'!F93+'11 pr._nepanaudotos lėšos'!F31</f>
        <v>143</v>
      </c>
      <c r="F30" s="16">
        <f>'4 pr._savarankiškosios f-jos'!G49+'4 pr._savarankiškosios f-jos'!G113+'5 pr._valstybinės f-jos'!G56+'5 pr._valstybinės f-jos'!G106+'7 pr._kita dotacija'!G47+'9 pr._įstaigų pajamos'!G27+'9 pr._įstaigų pajamos'!G41+'11 pr._nepanaudotos lėšos'!G93+'11 pr._nepanaudotos lėšos'!G31</f>
        <v>0</v>
      </c>
      <c r="G30" s="10">
        <f t="shared" si="3"/>
        <v>0</v>
      </c>
      <c r="H30" s="10">
        <f>'4 pr._savarankiškosios f-jos'!I49+'4 pr._savarankiškosios f-jos'!I113+'5 pr._valstybinės f-jos'!I56+'5 pr._valstybinės f-jos'!I106+'7 pr._kita dotacija'!I47+'9 pr._įstaigų pajamos'!I27+'9 pr._įstaigų pajamos'!I41+'11 pr._nepanaudotos lėšos'!I93+'11 pr._nepanaudotos lėšos'!I31</f>
        <v>0</v>
      </c>
      <c r="I30" s="10">
        <f>'4 pr._savarankiškosios f-jos'!J49+'4 pr._savarankiškosios f-jos'!J113+'5 pr._valstybinės f-jos'!J56+'5 pr._valstybinės f-jos'!J106+'7 pr._kita dotacija'!J47+'9 pr._įstaigų pajamos'!J27+'9 pr._įstaigų pajamos'!J41+'11 pr._nepanaudotos lėšos'!J93+'11 pr._nepanaudotos lėšos'!J31</f>
        <v>0</v>
      </c>
      <c r="J30" s="10">
        <f>'4 pr._savarankiškosios f-jos'!K49+'4 pr._savarankiškosios f-jos'!K113+'5 pr._valstybinės f-jos'!K56+'5 pr._valstybinės f-jos'!K106+'7 pr._kita dotacija'!K47+'9 pr._įstaigų pajamos'!K27+'9 pr._įstaigų pajamos'!K41+'11 pr._nepanaudotos lėšos'!K93+'11 pr._nepanaudotos lėšos'!K31</f>
        <v>0</v>
      </c>
      <c r="K30" s="92">
        <f t="shared" si="4"/>
        <v>193.7</v>
      </c>
      <c r="L30" s="92">
        <f>'4 pr._savarankiškosios f-jos'!M49+'4 pr._savarankiškosios f-jos'!M113+'5 pr._valstybinės f-jos'!M56+'5 pr._valstybinės f-jos'!M106+'7 pr._kita dotacija'!M47+'9 pr._įstaigų pajamos'!M27+'9 pr._įstaigų pajamos'!M41+'11 pr._nepanaudotos lėšos'!M93+'11 pr._nepanaudotos lėšos'!M31</f>
        <v>193.7</v>
      </c>
      <c r="M30" s="92">
        <f>'4 pr._savarankiškosios f-jos'!N49+'4 pr._savarankiškosios f-jos'!N113+'5 pr._valstybinės f-jos'!N56+'5 pr._valstybinės f-jos'!N106+'7 pr._kita dotacija'!N47+'9 pr._įstaigų pajamos'!N27+'9 pr._įstaigų pajamos'!N41+'11 pr._nepanaudotos lėšos'!N93+'11 pr._nepanaudotos lėšos'!N31</f>
        <v>143</v>
      </c>
      <c r="N30" s="92">
        <f>'4 pr._savarankiškosios f-jos'!O49+'4 pr._savarankiškosios f-jos'!O113+'5 pr._valstybinės f-jos'!O56+'5 pr._valstybinės f-jos'!O106+'7 pr._kita dotacija'!O47+'9 pr._įstaigų pajamos'!O27+'9 pr._įstaigų pajamos'!O41+'11 pr._nepanaudotos lėšos'!O93+'11 pr._nepanaudotos lėšos'!O31</f>
        <v>0</v>
      </c>
    </row>
    <row r="31" spans="1:14" ht="15" customHeight="1" x14ac:dyDescent="0.25">
      <c r="A31" s="5" t="s">
        <v>72</v>
      </c>
      <c r="B31" s="17" t="s">
        <v>13</v>
      </c>
      <c r="C31" s="16">
        <f t="shared" si="2"/>
        <v>126.79999999999998</v>
      </c>
      <c r="D31" s="16">
        <f>'4 pr._savarankiškosios f-jos'!E54+'4 pr._savarankiškosios f-jos'!E117+'5 pr._valstybinės f-jos'!E60+'5 pr._valstybinės f-jos'!E108+'7 pr._kita dotacija'!E51+'9 pr._įstaigų pajamos'!E42+'11 pr._nepanaudotos lėšos'!E101</f>
        <v>126.79999999999998</v>
      </c>
      <c r="E31" s="16">
        <f>'4 pr._savarankiškosios f-jos'!F54+'4 pr._savarankiškosios f-jos'!F117+'5 pr._valstybinės f-jos'!F60+'5 pr._valstybinės f-jos'!F108+'7 pr._kita dotacija'!F51+'9 pr._įstaigų pajamos'!F42+'11 pr._nepanaudotos lėšos'!F101</f>
        <v>84.9</v>
      </c>
      <c r="F31" s="16">
        <f>'4 pr._savarankiškosios f-jos'!G54+'4 pr._savarankiškosios f-jos'!G117+'5 pr._valstybinės f-jos'!G60+'5 pr._valstybinės f-jos'!G108+'7 pr._kita dotacija'!G51+'9 pr._įstaigų pajamos'!G42+'11 pr._nepanaudotos lėšos'!G101</f>
        <v>0</v>
      </c>
      <c r="G31" s="10">
        <f t="shared" si="3"/>
        <v>0</v>
      </c>
      <c r="H31" s="10">
        <f>'4 pr._savarankiškosios f-jos'!I54+'4 pr._savarankiškosios f-jos'!I117+'5 pr._valstybinės f-jos'!I60+'5 pr._valstybinės f-jos'!I108+'7 pr._kita dotacija'!I51+'9 pr._įstaigų pajamos'!I42+'11 pr._nepanaudotos lėšos'!I101</f>
        <v>0</v>
      </c>
      <c r="I31" s="10">
        <f>'4 pr._savarankiškosios f-jos'!J54+'4 pr._savarankiškosios f-jos'!J117+'5 pr._valstybinės f-jos'!J60+'5 pr._valstybinės f-jos'!J108+'7 pr._kita dotacija'!J51+'9 pr._įstaigų pajamos'!J42+'11 pr._nepanaudotos lėšos'!J101</f>
        <v>0</v>
      </c>
      <c r="J31" s="10">
        <f>'4 pr._savarankiškosios f-jos'!K54+'4 pr._savarankiškosios f-jos'!K117+'5 pr._valstybinės f-jos'!K60+'5 pr._valstybinės f-jos'!K108+'7 pr._kita dotacija'!K51+'9 pr._įstaigų pajamos'!K42+'11 pr._nepanaudotos lėšos'!K101</f>
        <v>0</v>
      </c>
      <c r="K31" s="92">
        <f t="shared" si="4"/>
        <v>126.79999999999998</v>
      </c>
      <c r="L31" s="92">
        <f>'4 pr._savarankiškosios f-jos'!M54+'4 pr._savarankiškosios f-jos'!M117+'5 pr._valstybinės f-jos'!M60+'5 pr._valstybinės f-jos'!M108+'7 pr._kita dotacija'!M51+'9 pr._įstaigų pajamos'!M42+'11 pr._nepanaudotos lėšos'!M101</f>
        <v>126.79999999999998</v>
      </c>
      <c r="M31" s="92">
        <f>'4 pr._savarankiškosios f-jos'!N54+'4 pr._savarankiškosios f-jos'!N117+'5 pr._valstybinės f-jos'!N60+'5 pr._valstybinės f-jos'!N108+'7 pr._kita dotacija'!N51+'9 pr._įstaigų pajamos'!N42+'11 pr._nepanaudotos lėšos'!N101</f>
        <v>84.9</v>
      </c>
      <c r="N31" s="92">
        <f>'4 pr._savarankiškosios f-jos'!O54+'4 pr._savarankiškosios f-jos'!O117+'5 pr._valstybinės f-jos'!O60+'5 pr._valstybinės f-jos'!O108+'7 pr._kita dotacija'!O51+'9 pr._įstaigų pajamos'!O42+'11 pr._nepanaudotos lėšos'!O101</f>
        <v>0</v>
      </c>
    </row>
    <row r="32" spans="1:14" ht="15" customHeight="1" x14ac:dyDescent="0.25">
      <c r="A32" s="5" t="s">
        <v>73</v>
      </c>
      <c r="B32" s="12" t="s">
        <v>14</v>
      </c>
      <c r="C32" s="16">
        <f t="shared" si="2"/>
        <v>161.6</v>
      </c>
      <c r="D32" s="16">
        <f>'4 pr._savarankiškosios f-jos'!E59+'4 pr._savarankiškosios f-jos'!E121+'5 pr._valstybinės f-jos'!E64+'5 pr._valstybinės f-jos'!E110+'7 pr._kita dotacija'!E55+'9 pr._įstaigų pajamos'!E28+'9 pr._įstaigų pajamos'!E43+'11 pr._nepanaudotos lėšos'!E102+'11 pr._nepanaudotos lėšos'!E32</f>
        <v>154.69999999999999</v>
      </c>
      <c r="E32" s="16">
        <f>'4 pr._savarankiškosios f-jos'!F59+'4 pr._savarankiškosios f-jos'!F121+'5 pr._valstybinės f-jos'!F64+'5 pr._valstybinės f-jos'!F110+'7 pr._kita dotacija'!F55+'9 pr._įstaigų pajamos'!F28+'9 pr._įstaigų pajamos'!F43+'11 pr._nepanaudotos lėšos'!F102+'11 pr._nepanaudotos lėšos'!F32</f>
        <v>98</v>
      </c>
      <c r="F32" s="16">
        <f>'4 pr._savarankiškosios f-jos'!G59+'4 pr._savarankiškosios f-jos'!G121+'5 pr._valstybinės f-jos'!G64+'5 pr._valstybinės f-jos'!G110+'7 pr._kita dotacija'!G55+'9 pr._įstaigų pajamos'!G28+'9 pr._įstaigų pajamos'!G43+'11 pr._nepanaudotos lėšos'!G102+'11 pr._nepanaudotos lėšos'!G32</f>
        <v>6.9</v>
      </c>
      <c r="G32" s="10">
        <f t="shared" si="3"/>
        <v>1.4</v>
      </c>
      <c r="H32" s="10">
        <f>'4 pr._savarankiškosios f-jos'!I59+'4 pr._savarankiškosios f-jos'!I121+'5 pr._valstybinės f-jos'!I64+'5 pr._valstybinės f-jos'!I110+'7 pr._kita dotacija'!I55+'9 pr._įstaigų pajamos'!I28+'9 pr._įstaigų pajamos'!I43+'11 pr._nepanaudotos lėšos'!I102+'11 pr._nepanaudotos lėšos'!I32</f>
        <v>0</v>
      </c>
      <c r="I32" s="10">
        <f>'4 pr._savarankiškosios f-jos'!J59+'4 pr._savarankiškosios f-jos'!J121+'5 pr._valstybinės f-jos'!J64+'5 pr._valstybinės f-jos'!J110+'7 pr._kita dotacija'!J55+'9 pr._įstaigų pajamos'!J28+'9 pr._įstaigų pajamos'!J43+'11 pr._nepanaudotos lėšos'!J102+'11 pr._nepanaudotos lėšos'!J32</f>
        <v>0</v>
      </c>
      <c r="J32" s="10">
        <f>'4 pr._savarankiškosios f-jos'!K59+'4 pr._savarankiškosios f-jos'!K121+'5 pr._valstybinės f-jos'!K64+'5 pr._valstybinės f-jos'!K110+'7 pr._kita dotacija'!K55+'9 pr._įstaigų pajamos'!K28+'9 pr._įstaigų pajamos'!K43+'11 pr._nepanaudotos lėšos'!K102+'11 pr._nepanaudotos lėšos'!K32</f>
        <v>1.4</v>
      </c>
      <c r="K32" s="92">
        <f t="shared" si="4"/>
        <v>163</v>
      </c>
      <c r="L32" s="92">
        <f>'4 pr._savarankiškosios f-jos'!M59+'4 pr._savarankiškosios f-jos'!M121+'5 pr._valstybinės f-jos'!M64+'5 pr._valstybinės f-jos'!M110+'7 pr._kita dotacija'!M55+'9 pr._įstaigų pajamos'!M28+'9 pr._įstaigų pajamos'!M43+'11 pr._nepanaudotos lėšos'!M102+'11 pr._nepanaudotos lėšos'!M32</f>
        <v>154.69999999999999</v>
      </c>
      <c r="M32" s="92">
        <f>'4 pr._savarankiškosios f-jos'!N59+'4 pr._savarankiškosios f-jos'!N121+'5 pr._valstybinės f-jos'!N64+'5 pr._valstybinės f-jos'!N110+'7 pr._kita dotacija'!N55+'9 pr._įstaigų pajamos'!N28+'9 pr._įstaigų pajamos'!N43+'11 pr._nepanaudotos lėšos'!N102+'11 pr._nepanaudotos lėšos'!N32</f>
        <v>98</v>
      </c>
      <c r="N32" s="92">
        <f>'4 pr._savarankiškosios f-jos'!O59+'4 pr._savarankiškosios f-jos'!O121+'5 pr._valstybinės f-jos'!O64+'5 pr._valstybinės f-jos'!O110+'7 pr._kita dotacija'!O55+'9 pr._įstaigų pajamos'!O28+'9 pr._įstaigų pajamos'!O43+'11 pr._nepanaudotos lėšos'!O102+'11 pr._nepanaudotos lėšos'!O32</f>
        <v>8.3000000000000007</v>
      </c>
    </row>
    <row r="33" spans="1:14" ht="15" customHeight="1" x14ac:dyDescent="0.25">
      <c r="A33" s="13" t="s">
        <v>74</v>
      </c>
      <c r="B33" s="12" t="s">
        <v>15</v>
      </c>
      <c r="C33" s="16">
        <f t="shared" si="2"/>
        <v>189.29999999999998</v>
      </c>
      <c r="D33" s="16">
        <f>'4 pr._savarankiškosios f-jos'!E64+'4 pr._savarankiškosios f-jos'!E125++'4 pr._savarankiškosios f-jos'!E196+'5 pr._valstybinės f-jos'!E68+'5 pr._valstybinės f-jos'!E112+'7 pr._kita dotacija'!E59+'7 pr._kita dotacija'!E283+'9 pr._įstaigų pajamos'!E29+'9 pr._įstaigų pajamos'!E44+'9 pr._įstaigų pajamos'!E90+'11 pr._nepanaudotos lėšos'!E103+'11 pr._nepanaudotos lėšos'!E33+'11 pr._nepanaudotos lėšos'!E95</f>
        <v>187.49999999999997</v>
      </c>
      <c r="E33" s="16">
        <f>'4 pr._savarankiškosios f-jos'!F64+'4 pr._savarankiškosios f-jos'!F125++'4 pr._savarankiškosios f-jos'!F196+'5 pr._valstybinės f-jos'!F68+'5 pr._valstybinės f-jos'!F112+'7 pr._kita dotacija'!F59+'7 pr._kita dotacija'!F283+'9 pr._įstaigų pajamos'!F29+'9 pr._įstaigų pajamos'!F44+'9 pr._įstaigų pajamos'!F90+'11 pr._nepanaudotos lėšos'!F103+'11 pr._nepanaudotos lėšos'!F33+'11 pr._nepanaudotos lėšos'!F95</f>
        <v>137</v>
      </c>
      <c r="F33" s="16">
        <f>'4 pr._savarankiškosios f-jos'!G64+'4 pr._savarankiškosios f-jos'!G125++'4 pr._savarankiškosios f-jos'!G196+'5 pr._valstybinės f-jos'!G68+'5 pr._valstybinės f-jos'!G112+'7 pr._kita dotacija'!G59+'7 pr._kita dotacija'!G283+'9 pr._įstaigų pajamos'!G29+'9 pr._įstaigų pajamos'!G44+'9 pr._įstaigų pajamos'!G90+'11 pr._nepanaudotos lėšos'!G103+'11 pr._nepanaudotos lėšos'!G33+'11 pr._nepanaudotos lėšos'!G95</f>
        <v>1.8</v>
      </c>
      <c r="G33" s="10">
        <f t="shared" si="3"/>
        <v>0</v>
      </c>
      <c r="H33" s="10">
        <f>'4 pr._savarankiškosios f-jos'!I64+'4 pr._savarankiškosios f-jos'!I125++'4 pr._savarankiškosios f-jos'!I196+'5 pr._valstybinės f-jos'!I68+'5 pr._valstybinės f-jos'!I112+'7 pr._kita dotacija'!I59+'7 pr._kita dotacija'!I283+'9 pr._įstaigų pajamos'!I29+'9 pr._įstaigų pajamos'!I44+'9 pr._įstaigų pajamos'!I90+'11 pr._nepanaudotos lėšos'!I103+'11 pr._nepanaudotos lėšos'!I33+'11 pr._nepanaudotos lėšos'!I95</f>
        <v>0</v>
      </c>
      <c r="I33" s="10">
        <f>'4 pr._savarankiškosios f-jos'!J64+'4 pr._savarankiškosios f-jos'!J125++'4 pr._savarankiškosios f-jos'!J196+'5 pr._valstybinės f-jos'!J68+'5 pr._valstybinės f-jos'!J112+'7 pr._kita dotacija'!J59+'7 pr._kita dotacija'!J283+'9 pr._įstaigų pajamos'!J29+'9 pr._įstaigų pajamos'!J44+'9 pr._įstaigų pajamos'!J90+'11 pr._nepanaudotos lėšos'!J103+'11 pr._nepanaudotos lėšos'!J33+'11 pr._nepanaudotos lėšos'!J95</f>
        <v>0</v>
      </c>
      <c r="J33" s="10">
        <f>'4 pr._savarankiškosios f-jos'!K64+'4 pr._savarankiškosios f-jos'!K125++'4 pr._savarankiškosios f-jos'!K196+'5 pr._valstybinės f-jos'!K68+'5 pr._valstybinės f-jos'!K112+'7 pr._kita dotacija'!K59+'7 pr._kita dotacija'!K283+'9 pr._įstaigų pajamos'!K29+'9 pr._įstaigų pajamos'!K44+'9 pr._įstaigų pajamos'!K90+'11 pr._nepanaudotos lėšos'!K103+'11 pr._nepanaudotos lėšos'!K33+'11 pr._nepanaudotos lėšos'!K95</f>
        <v>0</v>
      </c>
      <c r="K33" s="92">
        <f t="shared" si="4"/>
        <v>189.29999999999998</v>
      </c>
      <c r="L33" s="92">
        <f>'4 pr._savarankiškosios f-jos'!M64+'4 pr._savarankiškosios f-jos'!M125++'4 pr._savarankiškosios f-jos'!M196+'5 pr._valstybinės f-jos'!M68+'5 pr._valstybinės f-jos'!M112+'7 pr._kita dotacija'!M59+'7 pr._kita dotacija'!M283+'9 pr._įstaigų pajamos'!M29+'9 pr._įstaigų pajamos'!M44+'9 pr._įstaigų pajamos'!M90+'11 pr._nepanaudotos lėšos'!M103+'11 pr._nepanaudotos lėšos'!M33+'11 pr._nepanaudotos lėšos'!M95</f>
        <v>187.49999999999997</v>
      </c>
      <c r="M33" s="92">
        <f>'4 pr._savarankiškosios f-jos'!N64+'4 pr._savarankiškosios f-jos'!N125++'4 pr._savarankiškosios f-jos'!N196+'5 pr._valstybinės f-jos'!N68+'5 pr._valstybinės f-jos'!N112+'7 pr._kita dotacija'!N59+'7 pr._kita dotacija'!N283+'9 pr._įstaigų pajamos'!N29+'9 pr._įstaigų pajamos'!N44+'9 pr._įstaigų pajamos'!N90+'11 pr._nepanaudotos lėšos'!N103+'11 pr._nepanaudotos lėšos'!N33+'11 pr._nepanaudotos lėšos'!N95</f>
        <v>137</v>
      </c>
      <c r="N33" s="92">
        <f>'4 pr._savarankiškosios f-jos'!O64+'4 pr._savarankiškosios f-jos'!O125++'4 pr._savarankiškosios f-jos'!O196+'5 pr._valstybinės f-jos'!O68+'5 pr._valstybinės f-jos'!O112+'7 pr._kita dotacija'!O59+'7 pr._kita dotacija'!O283+'9 pr._įstaigų pajamos'!O29+'9 pr._įstaigų pajamos'!O44+'9 pr._įstaigų pajamos'!O90+'11 pr._nepanaudotos lėšos'!O103+'11 pr._nepanaudotos lėšos'!O33+'11 pr._nepanaudotos lėšos'!O95</f>
        <v>1.8</v>
      </c>
    </row>
    <row r="34" spans="1:14" ht="15" customHeight="1" x14ac:dyDescent="0.25">
      <c r="A34" s="19" t="s">
        <v>75</v>
      </c>
      <c r="B34" s="17" t="s">
        <v>16</v>
      </c>
      <c r="C34" s="16">
        <f t="shared" si="2"/>
        <v>449.7</v>
      </c>
      <c r="D34" s="16">
        <f>'4 pr._savarankiškosios f-jos'!E69+'4 pr._savarankiškosios f-jos'!E129+'5 pr._valstybinės f-jos'!E72+'5 pr._valstybinės f-jos'!E114+'7 pr._kita dotacija'!E63+'9 pr._įstaigų pajamos'!E30+'9 pr._įstaigų pajamos'!E45+'4 pr._savarankiškosios f-jos'!E197+'7 pr._kita dotacija'!E287+'9 pr._įstaigų pajamos'!E91+'11 pr._nepanaudotos lėšos'!E96+'11 pr._nepanaudotos lėšos'!E104+'11 pr._nepanaudotos lėšos'!E34</f>
        <v>401.7</v>
      </c>
      <c r="E34" s="16">
        <f>'4 pr._savarankiškosios f-jos'!F69+'4 pr._savarankiškosios f-jos'!F129+'5 pr._valstybinės f-jos'!F72+'5 pr._valstybinės f-jos'!F114+'7 pr._kita dotacija'!F63+'9 pr._įstaigų pajamos'!F30+'9 pr._įstaigų pajamos'!F45+'4 pr._savarankiškosios f-jos'!F197+'7 pr._kita dotacija'!F287+'9 pr._įstaigų pajamos'!F91+'11 pr._nepanaudotos lėšos'!F96+'11 pr._nepanaudotos lėšos'!F104+'11 pr._nepanaudotos lėšos'!F34</f>
        <v>299.79999999999995</v>
      </c>
      <c r="F34" s="16">
        <f>'4 pr._savarankiškosios f-jos'!G69+'4 pr._savarankiškosios f-jos'!G129+'5 pr._valstybinės f-jos'!G72+'5 pr._valstybinės f-jos'!G114+'7 pr._kita dotacija'!G63+'9 pr._įstaigų pajamos'!G30+'9 pr._įstaigų pajamos'!G45+'4 pr._savarankiškosios f-jos'!G197+'7 pr._kita dotacija'!G287+'9 pr._įstaigų pajamos'!G91+'11 pr._nepanaudotos lėšos'!G96+'11 pr._nepanaudotos lėšos'!G104+'11 pr._nepanaudotos lėšos'!G34</f>
        <v>48</v>
      </c>
      <c r="G34" s="10">
        <f t="shared" si="3"/>
        <v>0</v>
      </c>
      <c r="H34" s="10">
        <f>'4 pr._savarankiškosios f-jos'!I69+'4 pr._savarankiškosios f-jos'!I129+'5 pr._valstybinės f-jos'!I72+'5 pr._valstybinės f-jos'!I114+'7 pr._kita dotacija'!I63+'9 pr._įstaigų pajamos'!I30+'9 pr._įstaigų pajamos'!I45+'4 pr._savarankiškosios f-jos'!I197+'7 pr._kita dotacija'!I287+'9 pr._įstaigų pajamos'!I91+'11 pr._nepanaudotos lėšos'!I96+'11 pr._nepanaudotos lėšos'!I104+'11 pr._nepanaudotos lėšos'!I34</f>
        <v>0</v>
      </c>
      <c r="I34" s="10">
        <f>'4 pr._savarankiškosios f-jos'!J69+'4 pr._savarankiškosios f-jos'!J129+'5 pr._valstybinės f-jos'!J72+'5 pr._valstybinės f-jos'!J114+'7 pr._kita dotacija'!J63+'9 pr._įstaigų pajamos'!J30+'9 pr._įstaigų pajamos'!J45+'4 pr._savarankiškosios f-jos'!J197+'7 pr._kita dotacija'!J287+'9 pr._įstaigų pajamos'!J91+'11 pr._nepanaudotos lėšos'!J96+'11 pr._nepanaudotos lėšos'!J104+'11 pr._nepanaudotos lėšos'!J34</f>
        <v>0</v>
      </c>
      <c r="J34" s="10">
        <f>'4 pr._savarankiškosios f-jos'!K69+'4 pr._savarankiškosios f-jos'!K129+'5 pr._valstybinės f-jos'!K72+'5 pr._valstybinės f-jos'!K114+'7 pr._kita dotacija'!K63+'9 pr._įstaigų pajamos'!K30+'9 pr._įstaigų pajamos'!K45+'4 pr._savarankiškosios f-jos'!K197+'7 pr._kita dotacija'!K287+'9 pr._įstaigų pajamos'!K91+'11 pr._nepanaudotos lėšos'!K96+'11 pr._nepanaudotos lėšos'!K104+'11 pr._nepanaudotos lėšos'!K34</f>
        <v>0</v>
      </c>
      <c r="K34" s="92">
        <f t="shared" si="4"/>
        <v>449.7</v>
      </c>
      <c r="L34" s="92">
        <f>'4 pr._savarankiškosios f-jos'!M69+'4 pr._savarankiškosios f-jos'!M129+'5 pr._valstybinės f-jos'!M72+'5 pr._valstybinės f-jos'!M114+'7 pr._kita dotacija'!M63+'9 pr._įstaigų pajamos'!M30+'9 pr._įstaigų pajamos'!M45+'4 pr._savarankiškosios f-jos'!M197+'7 pr._kita dotacija'!M287+'9 pr._įstaigų pajamos'!M91+'11 pr._nepanaudotos lėšos'!M96+'11 pr._nepanaudotos lėšos'!M104+'11 pr._nepanaudotos lėšos'!M34</f>
        <v>401.7</v>
      </c>
      <c r="M34" s="92">
        <f>'4 pr._savarankiškosios f-jos'!N69+'4 pr._savarankiškosios f-jos'!N129+'5 pr._valstybinės f-jos'!N72+'5 pr._valstybinės f-jos'!N114+'7 pr._kita dotacija'!N63+'9 pr._įstaigų pajamos'!N30+'9 pr._įstaigų pajamos'!N45+'4 pr._savarankiškosios f-jos'!N197+'7 pr._kita dotacija'!N287+'9 pr._įstaigų pajamos'!N91+'11 pr._nepanaudotos lėšos'!N96+'11 pr._nepanaudotos lėšos'!N104+'11 pr._nepanaudotos lėšos'!N34</f>
        <v>299.79999999999995</v>
      </c>
      <c r="N34" s="92">
        <f>'4 pr._savarankiškosios f-jos'!O69+'4 pr._savarankiškosios f-jos'!O129+'5 pr._valstybinės f-jos'!O72+'5 pr._valstybinės f-jos'!O114+'7 pr._kita dotacija'!O63+'9 pr._įstaigų pajamos'!O30+'9 pr._įstaigų pajamos'!O45+'4 pr._savarankiškosios f-jos'!O197+'7 pr._kita dotacija'!O287+'9 pr._įstaigų pajamos'!O91+'11 pr._nepanaudotos lėšos'!O96+'11 pr._nepanaudotos lėšos'!O104+'11 pr._nepanaudotos lėšos'!O34</f>
        <v>48</v>
      </c>
    </row>
    <row r="35" spans="1:14" ht="15" customHeight="1" x14ac:dyDescent="0.25">
      <c r="A35" s="5" t="s">
        <v>76</v>
      </c>
      <c r="B35" s="17" t="s">
        <v>17</v>
      </c>
      <c r="C35" s="16">
        <f t="shared" si="2"/>
        <v>135.49999999999997</v>
      </c>
      <c r="D35" s="16">
        <f>'4 pr._savarankiškosios f-jos'!E75+'4 pr._savarankiškosios f-jos'!E133+'5 pr._valstybinės f-jos'!E76+'5 pr._valstybinės f-jos'!E116+'7 pr._kita dotacija'!E67+'9 pr._įstaigų pajamos'!E33+'9 pr._įstaigų pajamos'!E46</f>
        <v>135.49999999999997</v>
      </c>
      <c r="E35" s="16">
        <f>'4 pr._savarankiškosios f-jos'!F75+'4 pr._savarankiškosios f-jos'!F133+'5 pr._valstybinės f-jos'!F76+'5 pr._valstybinės f-jos'!F116+'7 pr._kita dotacija'!F67+'9 pr._įstaigų pajamos'!F33+'9 pr._įstaigų pajamos'!F46</f>
        <v>98.9</v>
      </c>
      <c r="F35" s="16">
        <f>'4 pr._savarankiškosios f-jos'!G75+'4 pr._savarankiškosios f-jos'!G133+'5 pr._valstybinės f-jos'!G76+'5 pr._valstybinės f-jos'!G116+'7 pr._kita dotacija'!G67+'9 pr._įstaigų pajamos'!G33+'9 pr._įstaigų pajamos'!G46</f>
        <v>0</v>
      </c>
      <c r="G35" s="10">
        <f t="shared" si="3"/>
        <v>2.2999999999999998</v>
      </c>
      <c r="H35" s="10">
        <f>'4 pr._savarankiškosios f-jos'!I75+'4 pr._savarankiškosios f-jos'!I133+'5 pr._valstybinės f-jos'!I76+'5 pr._valstybinės f-jos'!I116+'7 pr._kita dotacija'!I67+'9 pr._įstaigų pajamos'!I33+'9 pr._įstaigų pajamos'!I46</f>
        <v>0</v>
      </c>
      <c r="I35" s="10">
        <f>'4 pr._savarankiškosios f-jos'!J75+'4 pr._savarankiškosios f-jos'!J133+'5 pr._valstybinės f-jos'!J76+'5 pr._valstybinės f-jos'!J116+'7 pr._kita dotacija'!J67+'9 pr._įstaigų pajamos'!J33+'9 pr._įstaigų pajamos'!J46</f>
        <v>0</v>
      </c>
      <c r="J35" s="10">
        <f>'4 pr._savarankiškosios f-jos'!K75+'4 pr._savarankiškosios f-jos'!K133+'5 pr._valstybinės f-jos'!K76+'5 pr._valstybinės f-jos'!K116+'7 pr._kita dotacija'!K67+'9 pr._įstaigų pajamos'!K33+'9 pr._įstaigų pajamos'!K46</f>
        <v>2.2999999999999998</v>
      </c>
      <c r="K35" s="92">
        <f t="shared" si="4"/>
        <v>137.79999999999998</v>
      </c>
      <c r="L35" s="92">
        <f>'4 pr._savarankiškosios f-jos'!M75+'4 pr._savarankiškosios f-jos'!M133+'5 pr._valstybinės f-jos'!M76+'5 pr._valstybinės f-jos'!M116+'7 pr._kita dotacija'!M67+'9 pr._įstaigų pajamos'!M33+'9 pr._įstaigų pajamos'!M46</f>
        <v>135.49999999999997</v>
      </c>
      <c r="M35" s="92">
        <f>'4 pr._savarankiškosios f-jos'!N75+'4 pr._savarankiškosios f-jos'!N133+'5 pr._valstybinės f-jos'!N76+'5 pr._valstybinės f-jos'!N116+'7 pr._kita dotacija'!N67+'9 pr._įstaigų pajamos'!N33+'9 pr._įstaigų pajamos'!N46</f>
        <v>98.9</v>
      </c>
      <c r="N35" s="92">
        <f>'4 pr._savarankiškosios f-jos'!O75+'4 pr._savarankiškosios f-jos'!O133+'5 pr._valstybinės f-jos'!O76+'5 pr._valstybinės f-jos'!O116+'7 pr._kita dotacija'!O67+'9 pr._įstaigų pajamos'!O33+'9 pr._įstaigų pajamos'!O46</f>
        <v>2.2999999999999998</v>
      </c>
    </row>
    <row r="36" spans="1:14" ht="15" customHeight="1" x14ac:dyDescent="0.25">
      <c r="A36" s="5" t="s">
        <v>77</v>
      </c>
      <c r="B36" s="17" t="s">
        <v>18</v>
      </c>
      <c r="C36" s="16">
        <f t="shared" si="2"/>
        <v>113.1</v>
      </c>
      <c r="D36" s="16">
        <f>'4 pr._savarankiškosios f-jos'!E80+'4 pr._savarankiškosios f-jos'!E137+'5 pr._valstybinės f-jos'!E80+'5 pr._valstybinės f-jos'!E118+'7 pr._kita dotacija'!E71+'9 pr._įstaigų pajamos'!E34+'9 pr._įstaigų pajamos'!E47+'11 pr._nepanaudotos lėšos'!E105+'11 pr._nepanaudotos lėšos'!E35</f>
        <v>113.1</v>
      </c>
      <c r="E36" s="16">
        <f>'4 pr._savarankiškosios f-jos'!F80+'4 pr._savarankiškosios f-jos'!F137+'5 pr._valstybinės f-jos'!F80+'5 pr._valstybinės f-jos'!F118+'7 pr._kita dotacija'!F71+'9 pr._įstaigų pajamos'!F34+'9 pr._įstaigų pajamos'!F47+'11 pr._nepanaudotos lėšos'!F105+'11 pr._nepanaudotos lėšos'!F35</f>
        <v>86.4</v>
      </c>
      <c r="F36" s="16">
        <f>'4 pr._savarankiškosios f-jos'!G80+'4 pr._savarankiškosios f-jos'!G137+'5 pr._valstybinės f-jos'!G80+'5 pr._valstybinės f-jos'!G118+'7 pr._kita dotacija'!G71+'9 pr._įstaigų pajamos'!G34+'9 pr._įstaigų pajamos'!G47+'11 pr._nepanaudotos lėšos'!G105+'11 pr._nepanaudotos lėšos'!G35</f>
        <v>0</v>
      </c>
      <c r="G36" s="10">
        <f t="shared" si="3"/>
        <v>0</v>
      </c>
      <c r="H36" s="10">
        <f>'4 pr._savarankiškosios f-jos'!I80+'4 pr._savarankiškosios f-jos'!I137+'5 pr._valstybinės f-jos'!I80+'5 pr._valstybinės f-jos'!I118+'7 pr._kita dotacija'!I71+'9 pr._įstaigų pajamos'!I34+'9 pr._įstaigų pajamos'!I47+'11 pr._nepanaudotos lėšos'!I105+'11 pr._nepanaudotos lėšos'!I35</f>
        <v>0</v>
      </c>
      <c r="I36" s="10">
        <f>'4 pr._savarankiškosios f-jos'!J80+'4 pr._savarankiškosios f-jos'!J137+'5 pr._valstybinės f-jos'!J80+'5 pr._valstybinės f-jos'!J118+'7 pr._kita dotacija'!J71+'9 pr._įstaigų pajamos'!J34+'9 pr._įstaigų pajamos'!J47+'11 pr._nepanaudotos lėšos'!J105+'11 pr._nepanaudotos lėšos'!J35</f>
        <v>0</v>
      </c>
      <c r="J36" s="10">
        <f>'4 pr._savarankiškosios f-jos'!K80+'4 pr._savarankiškosios f-jos'!K137+'5 pr._valstybinės f-jos'!K80+'5 pr._valstybinės f-jos'!K118+'7 pr._kita dotacija'!K71+'9 pr._įstaigų pajamos'!K34+'9 pr._įstaigų pajamos'!K47+'11 pr._nepanaudotos lėšos'!K105+'11 pr._nepanaudotos lėšos'!K35</f>
        <v>0</v>
      </c>
      <c r="K36" s="92">
        <f t="shared" si="4"/>
        <v>113.1</v>
      </c>
      <c r="L36" s="92">
        <f>'4 pr._savarankiškosios f-jos'!M80+'4 pr._savarankiškosios f-jos'!M137+'5 pr._valstybinės f-jos'!M80+'5 pr._valstybinės f-jos'!M118+'7 pr._kita dotacija'!M71+'9 pr._įstaigų pajamos'!M34+'9 pr._įstaigų pajamos'!M47+'11 pr._nepanaudotos lėšos'!M105+'11 pr._nepanaudotos lėšos'!M35</f>
        <v>113.1</v>
      </c>
      <c r="M36" s="92">
        <f>'4 pr._savarankiškosios f-jos'!N80+'4 pr._savarankiškosios f-jos'!N137+'5 pr._valstybinės f-jos'!N80+'5 pr._valstybinės f-jos'!N118+'7 pr._kita dotacija'!N71+'9 pr._įstaigų pajamos'!N34+'9 pr._įstaigų pajamos'!N47+'11 pr._nepanaudotos lėšos'!N105+'11 pr._nepanaudotos lėšos'!N35</f>
        <v>86.4</v>
      </c>
      <c r="N36" s="92">
        <f>'4 pr._savarankiškosios f-jos'!O80+'4 pr._savarankiškosios f-jos'!O137+'5 pr._valstybinės f-jos'!O80+'5 pr._valstybinės f-jos'!O118+'7 pr._kita dotacija'!O71+'9 pr._įstaigų pajamos'!O34+'9 pr._įstaigų pajamos'!O47+'11 pr._nepanaudotos lėšos'!O105+'11 pr._nepanaudotos lėšos'!O35</f>
        <v>0</v>
      </c>
    </row>
    <row r="37" spans="1:14" ht="15" customHeight="1" x14ac:dyDescent="0.25">
      <c r="A37" s="5" t="s">
        <v>78</v>
      </c>
      <c r="B37" s="17" t="s">
        <v>19</v>
      </c>
      <c r="C37" s="16">
        <f t="shared" si="2"/>
        <v>966.6</v>
      </c>
      <c r="D37" s="16">
        <f>'4 pr._savarankiškosios f-jos'!E85+'4 pr._savarankiškosios f-jos'!E141+'5 pr._valstybinės f-jos'!E84+'5 pr._valstybinės f-jos'!E120+'7 pr._kita dotacija'!E75+'9 pr._įstaigų pajamos'!E48+'11 pr._nepanaudotos lėšos'!E36</f>
        <v>937.1</v>
      </c>
      <c r="E37" s="16">
        <f>'4 pr._savarankiškosios f-jos'!F85+'4 pr._savarankiškosios f-jos'!F141+'5 pr._valstybinės f-jos'!F84+'5 pr._valstybinės f-jos'!F120+'7 pr._kita dotacija'!F75+'9 pr._įstaigų pajamos'!F48+'11 pr._nepanaudotos lėšos'!F36</f>
        <v>195.9</v>
      </c>
      <c r="F37" s="16">
        <f>'4 pr._savarankiškosios f-jos'!G85+'4 pr._savarankiškosios f-jos'!G141+'5 pr._valstybinės f-jos'!G84+'5 pr._valstybinės f-jos'!G120+'7 pr._kita dotacija'!G75+'9 pr._įstaigų pajamos'!G48+'11 pr._nepanaudotos lėšos'!G36</f>
        <v>29.5</v>
      </c>
      <c r="G37" s="10">
        <f t="shared" si="3"/>
        <v>0</v>
      </c>
      <c r="H37" s="10">
        <f>'4 pr._savarankiškosios f-jos'!I85+'4 pr._savarankiškosios f-jos'!I141+'5 pr._valstybinės f-jos'!I84+'5 pr._valstybinės f-jos'!I120+'7 pr._kita dotacija'!I75+'9 pr._įstaigų pajamos'!I48+'11 pr._nepanaudotos lėšos'!I36</f>
        <v>0</v>
      </c>
      <c r="I37" s="10">
        <f>'4 pr._savarankiškosios f-jos'!J85+'4 pr._savarankiškosios f-jos'!J141+'5 pr._valstybinės f-jos'!J84+'5 pr._valstybinės f-jos'!J120+'7 pr._kita dotacija'!J75+'9 pr._įstaigų pajamos'!J48+'11 pr._nepanaudotos lėšos'!J36</f>
        <v>0</v>
      </c>
      <c r="J37" s="10">
        <f>'4 pr._savarankiškosios f-jos'!K85+'4 pr._savarankiškosios f-jos'!K141+'5 pr._valstybinės f-jos'!K84+'5 pr._valstybinės f-jos'!K120+'7 pr._kita dotacija'!K75+'9 pr._įstaigų pajamos'!K48+'11 pr._nepanaudotos lėšos'!K36</f>
        <v>0</v>
      </c>
      <c r="K37" s="92">
        <f t="shared" si="4"/>
        <v>966.6</v>
      </c>
      <c r="L37" s="92">
        <f>'4 pr._savarankiškosios f-jos'!M85+'4 pr._savarankiškosios f-jos'!M141+'5 pr._valstybinės f-jos'!M84+'5 pr._valstybinės f-jos'!M120+'7 pr._kita dotacija'!M75+'9 pr._įstaigų pajamos'!M48+'11 pr._nepanaudotos lėšos'!M36</f>
        <v>937.1</v>
      </c>
      <c r="M37" s="92">
        <f>'4 pr._savarankiškosios f-jos'!N85+'4 pr._savarankiškosios f-jos'!N141+'5 pr._valstybinės f-jos'!N84+'5 pr._valstybinės f-jos'!N120+'7 pr._kita dotacija'!N75+'9 pr._įstaigų pajamos'!N48+'11 pr._nepanaudotos lėšos'!N36</f>
        <v>195.9</v>
      </c>
      <c r="N37" s="92">
        <f>'4 pr._savarankiškosios f-jos'!O85+'4 pr._savarankiškosios f-jos'!O141+'5 pr._valstybinės f-jos'!O84+'5 pr._valstybinės f-jos'!O120+'7 pr._kita dotacija'!O75+'9 pr._įstaigų pajamos'!O48+'11 pr._nepanaudotos lėšos'!O36</f>
        <v>29.5</v>
      </c>
    </row>
    <row r="38" spans="1:14" ht="15" customHeight="1" x14ac:dyDescent="0.25">
      <c r="A38" s="5" t="s">
        <v>79</v>
      </c>
      <c r="B38" s="17" t="s">
        <v>26</v>
      </c>
      <c r="C38" s="16">
        <f>D38+F38</f>
        <v>1749</v>
      </c>
      <c r="D38" s="16">
        <f>'4 pr._savarankiškosios f-jos'!E89</f>
        <v>130</v>
      </c>
      <c r="E38" s="16">
        <f>'4 pr._savarankiškosios f-jos'!F89</f>
        <v>0</v>
      </c>
      <c r="F38" s="16">
        <f>'4 pr._savarankiškosios f-jos'!G89</f>
        <v>1619</v>
      </c>
      <c r="G38" s="10">
        <f t="shared" si="3"/>
        <v>0</v>
      </c>
      <c r="H38" s="10">
        <f>'4 pr._savarankiškosios f-jos'!I89</f>
        <v>0</v>
      </c>
      <c r="I38" s="10">
        <f>'4 pr._savarankiškosios f-jos'!J89</f>
        <v>0</v>
      </c>
      <c r="J38" s="10">
        <f>'4 pr._savarankiškosios f-jos'!K89</f>
        <v>0</v>
      </c>
      <c r="K38" s="92">
        <f t="shared" si="4"/>
        <v>1749</v>
      </c>
      <c r="L38" s="92">
        <f>'4 pr._savarankiškosios f-jos'!M89</f>
        <v>130</v>
      </c>
      <c r="M38" s="92">
        <f>'4 pr._savarankiškosios f-jos'!N89</f>
        <v>0</v>
      </c>
      <c r="N38" s="92">
        <f>'4 pr._savarankiškosios f-jos'!O89</f>
        <v>1619</v>
      </c>
    </row>
    <row r="39" spans="1:14" ht="15" customHeight="1" x14ac:dyDescent="0.25">
      <c r="A39" s="13" t="s">
        <v>80</v>
      </c>
      <c r="B39" s="35" t="s">
        <v>160</v>
      </c>
      <c r="C39" s="16">
        <f>D39+F39</f>
        <v>551.1</v>
      </c>
      <c r="D39" s="16">
        <f>'4 pr._savarankiškosios f-jos'!E90+'5 pr._valstybinės f-jos'!E88+'9 pr._įstaigų pajamos'!E35</f>
        <v>551.1</v>
      </c>
      <c r="E39" s="16">
        <f>'4 pr._savarankiškosios f-jos'!F90+'5 pr._valstybinės f-jos'!F88+'9 pr._įstaigų pajamos'!F35</f>
        <v>503</v>
      </c>
      <c r="F39" s="16">
        <f>'4 pr._savarankiškosios f-jos'!G90+'5 pr._valstybinės f-jos'!G88+'9 pr._įstaigų pajamos'!G35</f>
        <v>0</v>
      </c>
      <c r="G39" s="10">
        <f t="shared" si="3"/>
        <v>0</v>
      </c>
      <c r="H39" s="10">
        <f>'4 pr._savarankiškosios f-jos'!I90+'5 pr._valstybinės f-jos'!I88+'9 pr._įstaigų pajamos'!I35</f>
        <v>0</v>
      </c>
      <c r="I39" s="10">
        <f>'4 pr._savarankiškosios f-jos'!J90+'5 pr._valstybinės f-jos'!J88+'9 pr._įstaigų pajamos'!J35</f>
        <v>0</v>
      </c>
      <c r="J39" s="10">
        <f>'4 pr._savarankiškosios f-jos'!K90+'5 pr._valstybinės f-jos'!K88+'9 pr._įstaigų pajamos'!K35</f>
        <v>0</v>
      </c>
      <c r="K39" s="92">
        <f t="shared" si="4"/>
        <v>551.1</v>
      </c>
      <c r="L39" s="92">
        <f>'4 pr._savarankiškosios f-jos'!M90+'5 pr._valstybinės f-jos'!M88+'9 pr._įstaigų pajamos'!M35</f>
        <v>551.1</v>
      </c>
      <c r="M39" s="92">
        <f>'4 pr._savarankiškosios f-jos'!N90+'5 pr._valstybinės f-jos'!N88+'9 pr._įstaigų pajamos'!N35</f>
        <v>503</v>
      </c>
      <c r="N39" s="92">
        <f>'4 pr._savarankiškosios f-jos'!O90+'5 pr._valstybinės f-jos'!O88+'9 pr._įstaigų pajamos'!O35</f>
        <v>0</v>
      </c>
    </row>
    <row r="40" spans="1:14" ht="15" customHeight="1" x14ac:dyDescent="0.25">
      <c r="A40" s="19" t="s">
        <v>81</v>
      </c>
      <c r="B40" s="29" t="s">
        <v>66</v>
      </c>
      <c r="C40" s="16">
        <f>D40+F40</f>
        <v>428</v>
      </c>
      <c r="D40" s="16">
        <f>'4 pr._savarankiškosios f-jos'!E148+'5 pr._valstybinės f-jos'!E92+'9 pr._įstaigų pajamos'!E52+'7 pr._kita dotacija'!E99+'11 pr._nepanaudotos lėšos'!E109</f>
        <v>428</v>
      </c>
      <c r="E40" s="16">
        <f>'4 pr._savarankiškosios f-jos'!F148+'5 pr._valstybinės f-jos'!F92+'9 pr._įstaigų pajamos'!F52+'7 pr._kita dotacija'!F99+'11 pr._nepanaudotos lėšos'!F109</f>
        <v>290.3</v>
      </c>
      <c r="F40" s="16">
        <f>'4 pr._savarankiškosios f-jos'!G148+'5 pr._valstybinės f-jos'!G92+'9 pr._įstaigų pajamos'!G52+'7 pr._kita dotacija'!G99+'11 pr._nepanaudotos lėšos'!G109</f>
        <v>0</v>
      </c>
      <c r="G40" s="10">
        <f t="shared" ref="G40:G41" si="5">H40+J40</f>
        <v>0</v>
      </c>
      <c r="H40" s="10">
        <f>'4 pr._savarankiškosios f-jos'!I148+'5 pr._valstybinės f-jos'!I92+'9 pr._įstaigų pajamos'!I52+'7 pr._kita dotacija'!I99+'11 pr._nepanaudotos lėšos'!I109</f>
        <v>0</v>
      </c>
      <c r="I40" s="10">
        <f>'4 pr._savarankiškosios f-jos'!J148+'5 pr._valstybinės f-jos'!J92+'9 pr._įstaigų pajamos'!J52+'7 pr._kita dotacija'!J99+'11 pr._nepanaudotos lėšos'!J109</f>
        <v>0</v>
      </c>
      <c r="J40" s="10">
        <f>'4 pr._savarankiškosios f-jos'!K148+'5 pr._valstybinės f-jos'!K92+'9 pr._įstaigų pajamos'!K52+'7 pr._kita dotacija'!K99+'11 pr._nepanaudotos lėšos'!K109</f>
        <v>0</v>
      </c>
      <c r="K40" s="92">
        <f t="shared" ref="K40:K44" si="6">L40+N40</f>
        <v>428</v>
      </c>
      <c r="L40" s="92">
        <f>'4 pr._savarankiškosios f-jos'!M148+'5 pr._valstybinės f-jos'!M92+'9 pr._įstaigų pajamos'!M52+'7 pr._kita dotacija'!M99+'11 pr._nepanaudotos lėšos'!M109</f>
        <v>428</v>
      </c>
      <c r="M40" s="92">
        <f>'4 pr._savarankiškosios f-jos'!N148+'5 pr._valstybinės f-jos'!N92+'9 pr._įstaigų pajamos'!N52+'7 pr._kita dotacija'!N99+'11 pr._nepanaudotos lėšos'!N109</f>
        <v>290.3</v>
      </c>
      <c r="N40" s="92">
        <f>'4 pr._savarankiškosios f-jos'!O148+'5 pr._valstybinės f-jos'!O92+'9 pr._įstaigų pajamos'!O52+'7 pr._kita dotacija'!O99+'11 pr._nepanaudotos lėšos'!O109</f>
        <v>0</v>
      </c>
    </row>
    <row r="41" spans="1:14" ht="15" customHeight="1" x14ac:dyDescent="0.25">
      <c r="A41" s="5" t="s">
        <v>82</v>
      </c>
      <c r="B41" s="90" t="s">
        <v>52</v>
      </c>
      <c r="C41" s="16">
        <f>D41+F41</f>
        <v>1004.3000000000001</v>
      </c>
      <c r="D41" s="16">
        <f>'4 pr._savarankiškosios f-jos'!E154+'6 pr._ugdymo reikmės'!E23+'7 pr._kita dotacija'!E115+'9 pr._įstaigų pajamos'!E55+'11 pr._nepanaudotos lėšos'!E112+'11 pr._nepanaudotos lėšos'!E42</f>
        <v>1001.3000000000001</v>
      </c>
      <c r="E41" s="16">
        <f>'4 pr._savarankiškosios f-jos'!F154+'6 pr._ugdymo reikmės'!F23+'7 pr._kita dotacija'!F115+'9 pr._įstaigų pajamos'!F55+'11 pr._nepanaudotos lėšos'!F112+'11 pr._nepanaudotos lėšos'!F42</f>
        <v>877.80000000000007</v>
      </c>
      <c r="F41" s="16">
        <f>'4 pr._savarankiškosios f-jos'!G154+'6 pr._ugdymo reikmės'!G23+'7 pr._kita dotacija'!G115+'9 pr._įstaigų pajamos'!G55+'11 pr._nepanaudotos lėšos'!G112+'11 pr._nepanaudotos lėšos'!G42</f>
        <v>3</v>
      </c>
      <c r="G41" s="10">
        <f t="shared" si="5"/>
        <v>0</v>
      </c>
      <c r="H41" s="10">
        <f>'4 pr._savarankiškosios f-jos'!I154+'6 pr._ugdymo reikmės'!I23+'7 pr._kita dotacija'!I115+'9 pr._įstaigų pajamos'!I55+'11 pr._nepanaudotos lėšos'!I112+'11 pr._nepanaudotos lėšos'!I42</f>
        <v>0</v>
      </c>
      <c r="I41" s="10">
        <f>'4 pr._savarankiškosios f-jos'!J154+'6 pr._ugdymo reikmės'!J23+'7 pr._kita dotacija'!J115+'9 pr._įstaigų pajamos'!J55+'11 pr._nepanaudotos lėšos'!J112+'11 pr._nepanaudotos lėšos'!J42</f>
        <v>0</v>
      </c>
      <c r="J41" s="10">
        <f>'4 pr._savarankiškosios f-jos'!K154+'6 pr._ugdymo reikmės'!K23+'7 pr._kita dotacija'!K115+'9 pr._įstaigų pajamos'!K55+'11 pr._nepanaudotos lėšos'!K112+'11 pr._nepanaudotos lėšos'!K42</f>
        <v>0</v>
      </c>
      <c r="K41" s="92">
        <f t="shared" si="6"/>
        <v>1004.3000000000001</v>
      </c>
      <c r="L41" s="92">
        <f>'4 pr._savarankiškosios f-jos'!M154+'6 pr._ugdymo reikmės'!M23+'7 pr._kita dotacija'!M115+'9 pr._įstaigų pajamos'!M55+'11 pr._nepanaudotos lėšos'!M112+'11 pr._nepanaudotos lėšos'!M42</f>
        <v>1001.3000000000001</v>
      </c>
      <c r="M41" s="92">
        <f>'4 pr._savarankiškosios f-jos'!N154+'6 pr._ugdymo reikmės'!N23+'7 pr._kita dotacija'!N115+'9 pr._įstaigų pajamos'!N55+'11 pr._nepanaudotos lėšos'!N112+'11 pr._nepanaudotos lėšos'!N42</f>
        <v>877.80000000000007</v>
      </c>
      <c r="N41" s="92">
        <f>'4 pr._savarankiškosios f-jos'!O154+'6 pr._ugdymo reikmės'!O23+'7 pr._kita dotacija'!O115+'9 pr._įstaigų pajamos'!O55+'11 pr._nepanaudotos lėšos'!O112+'11 pr._nepanaudotos lėšos'!O42</f>
        <v>3</v>
      </c>
    </row>
    <row r="42" spans="1:14" ht="15" customHeight="1" x14ac:dyDescent="0.25">
      <c r="A42" s="5" t="s">
        <v>83</v>
      </c>
      <c r="B42" s="29" t="s">
        <v>33</v>
      </c>
      <c r="C42" s="16">
        <f t="shared" ref="C42:C69" si="7">D42+F42</f>
        <v>764.30000000000007</v>
      </c>
      <c r="D42" s="16">
        <f>'4 pr._savarankiškosios f-jos'!E155+'6 pr._ugdymo reikmės'!E24+'7 pr._kita dotacija'!E119+'9 pr._įstaigų pajamos'!E56+'11 pr._nepanaudotos lėšos'!E43</f>
        <v>763.30000000000007</v>
      </c>
      <c r="E42" s="16">
        <f>'4 pr._savarankiškosios f-jos'!F155+'6 pr._ugdymo reikmės'!F24+'7 pr._kita dotacija'!F119+'9 pr._įstaigų pajamos'!F56+'11 pr._nepanaudotos lėšos'!F43</f>
        <v>700.1</v>
      </c>
      <c r="F42" s="16">
        <f>'4 pr._savarankiškosios f-jos'!G155+'6 pr._ugdymo reikmės'!G24+'7 pr._kita dotacija'!G119+'9 pr._įstaigų pajamos'!G56+'11 pr._nepanaudotos lėšos'!G43</f>
        <v>1</v>
      </c>
      <c r="G42" s="10">
        <f t="shared" ref="G42:G44" si="8">H42+J42</f>
        <v>0</v>
      </c>
      <c r="H42" s="10">
        <f>'4 pr._savarankiškosios f-jos'!I155+'6 pr._ugdymo reikmės'!I24+'7 pr._kita dotacija'!I119+'9 pr._įstaigų pajamos'!I56+'11 pr._nepanaudotos lėšos'!I43</f>
        <v>0</v>
      </c>
      <c r="I42" s="10">
        <f>'4 pr._savarankiškosios f-jos'!J155+'6 pr._ugdymo reikmės'!J24+'7 pr._kita dotacija'!J119+'9 pr._įstaigų pajamos'!J56+'11 pr._nepanaudotos lėšos'!J43</f>
        <v>0</v>
      </c>
      <c r="J42" s="10">
        <f>'4 pr._savarankiškosios f-jos'!K155+'6 pr._ugdymo reikmės'!K24+'7 pr._kita dotacija'!K119+'9 pr._įstaigų pajamos'!K56+'11 pr._nepanaudotos lėšos'!K43</f>
        <v>0</v>
      </c>
      <c r="K42" s="92">
        <f t="shared" si="6"/>
        <v>764.30000000000007</v>
      </c>
      <c r="L42" s="92">
        <f>'4 pr._savarankiškosios f-jos'!M155+'6 pr._ugdymo reikmės'!M24+'7 pr._kita dotacija'!M119+'9 pr._įstaigų pajamos'!M56+'11 pr._nepanaudotos lėšos'!M43</f>
        <v>763.30000000000007</v>
      </c>
      <c r="M42" s="92">
        <f>'4 pr._savarankiškosios f-jos'!N155+'6 pr._ugdymo reikmės'!N24+'7 pr._kita dotacija'!N119+'9 pr._įstaigų pajamos'!N56+'11 pr._nepanaudotos lėšos'!N43</f>
        <v>700.1</v>
      </c>
      <c r="N42" s="92">
        <f>'4 pr._savarankiškosios f-jos'!O155+'6 pr._ugdymo reikmės'!O24+'7 pr._kita dotacija'!O119+'9 pr._įstaigų pajamos'!O56+'11 pr._nepanaudotos lėšos'!O43</f>
        <v>1</v>
      </c>
    </row>
    <row r="43" spans="1:14" ht="15" customHeight="1" x14ac:dyDescent="0.25">
      <c r="A43" s="5" t="s">
        <v>84</v>
      </c>
      <c r="B43" s="29" t="s">
        <v>151</v>
      </c>
      <c r="C43" s="16">
        <f t="shared" si="7"/>
        <v>987.99999999999989</v>
      </c>
      <c r="D43" s="16">
        <f>'4 pr._savarankiškosios f-jos'!E156+'6 pr._ugdymo reikmės'!E25+'9 pr._įstaigų pajamos'!E57+'7 pr._kita dotacija'!E124+'11 pr._nepanaudotos lėšos'!E44+'11 pr._nepanaudotos lėšos'!E113</f>
        <v>980.49999999999989</v>
      </c>
      <c r="E43" s="16">
        <f>'4 pr._savarankiškosios f-jos'!F156+'6 pr._ugdymo reikmės'!F25+'9 pr._įstaigų pajamos'!F57+'7 pr._kita dotacija'!F124+'11 pr._nepanaudotos lėšos'!F44+'11 pr._nepanaudotos lėšos'!F113</f>
        <v>884.19999999999993</v>
      </c>
      <c r="F43" s="16">
        <f>'4 pr._savarankiškosios f-jos'!G156+'6 pr._ugdymo reikmės'!G25+'9 pr._įstaigų pajamos'!G57+'7 pr._kita dotacija'!G124+'11 pr._nepanaudotos lėšos'!G44+'11 pr._nepanaudotos lėšos'!G113</f>
        <v>7.5</v>
      </c>
      <c r="G43" s="10">
        <f t="shared" si="8"/>
        <v>0.1</v>
      </c>
      <c r="H43" s="10">
        <f>'4 pr._savarankiškosios f-jos'!I156+'6 pr._ugdymo reikmės'!I25+'9 pr._įstaigų pajamos'!I57+'7 pr._kita dotacija'!I124+'11 pr._nepanaudotos lėšos'!I44+'11 pr._nepanaudotos lėšos'!I113</f>
        <v>0.1</v>
      </c>
      <c r="I43" s="10">
        <f>'4 pr._savarankiškosios f-jos'!J156+'6 pr._ugdymo reikmės'!J25+'9 pr._įstaigų pajamos'!J57+'7 pr._kita dotacija'!J124+'11 pr._nepanaudotos lėšos'!J44+'11 pr._nepanaudotos lėšos'!J113</f>
        <v>0</v>
      </c>
      <c r="J43" s="10">
        <f>'4 pr._savarankiškosios f-jos'!K156+'6 pr._ugdymo reikmės'!K25+'9 pr._įstaigų pajamos'!K57+'7 pr._kita dotacija'!K124+'11 pr._nepanaudotos lėšos'!K44+'11 pr._nepanaudotos lėšos'!K113</f>
        <v>0</v>
      </c>
      <c r="K43" s="92">
        <f t="shared" si="6"/>
        <v>988.09999999999991</v>
      </c>
      <c r="L43" s="92">
        <f>'4 pr._savarankiškosios f-jos'!M156+'6 pr._ugdymo reikmės'!M25+'9 pr._įstaigų pajamos'!M57+'7 pr._kita dotacija'!M124+'11 pr._nepanaudotos lėšos'!M44+'11 pr._nepanaudotos lėšos'!M113</f>
        <v>980.59999999999991</v>
      </c>
      <c r="M43" s="92">
        <f>'4 pr._savarankiškosios f-jos'!N156+'6 pr._ugdymo reikmės'!N25+'9 pr._įstaigų pajamos'!N57+'7 pr._kita dotacija'!N124+'11 pr._nepanaudotos lėšos'!N44+'11 pr._nepanaudotos lėšos'!N113</f>
        <v>884.19999999999993</v>
      </c>
      <c r="N43" s="92">
        <f>'4 pr._savarankiškosios f-jos'!O156+'6 pr._ugdymo reikmės'!O25+'9 pr._įstaigų pajamos'!O57+'7 pr._kita dotacija'!O124+'11 pr._nepanaudotos lėšos'!O44+'11 pr._nepanaudotos lėšos'!O113</f>
        <v>7.5</v>
      </c>
    </row>
    <row r="44" spans="1:14" ht="15" customHeight="1" x14ac:dyDescent="0.25">
      <c r="A44" s="5" t="s">
        <v>85</v>
      </c>
      <c r="B44" s="29" t="s">
        <v>325</v>
      </c>
      <c r="C44" s="16">
        <f t="shared" si="7"/>
        <v>692.1</v>
      </c>
      <c r="D44" s="16">
        <f>'4 pr._savarankiškosios f-jos'!E157+'6 pr._ugdymo reikmės'!E26+'9 pr._įstaigų pajamos'!E58+'7 pr._kita dotacija'!E129+'11 pr._nepanaudotos lėšos'!E114+'11 pr._nepanaudotos lėšos'!E45</f>
        <v>689.6</v>
      </c>
      <c r="E44" s="16">
        <f>'4 pr._savarankiškosios f-jos'!F157+'6 pr._ugdymo reikmės'!F26+'9 pr._įstaigų pajamos'!F58+'7 pr._kita dotacija'!F129+'11 pr._nepanaudotos lėšos'!F114+'11 pr._nepanaudotos lėšos'!F45</f>
        <v>619.70000000000005</v>
      </c>
      <c r="F44" s="16">
        <f>'4 pr._savarankiškosios f-jos'!G157+'6 pr._ugdymo reikmės'!G26+'9 pr._įstaigų pajamos'!G58+'7 pr._kita dotacija'!G129+'11 pr._nepanaudotos lėšos'!G114+'11 pr._nepanaudotos lėšos'!G45</f>
        <v>2.5</v>
      </c>
      <c r="G44" s="10">
        <f t="shared" si="8"/>
        <v>137.99999999999997</v>
      </c>
      <c r="H44" s="10">
        <f>'4 pr._savarankiškosios f-jos'!I157+'6 pr._ugdymo reikmės'!I26+'9 pr._įstaigų pajamos'!I58+'7 pr._kita dotacija'!I129+'11 pr._nepanaudotos lėšos'!I114+'11 pr._nepanaudotos lėšos'!I45</f>
        <v>137.89999999999998</v>
      </c>
      <c r="I44" s="10">
        <f>'4 pr._savarankiškosios f-jos'!J157+'6 pr._ugdymo reikmės'!J26+'9 pr._įstaigų pajamos'!J58+'7 pr._kita dotacija'!J129+'11 pr._nepanaudotos lėšos'!J114+'11 pr._nepanaudotos lėšos'!J45</f>
        <v>113.2</v>
      </c>
      <c r="J44" s="10">
        <f>'4 pr._savarankiškosios f-jos'!K157+'6 pr._ugdymo reikmės'!K26+'9 pr._įstaigų pajamos'!K58+'7 pr._kita dotacija'!K129+'11 pr._nepanaudotos lėšos'!K114+'11 pr._nepanaudotos lėšos'!K45</f>
        <v>0.1</v>
      </c>
      <c r="K44" s="92">
        <f t="shared" si="6"/>
        <v>830.09999999999991</v>
      </c>
      <c r="L44" s="92">
        <f>'4 pr._savarankiškosios f-jos'!M157+'6 pr._ugdymo reikmės'!M26+'9 pr._įstaigų pajamos'!M58+'7 pr._kita dotacija'!M129+'11 pr._nepanaudotos lėšos'!M114+'11 pr._nepanaudotos lėšos'!M45</f>
        <v>827.49999999999989</v>
      </c>
      <c r="M44" s="92">
        <f>'4 pr._savarankiškosios f-jos'!N157+'6 pr._ugdymo reikmės'!N26+'9 pr._įstaigų pajamos'!N58+'7 pr._kita dotacija'!N129+'11 pr._nepanaudotos lėšos'!N114+'11 pr._nepanaudotos lėšos'!N45</f>
        <v>732.9</v>
      </c>
      <c r="N44" s="92">
        <f>'4 pr._savarankiškosios f-jos'!O157+'6 pr._ugdymo reikmės'!O26+'9 pr._įstaigų pajamos'!O58+'7 pr._kita dotacija'!O129+'11 pr._nepanaudotos lėšos'!O114+'11 pr._nepanaudotos lėšos'!O45</f>
        <v>2.6</v>
      </c>
    </row>
    <row r="45" spans="1:14" ht="15" customHeight="1" x14ac:dyDescent="0.25">
      <c r="A45" s="5" t="s">
        <v>86</v>
      </c>
      <c r="B45" s="18" t="s">
        <v>144</v>
      </c>
      <c r="C45" s="16">
        <f t="shared" si="7"/>
        <v>326.79999999999995</v>
      </c>
      <c r="D45" s="16">
        <f>'4 pr._savarankiškosios f-jos'!E158+'6 pr._ugdymo reikmės'!E27+'9 pr._įstaigų pajamos'!E59+'7 pr._kita dotacija'!E133+'11 pr._nepanaudotos lėšos'!E46+'11 pr._nepanaudotos lėšos'!E115</f>
        <v>326.39999999999998</v>
      </c>
      <c r="E45" s="16">
        <f>'4 pr._savarankiškosios f-jos'!F158+'6 pr._ugdymo reikmės'!F27+'9 pr._įstaigų pajamos'!F59+'7 pr._kita dotacija'!F133+'11 pr._nepanaudotos lėšos'!F46+'11 pr._nepanaudotos lėšos'!F115</f>
        <v>234.7</v>
      </c>
      <c r="F45" s="16">
        <f>'4 pr._savarankiškosios f-jos'!G158+'6 pr._ugdymo reikmės'!G27+'9 pr._įstaigų pajamos'!G59+'7 pr._kita dotacija'!G133+'11 pr._nepanaudotos lėšos'!G46+'11 pr._nepanaudotos lėšos'!G115</f>
        <v>0.4</v>
      </c>
      <c r="G45" s="10">
        <f t="shared" ref="G45:G57" si="9">H45+J45</f>
        <v>-56.2</v>
      </c>
      <c r="H45" s="10">
        <f>'4 pr._savarankiškosios f-jos'!I158+'6 pr._ugdymo reikmės'!I27+'9 pr._įstaigų pajamos'!I59+'7 pr._kita dotacija'!I133+'11 pr._nepanaudotos lėšos'!I46+'11 pr._nepanaudotos lėšos'!I115</f>
        <v>-55.800000000000004</v>
      </c>
      <c r="I45" s="10">
        <f>'4 pr._savarankiškosios f-jos'!J158+'6 pr._ugdymo reikmės'!J27+'9 pr._įstaigų pajamos'!J59+'7 pr._kita dotacija'!J133+'11 pr._nepanaudotos lėšos'!J46+'11 pr._nepanaudotos lėšos'!J115</f>
        <v>-32.1</v>
      </c>
      <c r="J45" s="10">
        <f>'4 pr._savarankiškosios f-jos'!K158+'6 pr._ugdymo reikmės'!K27+'9 pr._įstaigų pajamos'!K59+'7 pr._kita dotacija'!K133+'11 pr._nepanaudotos lėšos'!K46+'11 pr._nepanaudotos lėšos'!K115</f>
        <v>-0.4</v>
      </c>
      <c r="K45" s="92">
        <f t="shared" ref="K45:K57" si="10">L45+N45</f>
        <v>270.59999999999997</v>
      </c>
      <c r="L45" s="92">
        <f>'4 pr._savarankiškosios f-jos'!M158+'6 pr._ugdymo reikmės'!M27+'9 pr._įstaigų pajamos'!M59+'7 pr._kita dotacija'!M133+'11 pr._nepanaudotos lėšos'!M46+'11 pr._nepanaudotos lėšos'!M115</f>
        <v>270.59999999999997</v>
      </c>
      <c r="M45" s="92">
        <f>'4 pr._savarankiškosios f-jos'!N158+'6 pr._ugdymo reikmės'!N27+'9 pr._įstaigų pajamos'!N59+'7 pr._kita dotacija'!N133+'11 pr._nepanaudotos lėšos'!N46+'11 pr._nepanaudotos lėšos'!N115</f>
        <v>202.6</v>
      </c>
      <c r="N45" s="92">
        <f>'4 pr._savarankiškosios f-jos'!O158+'6 pr._ugdymo reikmės'!O27+'9 pr._įstaigų pajamos'!O59+'7 pr._kita dotacija'!O133+'11 pr._nepanaudotos lėšos'!O46+'11 pr._nepanaudotos lėšos'!O115</f>
        <v>0</v>
      </c>
    </row>
    <row r="46" spans="1:14" ht="15" customHeight="1" x14ac:dyDescent="0.25">
      <c r="A46" s="13" t="s">
        <v>87</v>
      </c>
      <c r="B46" s="31" t="s">
        <v>293</v>
      </c>
      <c r="C46" s="16">
        <f t="shared" si="7"/>
        <v>1000.0000000000001</v>
      </c>
      <c r="D46" s="16">
        <f>'4 pr._savarankiškosios f-jos'!E159+'6 pr._ugdymo reikmės'!E28+'9 pr._įstaigų pajamos'!E60+'7 pr._kita dotacija'!E137+'11 pr._nepanaudotos lėšos'!E116+'11 pr._nepanaudotos lėšos'!E47</f>
        <v>997.80000000000007</v>
      </c>
      <c r="E46" s="16">
        <f>'4 pr._savarankiškosios f-jos'!F159+'6 pr._ugdymo reikmės'!F28+'9 pr._įstaigų pajamos'!F60+'7 pr._kita dotacija'!F137+'11 pr._nepanaudotos lėšos'!F116+'11 pr._nepanaudotos lėšos'!F47</f>
        <v>877.40000000000009</v>
      </c>
      <c r="F46" s="16">
        <f>'4 pr._savarankiškosios f-jos'!G159+'6 pr._ugdymo reikmės'!G28+'9 pr._įstaigų pajamos'!G60+'7 pr._kita dotacija'!G137+'11 pr._nepanaudotos lėšos'!G116+'11 pr._nepanaudotos lėšos'!G47</f>
        <v>2.2000000000000002</v>
      </c>
      <c r="G46" s="10">
        <f t="shared" si="9"/>
        <v>0</v>
      </c>
      <c r="H46" s="10">
        <f>'4 pr._savarankiškosios f-jos'!I159+'6 pr._ugdymo reikmės'!I28+'9 pr._įstaigų pajamos'!I60+'7 pr._kita dotacija'!I137+'11 pr._nepanaudotos lėšos'!I116+'11 pr._nepanaudotos lėšos'!I47</f>
        <v>0</v>
      </c>
      <c r="I46" s="10">
        <f>'4 pr._savarankiškosios f-jos'!J159+'6 pr._ugdymo reikmės'!J28+'9 pr._įstaigų pajamos'!J60+'7 pr._kita dotacija'!J137+'11 pr._nepanaudotos lėšos'!J116+'11 pr._nepanaudotos lėšos'!J47</f>
        <v>0</v>
      </c>
      <c r="J46" s="10">
        <f>'4 pr._savarankiškosios f-jos'!K159+'6 pr._ugdymo reikmės'!K28+'9 pr._įstaigų pajamos'!K60+'7 pr._kita dotacija'!K137+'11 pr._nepanaudotos lėšos'!K116+'11 pr._nepanaudotos lėšos'!K47</f>
        <v>0</v>
      </c>
      <c r="K46" s="92">
        <f t="shared" si="10"/>
        <v>1000.0000000000001</v>
      </c>
      <c r="L46" s="92">
        <f>'4 pr._savarankiškosios f-jos'!M159+'6 pr._ugdymo reikmės'!M28+'9 pr._įstaigų pajamos'!M60+'7 pr._kita dotacija'!M137+'11 pr._nepanaudotos lėšos'!M116+'11 pr._nepanaudotos lėšos'!M47</f>
        <v>997.80000000000007</v>
      </c>
      <c r="M46" s="92">
        <f>'4 pr._savarankiškosios f-jos'!N159+'6 pr._ugdymo reikmės'!N28+'9 pr._įstaigų pajamos'!N60+'7 pr._kita dotacija'!N137+'11 pr._nepanaudotos lėšos'!N116+'11 pr._nepanaudotos lėšos'!N47</f>
        <v>877.40000000000009</v>
      </c>
      <c r="N46" s="92">
        <f>'4 pr._savarankiškosios f-jos'!O159+'6 pr._ugdymo reikmės'!O28+'9 pr._įstaigų pajamos'!O60+'7 pr._kita dotacija'!O137+'11 pr._nepanaudotos lėšos'!O116+'11 pr._nepanaudotos lėšos'!O47</f>
        <v>2.2000000000000002</v>
      </c>
    </row>
    <row r="47" spans="1:14" ht="15" customHeight="1" x14ac:dyDescent="0.25">
      <c r="A47" s="5" t="s">
        <v>88</v>
      </c>
      <c r="B47" s="29" t="s">
        <v>326</v>
      </c>
      <c r="C47" s="16">
        <f t="shared" si="7"/>
        <v>926.49999999999989</v>
      </c>
      <c r="D47" s="16">
        <f>'4 pr._savarankiškosios f-jos'!E160+'6 pr._ugdymo reikmės'!E29+'9 pr._įstaigų pajamos'!E61+'7 pr._kita dotacija'!E142+'11 pr._nepanaudotos lėšos'!E48+'11 pr._nepanaudotos lėšos'!E117</f>
        <v>920.99999999999989</v>
      </c>
      <c r="E47" s="16">
        <f>'4 pr._savarankiškosios f-jos'!F160+'6 pr._ugdymo reikmės'!F29+'9 pr._įstaigų pajamos'!F61+'7 pr._kita dotacija'!F142+'11 pr._nepanaudotos lėšos'!F48+'11 pr._nepanaudotos lėšos'!F117</f>
        <v>762.5</v>
      </c>
      <c r="F47" s="16">
        <f>'4 pr._savarankiškosios f-jos'!G160+'6 pr._ugdymo reikmės'!G29+'9 pr._įstaigų pajamos'!G61+'7 pr._kita dotacija'!G142+'11 pr._nepanaudotos lėšos'!G48+'11 pr._nepanaudotos lėšos'!G117</f>
        <v>5.5</v>
      </c>
      <c r="G47" s="10">
        <f t="shared" si="9"/>
        <v>149.80000000000001</v>
      </c>
      <c r="H47" s="10">
        <f>'4 pr._savarankiškosios f-jos'!I160+'6 pr._ugdymo reikmės'!I29+'9 pr._įstaigų pajamos'!I61+'7 pr._kita dotacija'!I142+'11 pr._nepanaudotos lėšos'!I48+'11 pr._nepanaudotos lėšos'!I117</f>
        <v>148.9</v>
      </c>
      <c r="I47" s="10">
        <f>'4 pr._savarankiškosios f-jos'!J160+'6 pr._ugdymo reikmės'!J29+'9 pr._įstaigų pajamos'!J61+'7 pr._kita dotacija'!J142+'11 pr._nepanaudotos lėšos'!J48+'11 pr._nepanaudotos lėšos'!J117</f>
        <v>106.8</v>
      </c>
      <c r="J47" s="10">
        <f>'4 pr._savarankiškosios f-jos'!K160+'6 pr._ugdymo reikmės'!K29+'9 pr._įstaigų pajamos'!K61+'7 pr._kita dotacija'!K142+'11 pr._nepanaudotos lėšos'!K48+'11 pr._nepanaudotos lėšos'!K117</f>
        <v>0.9</v>
      </c>
      <c r="K47" s="92">
        <f t="shared" si="10"/>
        <v>1076.3</v>
      </c>
      <c r="L47" s="92">
        <f>'4 pr._savarankiškosios f-jos'!M160+'6 pr._ugdymo reikmės'!M29+'9 pr._įstaigų pajamos'!M61+'7 pr._kita dotacija'!M142+'11 pr._nepanaudotos lėšos'!M48+'11 pr._nepanaudotos lėšos'!M117</f>
        <v>1069.8999999999999</v>
      </c>
      <c r="M47" s="92">
        <f>'4 pr._savarankiškosios f-jos'!N160+'6 pr._ugdymo reikmės'!N29+'9 pr._įstaigų pajamos'!N61+'7 pr._kita dotacija'!N142+'11 pr._nepanaudotos lėšos'!N48+'11 pr._nepanaudotos lėšos'!N117</f>
        <v>869.3</v>
      </c>
      <c r="N47" s="92">
        <f>'4 pr._savarankiškosios f-jos'!O160+'6 pr._ugdymo reikmės'!O29+'9 pr._įstaigų pajamos'!O61+'7 pr._kita dotacija'!O142+'11 pr._nepanaudotos lėšos'!O48+'11 pr._nepanaudotos lėšos'!O117</f>
        <v>6.4</v>
      </c>
    </row>
    <row r="48" spans="1:14" ht="15" customHeight="1" x14ac:dyDescent="0.25">
      <c r="A48" s="5" t="s">
        <v>89</v>
      </c>
      <c r="B48" s="29" t="s">
        <v>327</v>
      </c>
      <c r="C48" s="16">
        <f t="shared" si="7"/>
        <v>1350.3999999999999</v>
      </c>
      <c r="D48" s="16">
        <f>'4 pr._savarankiškosios f-jos'!E161+'6 pr._ugdymo reikmės'!E30+'9 pr._įstaigų pajamos'!E62+'7 pr._kita dotacija'!E146+'11 pr._nepanaudotos lėšos'!E50+'11 pr._nepanaudotos lėšos'!E118</f>
        <v>1346.8999999999999</v>
      </c>
      <c r="E48" s="16">
        <f>'4 pr._savarankiškosios f-jos'!F161+'6 pr._ugdymo reikmės'!F30+'9 pr._įstaigų pajamos'!F62+'7 pr._kita dotacija'!F146+'11 pr._nepanaudotos lėšos'!F50+'11 pr._nepanaudotos lėšos'!F118</f>
        <v>1151.9000000000001</v>
      </c>
      <c r="F48" s="16">
        <f>'4 pr._savarankiškosios f-jos'!G161+'6 pr._ugdymo reikmės'!G30+'9 pr._įstaigų pajamos'!G62+'7 pr._kita dotacija'!G146+'11 pr._nepanaudotos lėšos'!G50+'11 pr._nepanaudotos lėšos'!G118</f>
        <v>3.5</v>
      </c>
      <c r="G48" s="10">
        <f t="shared" si="9"/>
        <v>0</v>
      </c>
      <c r="H48" s="10">
        <f>'4 pr._savarankiškosios f-jos'!I161+'6 pr._ugdymo reikmės'!I30+'9 pr._įstaigų pajamos'!I62+'7 pr._kita dotacija'!I146+'11 pr._nepanaudotos lėšos'!I50+'11 pr._nepanaudotos lėšos'!I118</f>
        <v>0</v>
      </c>
      <c r="I48" s="10">
        <f>'4 pr._savarankiškosios f-jos'!J161+'6 pr._ugdymo reikmės'!J30+'9 pr._įstaigų pajamos'!J62+'7 pr._kita dotacija'!J146+'11 pr._nepanaudotos lėšos'!J50+'11 pr._nepanaudotos lėšos'!J118</f>
        <v>0</v>
      </c>
      <c r="J48" s="10">
        <f>'4 pr._savarankiškosios f-jos'!K161+'6 pr._ugdymo reikmės'!K30+'9 pr._įstaigų pajamos'!K62+'7 pr._kita dotacija'!K146+'11 pr._nepanaudotos lėšos'!K50+'11 pr._nepanaudotos lėšos'!K118</f>
        <v>0</v>
      </c>
      <c r="K48" s="92">
        <f t="shared" si="10"/>
        <v>1350.3999999999999</v>
      </c>
      <c r="L48" s="92">
        <f>'4 pr._savarankiškosios f-jos'!M161+'6 pr._ugdymo reikmės'!M30+'9 pr._įstaigų pajamos'!M62+'7 pr._kita dotacija'!M146+'11 pr._nepanaudotos lėšos'!M50+'11 pr._nepanaudotos lėšos'!M118</f>
        <v>1346.8999999999999</v>
      </c>
      <c r="M48" s="92">
        <f>'4 pr._savarankiškosios f-jos'!N161+'6 pr._ugdymo reikmės'!N30+'9 pr._įstaigų pajamos'!N62+'7 pr._kita dotacija'!N146+'11 pr._nepanaudotos lėšos'!N50+'11 pr._nepanaudotos lėšos'!N118</f>
        <v>1151.9000000000001</v>
      </c>
      <c r="N48" s="92">
        <f>'4 pr._savarankiškosios f-jos'!O161+'6 pr._ugdymo reikmės'!O30+'9 pr._įstaigų pajamos'!O62+'7 pr._kita dotacija'!O146+'11 pr._nepanaudotos lėšos'!O50+'11 pr._nepanaudotos lėšos'!O118</f>
        <v>3.5</v>
      </c>
    </row>
    <row r="49" spans="1:14" ht="15" customHeight="1" x14ac:dyDescent="0.25">
      <c r="A49" s="5" t="s">
        <v>90</v>
      </c>
      <c r="B49" s="29" t="s">
        <v>328</v>
      </c>
      <c r="C49" s="16">
        <f t="shared" si="7"/>
        <v>831.1</v>
      </c>
      <c r="D49" s="16">
        <f>'4 pr._savarankiškosios f-jos'!E162+'6 pr._ugdymo reikmės'!E31+'7 pr._kita dotacija'!E151+'9 pr._įstaigų pajamos'!E63+'11 pr._nepanaudotos lėšos'!E51</f>
        <v>826.6</v>
      </c>
      <c r="E49" s="16">
        <f>'4 pr._savarankiškosios f-jos'!F162+'6 pr._ugdymo reikmės'!F31+'7 pr._kita dotacija'!F151+'9 pr._įstaigų pajamos'!F63+'11 pr._nepanaudotos lėšos'!F51</f>
        <v>729.9</v>
      </c>
      <c r="F49" s="16">
        <f>'4 pr._savarankiškosios f-jos'!G162+'6 pr._ugdymo reikmės'!G31+'7 pr._kita dotacija'!G151+'9 pr._įstaigų pajamos'!G63+'11 pr._nepanaudotos lėšos'!G51</f>
        <v>4.5</v>
      </c>
      <c r="G49" s="10">
        <f t="shared" si="9"/>
        <v>0</v>
      </c>
      <c r="H49" s="10">
        <f>'4 pr._savarankiškosios f-jos'!I162+'6 pr._ugdymo reikmės'!I31+'7 pr._kita dotacija'!I151+'9 pr._įstaigų pajamos'!I63+'11 pr._nepanaudotos lėšos'!I51</f>
        <v>0</v>
      </c>
      <c r="I49" s="10">
        <f>'4 pr._savarankiškosios f-jos'!J162+'6 pr._ugdymo reikmės'!J31+'7 pr._kita dotacija'!J151+'9 pr._įstaigų pajamos'!J63+'11 pr._nepanaudotos lėšos'!J51</f>
        <v>0</v>
      </c>
      <c r="J49" s="10">
        <f>'4 pr._savarankiškosios f-jos'!K162+'6 pr._ugdymo reikmės'!K31+'7 pr._kita dotacija'!K151+'9 pr._įstaigų pajamos'!K63+'11 pr._nepanaudotos lėšos'!K51</f>
        <v>0</v>
      </c>
      <c r="K49" s="92">
        <f t="shared" si="10"/>
        <v>831.1</v>
      </c>
      <c r="L49" s="92">
        <f>'4 pr._savarankiškosios f-jos'!M162+'6 pr._ugdymo reikmės'!M31+'7 pr._kita dotacija'!M151+'9 pr._įstaigų pajamos'!M63+'11 pr._nepanaudotos lėšos'!M51</f>
        <v>826.6</v>
      </c>
      <c r="M49" s="92">
        <f>'4 pr._savarankiškosios f-jos'!N162+'6 pr._ugdymo reikmės'!N31+'7 pr._kita dotacija'!N151+'9 pr._įstaigų pajamos'!N63+'11 pr._nepanaudotos lėšos'!N51</f>
        <v>729.9</v>
      </c>
      <c r="N49" s="92">
        <f>'4 pr._savarankiškosios f-jos'!O162+'6 pr._ugdymo reikmės'!O31+'7 pr._kita dotacija'!O151+'9 pr._įstaigų pajamos'!O63+'11 pr._nepanaudotos lėšos'!O51</f>
        <v>4.5</v>
      </c>
    </row>
    <row r="50" spans="1:14" ht="15" customHeight="1" x14ac:dyDescent="0.25">
      <c r="A50" s="5" t="s">
        <v>91</v>
      </c>
      <c r="B50" s="12" t="s">
        <v>312</v>
      </c>
      <c r="C50" s="16">
        <f t="shared" si="7"/>
        <v>1042.8</v>
      </c>
      <c r="D50" s="16">
        <f>'4 pr._savarankiškosios f-jos'!E163+'6 pr._ugdymo reikmės'!E32+'9 pr._įstaigų pajamos'!E64+'7 pr._kita dotacija'!E155+'11 pr._nepanaudotos lėšos'!E49</f>
        <v>1037.3</v>
      </c>
      <c r="E50" s="16">
        <f>'4 pr._savarankiškosios f-jos'!F163+'6 pr._ugdymo reikmės'!F32+'9 pr._įstaigų pajamos'!F64+'7 pr._kita dotacija'!F155+'11 pr._nepanaudotos lėšos'!F49</f>
        <v>903.59999999999991</v>
      </c>
      <c r="F50" s="16">
        <f>'4 pr._savarankiškosios f-jos'!G163+'6 pr._ugdymo reikmės'!G32+'9 pr._įstaigų pajamos'!G64+'7 pr._kita dotacija'!G155+'11 pr._nepanaudotos lėšos'!G49</f>
        <v>5.5</v>
      </c>
      <c r="G50" s="10">
        <f t="shared" si="9"/>
        <v>0</v>
      </c>
      <c r="H50" s="10">
        <f>'4 pr._savarankiškosios f-jos'!I163+'6 pr._ugdymo reikmės'!I32+'9 pr._įstaigų pajamos'!I64+'7 pr._kita dotacija'!I155+'11 pr._nepanaudotos lėšos'!I49</f>
        <v>0</v>
      </c>
      <c r="I50" s="10">
        <f>'4 pr._savarankiškosios f-jos'!J163+'6 pr._ugdymo reikmės'!J32+'9 pr._įstaigų pajamos'!J64+'7 pr._kita dotacija'!J155+'11 pr._nepanaudotos lėšos'!J49</f>
        <v>0</v>
      </c>
      <c r="J50" s="10">
        <f>'4 pr._savarankiškosios f-jos'!K163+'6 pr._ugdymo reikmės'!K32+'9 pr._įstaigų pajamos'!K64+'7 pr._kita dotacija'!K155+'11 pr._nepanaudotos lėšos'!K49</f>
        <v>0</v>
      </c>
      <c r="K50" s="92">
        <f t="shared" si="10"/>
        <v>1042.8</v>
      </c>
      <c r="L50" s="92">
        <f>'4 pr._savarankiškosios f-jos'!M163+'6 pr._ugdymo reikmės'!M32+'9 pr._įstaigų pajamos'!M64+'7 pr._kita dotacija'!M155+'11 pr._nepanaudotos lėšos'!M49</f>
        <v>1037.3</v>
      </c>
      <c r="M50" s="92">
        <f>'4 pr._savarankiškosios f-jos'!N163+'6 pr._ugdymo reikmės'!N32+'9 pr._įstaigų pajamos'!N64+'7 pr._kita dotacija'!N155+'11 pr._nepanaudotos lėšos'!N49</f>
        <v>903.59999999999991</v>
      </c>
      <c r="N50" s="92">
        <f>'4 pr._savarankiškosios f-jos'!O163+'6 pr._ugdymo reikmės'!O32+'9 pr._įstaigų pajamos'!O64+'7 pr._kita dotacija'!O155+'11 pr._nepanaudotos lėšos'!O49</f>
        <v>5.5</v>
      </c>
    </row>
    <row r="51" spans="1:14" ht="15" customHeight="1" x14ac:dyDescent="0.25">
      <c r="A51" s="5" t="s">
        <v>92</v>
      </c>
      <c r="B51" s="91" t="s">
        <v>44</v>
      </c>
      <c r="C51" s="16">
        <f t="shared" si="7"/>
        <v>321.3</v>
      </c>
      <c r="D51" s="16">
        <f>'4 pr._savarankiškosios f-jos'!E164+'6 pr._ugdymo reikmės'!E33+'7 pr._kita dotacija'!E160+'9 pr._įstaigų pajamos'!E65+'11 pr._nepanaudotos lėšos'!E52</f>
        <v>320.7</v>
      </c>
      <c r="E51" s="16">
        <f>'4 pr._savarankiškosios f-jos'!F164+'6 pr._ugdymo reikmės'!F33+'7 pr._kita dotacija'!F160+'9 pr._įstaigų pajamos'!F65+'11 pr._nepanaudotos lėšos'!F52</f>
        <v>219.6</v>
      </c>
      <c r="F51" s="16">
        <f>'4 pr._savarankiškosios f-jos'!G164+'6 pr._ugdymo reikmės'!G33+'7 pr._kita dotacija'!G160+'9 pr._įstaigų pajamos'!G65+'11 pr._nepanaudotos lėšos'!G52</f>
        <v>0.6</v>
      </c>
      <c r="G51" s="10">
        <f t="shared" si="9"/>
        <v>-64.399999999999991</v>
      </c>
      <c r="H51" s="10">
        <f>'4 pr._savarankiškosios f-jos'!I164+'6 pr._ugdymo reikmės'!I33+'7 pr._kita dotacija'!I160+'9 pr._įstaigų pajamos'!I65+'11 pr._nepanaudotos lėšos'!I52</f>
        <v>-63.8</v>
      </c>
      <c r="I51" s="10">
        <f>'4 pr._savarankiškosios f-jos'!J164+'6 pr._ugdymo reikmės'!J33+'7 pr._kita dotacija'!J160+'9 pr._įstaigų pajamos'!J65+'11 pr._nepanaudotos lėšos'!J52</f>
        <v>-31.7</v>
      </c>
      <c r="J51" s="10">
        <f>'4 pr._savarankiškosios f-jos'!K164+'6 pr._ugdymo reikmės'!K33+'7 pr._kita dotacija'!K160+'9 pr._įstaigų pajamos'!K65+'11 pr._nepanaudotos lėšos'!K52</f>
        <v>-0.6</v>
      </c>
      <c r="K51" s="92">
        <f t="shared" si="10"/>
        <v>256.89999999999998</v>
      </c>
      <c r="L51" s="92">
        <f>'4 pr._savarankiškosios f-jos'!M164+'6 pr._ugdymo reikmės'!M33+'7 pr._kita dotacija'!M160+'9 pr._įstaigų pajamos'!M65+'11 pr._nepanaudotos lėšos'!M52</f>
        <v>256.89999999999998</v>
      </c>
      <c r="M51" s="92">
        <f>'4 pr._savarankiškosios f-jos'!N164+'6 pr._ugdymo reikmės'!N33+'7 pr._kita dotacija'!N160+'9 pr._įstaigų pajamos'!N65+'11 pr._nepanaudotos lėšos'!N52</f>
        <v>187.89999999999998</v>
      </c>
      <c r="N51" s="92">
        <f>'4 pr._savarankiškosios f-jos'!O164+'6 pr._ugdymo reikmės'!O33+'7 pr._kita dotacija'!O160+'9 pr._įstaigų pajamos'!O65+'11 pr._nepanaudotos lėšos'!O52</f>
        <v>0</v>
      </c>
    </row>
    <row r="52" spans="1:14" ht="15" customHeight="1" x14ac:dyDescent="0.25">
      <c r="A52" s="5" t="s">
        <v>93</v>
      </c>
      <c r="B52" s="29" t="s">
        <v>155</v>
      </c>
      <c r="C52" s="16">
        <f t="shared" si="7"/>
        <v>559.30000000000007</v>
      </c>
      <c r="D52" s="16">
        <f>'4 pr._savarankiškosios f-jos'!E165+'6 pr._ugdymo reikmės'!E34+'7 pr._kita dotacija'!E172+'9 pr._įstaigų pajamos'!E66+'11 pr._nepanaudotos lėšos'!E119+'11 pr._nepanaudotos lėšos'!E53</f>
        <v>558.40000000000009</v>
      </c>
      <c r="E52" s="16">
        <f>'4 pr._savarankiškosios f-jos'!F165+'6 pr._ugdymo reikmės'!F34+'7 pr._kita dotacija'!F172+'9 pr._įstaigų pajamos'!F66+'11 pr._nepanaudotos lėšos'!F119+'11 pr._nepanaudotos lėšos'!F53</f>
        <v>502.6</v>
      </c>
      <c r="F52" s="16">
        <f>'4 pr._savarankiškosios f-jos'!G165+'6 pr._ugdymo reikmės'!G34+'7 pr._kita dotacija'!G172+'9 pr._įstaigų pajamos'!G66+'11 pr._nepanaudotos lėšos'!G119+'11 pr._nepanaudotos lėšos'!G53</f>
        <v>0.9</v>
      </c>
      <c r="G52" s="10">
        <f t="shared" si="9"/>
        <v>0</v>
      </c>
      <c r="H52" s="10">
        <f>'4 pr._savarankiškosios f-jos'!I165+'6 pr._ugdymo reikmės'!I34+'7 pr._kita dotacija'!I172+'9 pr._įstaigų pajamos'!I66+'11 pr._nepanaudotos lėšos'!I119+'11 pr._nepanaudotos lėšos'!I53</f>
        <v>0</v>
      </c>
      <c r="I52" s="10">
        <f>'4 pr._savarankiškosios f-jos'!J165+'6 pr._ugdymo reikmės'!J34+'7 pr._kita dotacija'!J172+'9 pr._įstaigų pajamos'!J66+'11 pr._nepanaudotos lėšos'!J119+'11 pr._nepanaudotos lėšos'!J53</f>
        <v>0</v>
      </c>
      <c r="J52" s="10">
        <f>'4 pr._savarankiškosios f-jos'!K165+'6 pr._ugdymo reikmės'!K34+'7 pr._kita dotacija'!K172+'9 pr._įstaigų pajamos'!K66+'11 pr._nepanaudotos lėšos'!K119+'11 pr._nepanaudotos lėšos'!K53</f>
        <v>0</v>
      </c>
      <c r="K52" s="92">
        <f t="shared" si="10"/>
        <v>559.30000000000007</v>
      </c>
      <c r="L52" s="92">
        <f>'4 pr._savarankiškosios f-jos'!M165+'6 pr._ugdymo reikmės'!M34+'7 pr._kita dotacija'!M172+'9 pr._įstaigų pajamos'!M66+'11 pr._nepanaudotos lėšos'!M119+'11 pr._nepanaudotos lėšos'!M53</f>
        <v>558.40000000000009</v>
      </c>
      <c r="M52" s="92">
        <f>'4 pr._savarankiškosios f-jos'!N165+'6 pr._ugdymo reikmės'!N34+'7 pr._kita dotacija'!N172+'9 pr._įstaigų pajamos'!N66+'11 pr._nepanaudotos lėšos'!N119+'11 pr._nepanaudotos lėšos'!N53</f>
        <v>502.6</v>
      </c>
      <c r="N52" s="92">
        <f>'4 pr._savarankiškosios f-jos'!O165+'6 pr._ugdymo reikmės'!O34+'7 pr._kita dotacija'!O172+'9 pr._įstaigų pajamos'!O66+'11 pr._nepanaudotos lėšos'!O119+'11 pr._nepanaudotos lėšos'!O53</f>
        <v>0.9</v>
      </c>
    </row>
    <row r="53" spans="1:14" ht="15" customHeight="1" x14ac:dyDescent="0.25">
      <c r="A53" s="5" t="s">
        <v>94</v>
      </c>
      <c r="B53" s="29" t="s">
        <v>42</v>
      </c>
      <c r="C53" s="16">
        <f t="shared" si="7"/>
        <v>418</v>
      </c>
      <c r="D53" s="16">
        <f>'4 pr._savarankiškosios f-jos'!E166+'6 pr._ugdymo reikmės'!E35+'7 pr._kita dotacija'!E176+'9 pr._įstaigų pajamos'!E67+'11 pr._nepanaudotos lėšos'!E54+'11 pr._nepanaudotos lėšos'!E120</f>
        <v>417.7</v>
      </c>
      <c r="E53" s="16">
        <f>'4 pr._savarankiškosios f-jos'!F166+'6 pr._ugdymo reikmės'!F35+'7 pr._kita dotacija'!F176+'9 pr._įstaigų pajamos'!F67+'11 pr._nepanaudotos lėšos'!F54+'11 pr._nepanaudotos lėšos'!F120</f>
        <v>348.2</v>
      </c>
      <c r="F53" s="16">
        <f>'4 pr._savarankiškosios f-jos'!G166+'6 pr._ugdymo reikmės'!G35+'7 pr._kita dotacija'!G176+'9 pr._įstaigų pajamos'!G67+'11 pr._nepanaudotos lėšos'!G54+'11 pr._nepanaudotos lėšos'!G120</f>
        <v>0.3</v>
      </c>
      <c r="G53" s="10">
        <f t="shared" si="9"/>
        <v>-138.1</v>
      </c>
      <c r="H53" s="10">
        <f>'4 pr._savarankiškosios f-jos'!I166+'6 pr._ugdymo reikmės'!I35+'7 pr._kita dotacija'!I176+'9 pr._įstaigų pajamos'!I67+'11 pr._nepanaudotos lėšos'!I54+'11 pr._nepanaudotos lėšos'!I120</f>
        <v>-138</v>
      </c>
      <c r="I53" s="10">
        <f>'4 pr._savarankiškosios f-jos'!J166+'6 pr._ugdymo reikmės'!J35+'7 pr._kita dotacija'!J176+'9 pr._įstaigų pajamos'!J67+'11 pr._nepanaudotos lėšos'!J54+'11 pr._nepanaudotos lėšos'!J120</f>
        <v>-113.2</v>
      </c>
      <c r="J53" s="10">
        <f>'4 pr._savarankiškosios f-jos'!K166+'6 pr._ugdymo reikmės'!K35+'7 pr._kita dotacija'!K176+'9 pr._įstaigų pajamos'!K67+'11 pr._nepanaudotos lėšos'!K54+'11 pr._nepanaudotos lėšos'!K120</f>
        <v>-0.1</v>
      </c>
      <c r="K53" s="92">
        <f t="shared" si="10"/>
        <v>279.89999999999998</v>
      </c>
      <c r="L53" s="92">
        <f>'4 pr._savarankiškosios f-jos'!M166+'6 pr._ugdymo reikmės'!M35+'7 pr._kita dotacija'!M176+'9 pr._įstaigų pajamos'!M67+'11 pr._nepanaudotos lėšos'!M54+'11 pr._nepanaudotos lėšos'!M120</f>
        <v>279.7</v>
      </c>
      <c r="M53" s="92">
        <f>'4 pr._savarankiškosios f-jos'!N166+'6 pr._ugdymo reikmės'!N35+'7 pr._kita dotacija'!N176+'9 pr._įstaigų pajamos'!N67+'11 pr._nepanaudotos lėšos'!N54+'11 pr._nepanaudotos lėšos'!N120</f>
        <v>235</v>
      </c>
      <c r="N53" s="92">
        <f>'4 pr._savarankiškosios f-jos'!O166+'6 pr._ugdymo reikmės'!O35+'7 pr._kita dotacija'!O176+'9 pr._įstaigų pajamos'!O67+'11 pr._nepanaudotos lėšos'!O54+'11 pr._nepanaudotos lėšos'!O120</f>
        <v>0.19999999999999998</v>
      </c>
    </row>
    <row r="54" spans="1:14" ht="15" customHeight="1" x14ac:dyDescent="0.25">
      <c r="A54" s="5" t="s">
        <v>95</v>
      </c>
      <c r="B54" s="91" t="s">
        <v>45</v>
      </c>
      <c r="C54" s="16">
        <f>D54+F54</f>
        <v>434.50000000000006</v>
      </c>
      <c r="D54" s="16">
        <f>'4 pr._savarankiškosios f-jos'!E167+'6 pr._ugdymo reikmės'!E36+'7 pr._kita dotacija'!E180+'9 pr._įstaigų pajamos'!E68+'11 pr._nepanaudotos lėšos'!E55</f>
        <v>433.20000000000005</v>
      </c>
      <c r="E54" s="16">
        <f>'4 pr._savarankiškosios f-jos'!F167+'6 pr._ugdymo reikmės'!F36+'7 pr._kita dotacija'!F180+'9 pr._įstaigų pajamos'!F68+'11 pr._nepanaudotos lėšos'!F55</f>
        <v>393</v>
      </c>
      <c r="F54" s="16">
        <f>'4 pr._savarankiškosios f-jos'!G167+'6 pr._ugdymo reikmės'!G36+'7 pr._kita dotacija'!G180+'9 pr._įstaigų pajamos'!G68+'11 pr._nepanaudotos lėšos'!G55</f>
        <v>1.3</v>
      </c>
      <c r="G54" s="10">
        <f t="shared" si="9"/>
        <v>0</v>
      </c>
      <c r="H54" s="10">
        <f>'4 pr._savarankiškosios f-jos'!I167+'6 pr._ugdymo reikmės'!I36+'7 pr._kita dotacija'!I180+'9 pr._įstaigų pajamos'!I68+'11 pr._nepanaudotos lėšos'!I55</f>
        <v>0</v>
      </c>
      <c r="I54" s="10">
        <f>'4 pr._savarankiškosios f-jos'!J167+'6 pr._ugdymo reikmės'!J36+'7 pr._kita dotacija'!J180+'9 pr._įstaigų pajamos'!J68+'11 pr._nepanaudotos lėšos'!J55</f>
        <v>0</v>
      </c>
      <c r="J54" s="10">
        <f>'4 pr._savarankiškosios f-jos'!K167+'6 pr._ugdymo reikmės'!K36+'7 pr._kita dotacija'!K180+'9 pr._įstaigų pajamos'!K68+'11 pr._nepanaudotos lėšos'!K55</f>
        <v>0</v>
      </c>
      <c r="K54" s="92">
        <f t="shared" si="10"/>
        <v>434.50000000000006</v>
      </c>
      <c r="L54" s="92">
        <f>'4 pr._savarankiškosios f-jos'!M167+'6 pr._ugdymo reikmės'!M36+'7 pr._kita dotacija'!M180+'9 pr._įstaigų pajamos'!M68+'11 pr._nepanaudotos lėšos'!M55</f>
        <v>433.20000000000005</v>
      </c>
      <c r="M54" s="92">
        <f>'4 pr._savarankiškosios f-jos'!N167+'6 pr._ugdymo reikmės'!N36+'7 pr._kita dotacija'!N180+'9 pr._įstaigų pajamos'!N68+'11 pr._nepanaudotos lėšos'!N55</f>
        <v>393</v>
      </c>
      <c r="N54" s="92">
        <f>'4 pr._savarankiškosios f-jos'!O167+'6 pr._ugdymo reikmės'!O36+'7 pr._kita dotacija'!O180+'9 pr._įstaigų pajamos'!O68+'11 pr._nepanaudotos lėšos'!O55</f>
        <v>1.3</v>
      </c>
    </row>
    <row r="55" spans="1:14" ht="15" customHeight="1" x14ac:dyDescent="0.25">
      <c r="A55" s="13" t="s">
        <v>96</v>
      </c>
      <c r="B55" s="29" t="s">
        <v>40</v>
      </c>
      <c r="C55" s="16">
        <f t="shared" si="7"/>
        <v>439.1</v>
      </c>
      <c r="D55" s="16">
        <f>'4 pr._savarankiškosios f-jos'!E168+'6 pr._ugdymo reikmės'!E37+'9 pr._įstaigų pajamos'!E69+'7 pr._kita dotacija'!E189+'11 pr._nepanaudotos lėšos'!E56+'11 pr._nepanaudotos lėšos'!E121</f>
        <v>437.40000000000003</v>
      </c>
      <c r="E55" s="16">
        <f>'4 pr._savarankiškosios f-jos'!F168+'6 pr._ugdymo reikmės'!F37+'9 pr._įstaigų pajamos'!F69+'7 pr._kita dotacija'!F189+'11 pr._nepanaudotos lėšos'!F56+'11 pr._nepanaudotos lėšos'!F121</f>
        <v>347.2</v>
      </c>
      <c r="F55" s="16">
        <f>'4 pr._savarankiškosios f-jos'!G168+'6 pr._ugdymo reikmės'!G37+'9 pr._įstaigų pajamos'!G69+'7 pr._kita dotacija'!G189+'11 pr._nepanaudotos lėšos'!G56+'11 pr._nepanaudotos lėšos'!G121</f>
        <v>1.7</v>
      </c>
      <c r="G55" s="10">
        <f t="shared" si="9"/>
        <v>-149.9</v>
      </c>
      <c r="H55" s="10">
        <f>'4 pr._savarankiškosios f-jos'!I168+'6 pr._ugdymo reikmės'!I37+'9 pr._įstaigų pajamos'!I69+'7 pr._kita dotacija'!I189+'11 pr._nepanaudotos lėšos'!I56+'11 pr._nepanaudotos lėšos'!I121</f>
        <v>-149</v>
      </c>
      <c r="I55" s="10">
        <f>'4 pr._savarankiškosios f-jos'!J168+'6 pr._ugdymo reikmės'!J37+'9 pr._įstaigų pajamos'!J69+'7 pr._kita dotacija'!J189+'11 pr._nepanaudotos lėšos'!J56+'11 pr._nepanaudotos lėšos'!J121</f>
        <v>-106.8</v>
      </c>
      <c r="J55" s="10">
        <f>'4 pr._savarankiškosios f-jos'!K168+'6 pr._ugdymo reikmės'!K37+'9 pr._įstaigų pajamos'!K69+'7 pr._kita dotacija'!K189+'11 pr._nepanaudotos lėšos'!K56+'11 pr._nepanaudotos lėšos'!K121</f>
        <v>-0.9</v>
      </c>
      <c r="K55" s="92">
        <f t="shared" si="10"/>
        <v>289.20000000000005</v>
      </c>
      <c r="L55" s="92">
        <f>'4 pr._savarankiškosios f-jos'!M168+'6 pr._ugdymo reikmės'!M37+'9 pr._įstaigų pajamos'!M69+'7 pr._kita dotacija'!M189+'11 pr._nepanaudotos lėšos'!M56+'11 pr._nepanaudotos lėšos'!M121</f>
        <v>288.40000000000003</v>
      </c>
      <c r="M55" s="92">
        <f>'4 pr._savarankiškosios f-jos'!N168+'6 pr._ugdymo reikmės'!N37+'9 pr._įstaigų pajamos'!N69+'7 pr._kita dotacija'!N189+'11 pr._nepanaudotos lėšos'!N56+'11 pr._nepanaudotos lėšos'!N121</f>
        <v>240.39999999999998</v>
      </c>
      <c r="N55" s="92">
        <f>'4 pr._savarankiškosios f-jos'!O168+'6 pr._ugdymo reikmės'!O37+'9 pr._įstaigų pajamos'!O69+'7 pr._kita dotacija'!O189+'11 pr._nepanaudotos lėšos'!O56+'11 pr._nepanaudotos lėšos'!O121</f>
        <v>0.79999999999999993</v>
      </c>
    </row>
    <row r="56" spans="1:14" ht="15" customHeight="1" x14ac:dyDescent="0.25">
      <c r="A56" s="13" t="s">
        <v>97</v>
      </c>
      <c r="B56" s="29" t="s">
        <v>314</v>
      </c>
      <c r="C56" s="16">
        <f>D56+F56</f>
        <v>272.8</v>
      </c>
      <c r="D56" s="16">
        <f>'4 pr._savarankiškosios f-jos'!E169+'6 pr._ugdymo reikmės'!E38+'7 pr._kita dotacija'!E193+'9 pr._įstaigų pajamos'!E70+'11 pr._nepanaudotos lėšos'!E122+'11 pr._nepanaudotos lėšos'!E57</f>
        <v>272.8</v>
      </c>
      <c r="E56" s="16">
        <f>'4 pr._savarankiškosios f-jos'!F169+'6 pr._ugdymo reikmės'!F38+'7 pr._kita dotacija'!F193+'9 pr._įstaigų pajamos'!F70+'11 pr._nepanaudotos lėšos'!F122+'11 pr._nepanaudotos lėšos'!F57</f>
        <v>226.9</v>
      </c>
      <c r="F56" s="16">
        <f>'4 pr._savarankiškosios f-jos'!G169+'6 pr._ugdymo reikmės'!G38+'7 pr._kita dotacija'!G193+'9 pr._įstaigų pajamos'!G70+'11 pr._nepanaudotos lėšos'!G122+'11 pr._nepanaudotos lėšos'!G57</f>
        <v>0</v>
      </c>
      <c r="G56" s="10">
        <f t="shared" si="9"/>
        <v>0</v>
      </c>
      <c r="H56" s="10">
        <f>'4 pr._savarankiškosios f-jos'!I169+'6 pr._ugdymo reikmės'!I38+'7 pr._kita dotacija'!I193+'9 pr._įstaigų pajamos'!I70+'11 pr._nepanaudotos lėšos'!I122+'11 pr._nepanaudotos lėšos'!I57</f>
        <v>0</v>
      </c>
      <c r="I56" s="10">
        <f>'4 pr._savarankiškosios f-jos'!J169+'6 pr._ugdymo reikmės'!J38+'7 pr._kita dotacija'!J193+'9 pr._įstaigų pajamos'!J70+'11 pr._nepanaudotos lėšos'!J122+'11 pr._nepanaudotos lėšos'!J57</f>
        <v>0</v>
      </c>
      <c r="J56" s="10">
        <f>'4 pr._savarankiškosios f-jos'!K169+'6 pr._ugdymo reikmės'!K38+'7 pr._kita dotacija'!K193+'9 pr._įstaigų pajamos'!K70+'11 pr._nepanaudotos lėšos'!K122+'11 pr._nepanaudotos lėšos'!K57</f>
        <v>0</v>
      </c>
      <c r="K56" s="92">
        <f t="shared" si="10"/>
        <v>272.8</v>
      </c>
      <c r="L56" s="92">
        <f>'4 pr._savarankiškosios f-jos'!M169+'6 pr._ugdymo reikmės'!M38+'7 pr._kita dotacija'!M193+'9 pr._įstaigų pajamos'!M70+'11 pr._nepanaudotos lėšos'!M122+'11 pr._nepanaudotos lėšos'!M57</f>
        <v>272.8</v>
      </c>
      <c r="M56" s="92">
        <f>'4 pr._savarankiškosios f-jos'!N169+'6 pr._ugdymo reikmės'!N38+'7 pr._kita dotacija'!N193+'9 pr._įstaigų pajamos'!N70+'11 pr._nepanaudotos lėšos'!N122+'11 pr._nepanaudotos lėšos'!N57</f>
        <v>226.9</v>
      </c>
      <c r="N56" s="92">
        <f>'4 pr._savarankiškosios f-jos'!O169+'6 pr._ugdymo reikmės'!O38+'7 pr._kita dotacija'!O193+'9 pr._įstaigų pajamos'!O70+'11 pr._nepanaudotos lėšos'!O122+'11 pr._nepanaudotos lėšos'!O57</f>
        <v>0</v>
      </c>
    </row>
    <row r="57" spans="1:14" ht="15" customHeight="1" x14ac:dyDescent="0.25">
      <c r="A57" s="32" t="s">
        <v>98</v>
      </c>
      <c r="B57" s="91" t="s">
        <v>423</v>
      </c>
      <c r="C57" s="16">
        <f t="shared" si="7"/>
        <v>199.00000000000003</v>
      </c>
      <c r="D57" s="16">
        <f>'4 pr._savarankiškosios f-jos'!E170+'6 pr._ugdymo reikmės'!E39+'9 pr._įstaigų pajamos'!E71+'7 pr._kita dotacija'!E197+'11 pr._nepanaudotos lėšos'!E58+'11 pr._nepanaudotos lėšos'!E123</f>
        <v>199.00000000000003</v>
      </c>
      <c r="E57" s="16">
        <f>'4 pr._savarankiškosios f-jos'!F170+'6 pr._ugdymo reikmės'!F39+'9 pr._įstaigų pajamos'!F71+'7 pr._kita dotacija'!F197+'11 pr._nepanaudotos lėšos'!F58+'11 pr._nepanaudotos lėšos'!F123</f>
        <v>144.30000000000001</v>
      </c>
      <c r="F57" s="16">
        <f>'4 pr._savarankiškosios f-jos'!G170+'6 pr._ugdymo reikmės'!G39+'9 pr._įstaigų pajamos'!G71+'7 pr._kita dotacija'!G197+'11 pr._nepanaudotos lėšos'!G58+'11 pr._nepanaudotos lėšos'!G123</f>
        <v>0</v>
      </c>
      <c r="G57" s="10">
        <f t="shared" si="9"/>
        <v>-79.5</v>
      </c>
      <c r="H57" s="10">
        <f>'4 pr._savarankiškosios f-jos'!I170+'6 pr._ugdymo reikmės'!I39+'9 pr._įstaigų pajamos'!I71+'7 pr._kita dotacija'!I197+'11 pr._nepanaudotos lėšos'!I58+'11 pr._nepanaudotos lėšos'!I123</f>
        <v>-79.5</v>
      </c>
      <c r="I57" s="10">
        <f>'4 pr._savarankiškosios f-jos'!J170+'6 pr._ugdymo reikmės'!J39+'9 pr._įstaigų pajamos'!J71+'7 pr._kita dotacija'!J197+'11 pr._nepanaudotos lėšos'!J58+'11 pr._nepanaudotos lėšos'!J123</f>
        <v>-53.1</v>
      </c>
      <c r="J57" s="10">
        <f>'4 pr._savarankiškosios f-jos'!K170+'6 pr._ugdymo reikmės'!K39+'9 pr._įstaigų pajamos'!K71+'7 pr._kita dotacija'!K197+'11 pr._nepanaudotos lėšos'!K58+'11 pr._nepanaudotos lėšos'!K123</f>
        <v>0</v>
      </c>
      <c r="K57" s="92">
        <f t="shared" si="10"/>
        <v>119.50000000000001</v>
      </c>
      <c r="L57" s="92">
        <f>'4 pr._savarankiškosios f-jos'!M170+'6 pr._ugdymo reikmės'!M39+'9 pr._įstaigų pajamos'!M71+'7 pr._kita dotacija'!M197+'11 pr._nepanaudotos lėšos'!M58+'11 pr._nepanaudotos lėšos'!M123</f>
        <v>119.50000000000001</v>
      </c>
      <c r="M57" s="92">
        <f>'4 pr._savarankiškosios f-jos'!N170+'6 pr._ugdymo reikmės'!N39+'9 pr._įstaigų pajamos'!N71+'7 pr._kita dotacija'!N197+'11 pr._nepanaudotos lėšos'!N58+'11 pr._nepanaudotos lėšos'!N123</f>
        <v>91.200000000000017</v>
      </c>
      <c r="N57" s="92">
        <f>'4 pr._savarankiškosios f-jos'!O170+'6 pr._ugdymo reikmės'!O39+'9 pr._įstaigų pajamos'!O71+'7 pr._kita dotacija'!O197+'11 pr._nepanaudotos lėšos'!O58+'11 pr._nepanaudotos lėšos'!O123</f>
        <v>0</v>
      </c>
    </row>
    <row r="58" spans="1:14" ht="15" customHeight="1" x14ac:dyDescent="0.25">
      <c r="A58" s="5" t="s">
        <v>99</v>
      </c>
      <c r="B58" s="29" t="s">
        <v>377</v>
      </c>
      <c r="C58" s="16">
        <f t="shared" si="7"/>
        <v>239.4</v>
      </c>
      <c r="D58" s="16">
        <f>'4 pr._savarankiškosios f-jos'!E171+'6 pr._ugdymo reikmės'!E40+'9 pr._įstaigų pajamos'!E72+'7 pr._kita dotacija'!E201+'11 pr._nepanaudotos lėšos'!E124</f>
        <v>239.4</v>
      </c>
      <c r="E58" s="16">
        <f>'4 pr._savarankiškosios f-jos'!F171+'6 pr._ugdymo reikmės'!F40+'9 pr._įstaigų pajamos'!F72+'7 pr._kita dotacija'!F201+'11 pr._nepanaudotos lėšos'!F124</f>
        <v>182.4</v>
      </c>
      <c r="F58" s="16">
        <f>'4 pr._savarankiškosios f-jos'!G171+'6 pr._ugdymo reikmės'!G40+'9 pr._įstaigų pajamos'!G72+'7 pr._kita dotacija'!G201+'11 pr._nepanaudotos lėšos'!G124</f>
        <v>0</v>
      </c>
      <c r="G58" s="10">
        <f t="shared" ref="G58:G79" si="11">H58+J58</f>
        <v>0</v>
      </c>
      <c r="H58" s="10">
        <f>'4 pr._savarankiškosios f-jos'!I171+'6 pr._ugdymo reikmės'!I40+'9 pr._įstaigų pajamos'!I72+'7 pr._kita dotacija'!I201+'11 pr._nepanaudotos lėšos'!I124</f>
        <v>0</v>
      </c>
      <c r="I58" s="10">
        <f>'4 pr._savarankiškosios f-jos'!J171+'6 pr._ugdymo reikmės'!J40+'9 pr._įstaigų pajamos'!J72+'7 pr._kita dotacija'!J201+'11 pr._nepanaudotos lėšos'!J124</f>
        <v>0</v>
      </c>
      <c r="J58" s="10">
        <f>'4 pr._savarankiškosios f-jos'!K171+'6 pr._ugdymo reikmės'!K40+'9 pr._įstaigų pajamos'!K72+'7 pr._kita dotacija'!K201+'11 pr._nepanaudotos lėšos'!K124</f>
        <v>0</v>
      </c>
      <c r="K58" s="92">
        <f t="shared" ref="K58:K79" si="12">L58+N58</f>
        <v>239.4</v>
      </c>
      <c r="L58" s="92">
        <f>'4 pr._savarankiškosios f-jos'!M171+'6 pr._ugdymo reikmės'!M40+'9 pr._įstaigų pajamos'!M72+'7 pr._kita dotacija'!M201+'11 pr._nepanaudotos lėšos'!M124</f>
        <v>239.4</v>
      </c>
      <c r="M58" s="92">
        <f>'4 pr._savarankiškosios f-jos'!N171+'6 pr._ugdymo reikmės'!N40+'9 pr._įstaigų pajamos'!N72+'7 pr._kita dotacija'!N201+'11 pr._nepanaudotos lėšos'!N124</f>
        <v>182.4</v>
      </c>
      <c r="N58" s="92">
        <f>'4 pr._savarankiškosios f-jos'!O171+'6 pr._ugdymo reikmės'!O40+'9 pr._įstaigų pajamos'!O72+'7 pr._kita dotacija'!O201+'11 pr._nepanaudotos lėšos'!O124</f>
        <v>0</v>
      </c>
    </row>
    <row r="59" spans="1:14" ht="15" customHeight="1" x14ac:dyDescent="0.25">
      <c r="A59" s="5" t="s">
        <v>100</v>
      </c>
      <c r="B59" s="29" t="s">
        <v>145</v>
      </c>
      <c r="C59" s="16">
        <f t="shared" si="7"/>
        <v>692.6</v>
      </c>
      <c r="D59" s="16">
        <f>'4 pr._savarankiškosios f-jos'!E172+'6 pr._ugdymo reikmės'!E41+'9 pr._įstaigų pajamos'!E73+'7 pr._kita dotacija'!E206+'11 pr._nepanaudotos lėšos'!E59+'11 pr._nepanaudotos lėšos'!E125</f>
        <v>692.6</v>
      </c>
      <c r="E59" s="16">
        <f>'4 pr._savarankiškosios f-jos'!F172+'6 pr._ugdymo reikmės'!F41+'9 pr._įstaigų pajamos'!F73+'7 pr._kita dotacija'!F206+'11 pr._nepanaudotos lėšos'!F59+'11 pr._nepanaudotos lėšos'!F125</f>
        <v>494.7</v>
      </c>
      <c r="F59" s="16">
        <f>'4 pr._savarankiškosios f-jos'!G172+'6 pr._ugdymo reikmės'!G41+'9 pr._įstaigų pajamos'!G73+'7 pr._kita dotacija'!G206+'11 pr._nepanaudotos lėšos'!G59+'11 pr._nepanaudotos lėšos'!G125</f>
        <v>0</v>
      </c>
      <c r="G59" s="10">
        <f t="shared" si="11"/>
        <v>0</v>
      </c>
      <c r="H59" s="10">
        <f>'4 pr._savarankiškosios f-jos'!I172+'6 pr._ugdymo reikmės'!I41+'9 pr._įstaigų pajamos'!I73+'7 pr._kita dotacija'!I206+'11 pr._nepanaudotos lėšos'!I59+'11 pr._nepanaudotos lėšos'!I125</f>
        <v>0</v>
      </c>
      <c r="I59" s="10">
        <f>'4 pr._savarankiškosios f-jos'!J172+'6 pr._ugdymo reikmės'!J41+'9 pr._įstaigų pajamos'!J73+'7 pr._kita dotacija'!J206+'11 pr._nepanaudotos lėšos'!J59+'11 pr._nepanaudotos lėšos'!J125</f>
        <v>0</v>
      </c>
      <c r="J59" s="10">
        <f>'4 pr._savarankiškosios f-jos'!K172+'6 pr._ugdymo reikmės'!K41+'9 pr._įstaigų pajamos'!K73+'7 pr._kita dotacija'!K206+'11 pr._nepanaudotos lėšos'!K59+'11 pr._nepanaudotos lėšos'!K125</f>
        <v>0</v>
      </c>
      <c r="K59" s="92">
        <f t="shared" si="12"/>
        <v>692.6</v>
      </c>
      <c r="L59" s="92">
        <f>'4 pr._savarankiškosios f-jos'!M172+'6 pr._ugdymo reikmės'!M41+'9 pr._įstaigų pajamos'!M73+'7 pr._kita dotacija'!M206+'11 pr._nepanaudotos lėšos'!M59+'11 pr._nepanaudotos lėšos'!M125</f>
        <v>692.6</v>
      </c>
      <c r="M59" s="92">
        <f>'4 pr._savarankiškosios f-jos'!N172+'6 pr._ugdymo reikmės'!N41+'9 pr._įstaigų pajamos'!N73+'7 pr._kita dotacija'!N206+'11 pr._nepanaudotos lėšos'!N59+'11 pr._nepanaudotos lėšos'!N125</f>
        <v>494.7</v>
      </c>
      <c r="N59" s="92">
        <f>'4 pr._savarankiškosios f-jos'!O172+'6 pr._ugdymo reikmės'!O41+'9 pr._įstaigų pajamos'!O73+'7 pr._kita dotacija'!O206+'11 pr._nepanaudotos lėšos'!O59+'11 pr._nepanaudotos lėšos'!O125</f>
        <v>0</v>
      </c>
    </row>
    <row r="60" spans="1:14" ht="15" customHeight="1" x14ac:dyDescent="0.25">
      <c r="A60" s="5" t="s">
        <v>101</v>
      </c>
      <c r="B60" s="29" t="s">
        <v>34</v>
      </c>
      <c r="C60" s="16">
        <f t="shared" si="7"/>
        <v>383</v>
      </c>
      <c r="D60" s="16">
        <f>'4 pr._savarankiškosios f-jos'!E173+'6 pr._ugdymo reikmės'!E42+'9 pr._įstaigų pajamos'!E74+'7 pr._kita dotacija'!E210+'11 pr._nepanaudotos lėšos'!E60+'11 pr._nepanaudotos lėšos'!E126</f>
        <v>383</v>
      </c>
      <c r="E60" s="16">
        <f>'4 pr._savarankiškosios f-jos'!F173+'6 pr._ugdymo reikmės'!F42+'9 pr._įstaigų pajamos'!F74+'7 pr._kita dotacija'!F210+'11 pr._nepanaudotos lėšos'!F60+'11 pr._nepanaudotos lėšos'!F126</f>
        <v>292.5</v>
      </c>
      <c r="F60" s="16">
        <f>'4 pr._savarankiškosios f-jos'!G173+'6 pr._ugdymo reikmės'!G42+'9 pr._įstaigų pajamos'!G74+'7 pr._kita dotacija'!G210+'11 pr._nepanaudotos lėšos'!G60+'11 pr._nepanaudotos lėšos'!G126</f>
        <v>0</v>
      </c>
      <c r="G60" s="10">
        <f t="shared" si="11"/>
        <v>0</v>
      </c>
      <c r="H60" s="10">
        <f>'4 pr._savarankiškosios f-jos'!I173+'6 pr._ugdymo reikmės'!I42+'9 pr._įstaigų pajamos'!I74+'7 pr._kita dotacija'!I210+'11 pr._nepanaudotos lėšos'!I60+'11 pr._nepanaudotos lėšos'!I126</f>
        <v>0</v>
      </c>
      <c r="I60" s="10">
        <f>'4 pr._savarankiškosios f-jos'!J173+'6 pr._ugdymo reikmės'!J42+'9 pr._įstaigų pajamos'!J74+'7 pr._kita dotacija'!J210+'11 pr._nepanaudotos lėšos'!J60+'11 pr._nepanaudotos lėšos'!J126</f>
        <v>0</v>
      </c>
      <c r="J60" s="10">
        <f>'4 pr._savarankiškosios f-jos'!K173+'6 pr._ugdymo reikmės'!K42+'9 pr._įstaigų pajamos'!K74+'7 pr._kita dotacija'!K210+'11 pr._nepanaudotos lėšos'!K60+'11 pr._nepanaudotos lėšos'!K126</f>
        <v>0</v>
      </c>
      <c r="K60" s="92">
        <f t="shared" si="12"/>
        <v>383</v>
      </c>
      <c r="L60" s="92">
        <f>'4 pr._savarankiškosios f-jos'!M173+'6 pr._ugdymo reikmės'!M42+'9 pr._įstaigų pajamos'!M74+'7 pr._kita dotacija'!M210+'11 pr._nepanaudotos lėšos'!M60+'11 pr._nepanaudotos lėšos'!M126</f>
        <v>383</v>
      </c>
      <c r="M60" s="92">
        <f>'4 pr._savarankiškosios f-jos'!N173+'6 pr._ugdymo reikmės'!N42+'9 pr._įstaigų pajamos'!N74+'7 pr._kita dotacija'!N210+'11 pr._nepanaudotos lėšos'!N60+'11 pr._nepanaudotos lėšos'!N126</f>
        <v>292.5</v>
      </c>
      <c r="N60" s="92">
        <f>'4 pr._savarankiškosios f-jos'!O173+'6 pr._ugdymo reikmės'!O42+'9 pr._įstaigų pajamos'!O74+'7 pr._kita dotacija'!O210+'11 pr._nepanaudotos lėšos'!O60+'11 pr._nepanaudotos lėšos'!O126</f>
        <v>0</v>
      </c>
    </row>
    <row r="61" spans="1:14" ht="15" customHeight="1" x14ac:dyDescent="0.25">
      <c r="A61" s="5" t="s">
        <v>102</v>
      </c>
      <c r="B61" s="29" t="s">
        <v>36</v>
      </c>
      <c r="C61" s="16">
        <f t="shared" si="7"/>
        <v>400.6</v>
      </c>
      <c r="D61" s="16">
        <f>'4 pr._savarankiškosios f-jos'!E174+'6 pr._ugdymo reikmės'!E43+'9 pr._įstaigų pajamos'!E75+'7 pr._kita dotacija'!E214+'11 pr._nepanaudotos lėšos'!E61+'11 pr._nepanaudotos lėšos'!E127</f>
        <v>400.6</v>
      </c>
      <c r="E61" s="16">
        <f>'4 pr._savarankiškosios f-jos'!F174+'6 pr._ugdymo reikmės'!F43+'9 pr._įstaigų pajamos'!F75+'7 pr._kita dotacija'!F214+'11 pr._nepanaudotos lėšos'!F61+'11 pr._nepanaudotos lėšos'!F127</f>
        <v>296.3</v>
      </c>
      <c r="F61" s="16">
        <f>'4 pr._savarankiškosios f-jos'!G174+'6 pr._ugdymo reikmės'!G43+'9 pr._įstaigų pajamos'!G75+'7 pr._kita dotacija'!G214+'11 pr._nepanaudotos lėšos'!G61+'11 pr._nepanaudotos lėšos'!G127</f>
        <v>0</v>
      </c>
      <c r="G61" s="10">
        <f t="shared" si="11"/>
        <v>0</v>
      </c>
      <c r="H61" s="10">
        <f>'4 pr._savarankiškosios f-jos'!I174+'6 pr._ugdymo reikmės'!I43+'9 pr._įstaigų pajamos'!I75+'7 pr._kita dotacija'!I214+'11 pr._nepanaudotos lėšos'!I61+'11 pr._nepanaudotos lėšos'!I127</f>
        <v>0</v>
      </c>
      <c r="I61" s="10">
        <f>'4 pr._savarankiškosios f-jos'!J174+'6 pr._ugdymo reikmės'!J43+'9 pr._įstaigų pajamos'!J75+'7 pr._kita dotacija'!J214+'11 pr._nepanaudotos lėšos'!J61+'11 pr._nepanaudotos lėšos'!J127</f>
        <v>0</v>
      </c>
      <c r="J61" s="10">
        <f>'4 pr._savarankiškosios f-jos'!K174+'6 pr._ugdymo reikmės'!K43+'9 pr._įstaigų pajamos'!K75+'7 pr._kita dotacija'!K214+'11 pr._nepanaudotos lėšos'!K61+'11 pr._nepanaudotos lėšos'!K127</f>
        <v>0</v>
      </c>
      <c r="K61" s="92">
        <f t="shared" si="12"/>
        <v>400.6</v>
      </c>
      <c r="L61" s="92">
        <f>'4 pr._savarankiškosios f-jos'!M174+'6 pr._ugdymo reikmės'!M43+'9 pr._įstaigų pajamos'!M75+'7 pr._kita dotacija'!M214+'11 pr._nepanaudotos lėšos'!M61+'11 pr._nepanaudotos lėšos'!M127</f>
        <v>400.6</v>
      </c>
      <c r="M61" s="92">
        <f>'4 pr._savarankiškosios f-jos'!N174+'6 pr._ugdymo reikmės'!N43+'9 pr._įstaigų pajamos'!N75+'7 pr._kita dotacija'!N214+'11 pr._nepanaudotos lėšos'!N61+'11 pr._nepanaudotos lėšos'!N127</f>
        <v>296.3</v>
      </c>
      <c r="N61" s="92">
        <f>'4 pr._savarankiškosios f-jos'!O174+'6 pr._ugdymo reikmės'!O43+'9 pr._įstaigų pajamos'!O75+'7 pr._kita dotacija'!O214+'11 pr._nepanaudotos lėšos'!O61+'11 pr._nepanaudotos lėšos'!O127</f>
        <v>0</v>
      </c>
    </row>
    <row r="62" spans="1:14" ht="15" customHeight="1" x14ac:dyDescent="0.25">
      <c r="A62" s="5" t="s">
        <v>103</v>
      </c>
      <c r="B62" s="29" t="s">
        <v>38</v>
      </c>
      <c r="C62" s="16">
        <f t="shared" si="7"/>
        <v>681.9</v>
      </c>
      <c r="D62" s="16">
        <f>'4 pr._savarankiškosios f-jos'!E175+'6 pr._ugdymo reikmės'!E44+'9 pr._įstaigų pajamos'!E76+'7 pr._kita dotacija'!E218+'11 pr._nepanaudotos lėšos'!E62+'11 pr._nepanaudotos lėšos'!E128</f>
        <v>681.9</v>
      </c>
      <c r="E62" s="16">
        <f>'4 pr._savarankiškosios f-jos'!F175+'6 pr._ugdymo reikmės'!F44+'9 pr._įstaigų pajamos'!F76+'7 pr._kita dotacija'!F218+'11 pr._nepanaudotos lėšos'!F62+'11 pr._nepanaudotos lėšos'!F128</f>
        <v>514.5</v>
      </c>
      <c r="F62" s="16">
        <f>'4 pr._savarankiškosios f-jos'!G175+'6 pr._ugdymo reikmės'!G44+'9 pr._įstaigų pajamos'!G76+'7 pr._kita dotacija'!G218+'11 pr._nepanaudotos lėšos'!G62+'11 pr._nepanaudotos lėšos'!G128</f>
        <v>0</v>
      </c>
      <c r="G62" s="10">
        <f t="shared" si="11"/>
        <v>79.400000000000006</v>
      </c>
      <c r="H62" s="10">
        <f>'4 pr._savarankiškosios f-jos'!I175+'6 pr._ugdymo reikmės'!I44+'9 pr._įstaigų pajamos'!I76+'7 pr._kita dotacija'!I218+'11 pr._nepanaudotos lėšos'!I62+'11 pr._nepanaudotos lėšos'!I128</f>
        <v>79.400000000000006</v>
      </c>
      <c r="I62" s="10">
        <f>'4 pr._savarankiškosios f-jos'!J175+'6 pr._ugdymo reikmės'!J44+'9 pr._įstaigų pajamos'!J76+'7 pr._kita dotacija'!J218+'11 pr._nepanaudotos lėšos'!J62+'11 pr._nepanaudotos lėšos'!J128</f>
        <v>53.1</v>
      </c>
      <c r="J62" s="10">
        <f>'4 pr._savarankiškosios f-jos'!K175+'6 pr._ugdymo reikmės'!K44+'9 pr._įstaigų pajamos'!K76+'7 pr._kita dotacija'!K218+'11 pr._nepanaudotos lėšos'!K62+'11 pr._nepanaudotos lėšos'!K128</f>
        <v>0</v>
      </c>
      <c r="K62" s="92">
        <f t="shared" si="12"/>
        <v>761.3</v>
      </c>
      <c r="L62" s="92">
        <f>'4 pr._savarankiškosios f-jos'!M175+'6 pr._ugdymo reikmės'!M44+'9 pr._įstaigų pajamos'!M76+'7 pr._kita dotacija'!M218+'11 pr._nepanaudotos lėšos'!M62+'11 pr._nepanaudotos lėšos'!M128</f>
        <v>761.3</v>
      </c>
      <c r="M62" s="92">
        <f>'4 pr._savarankiškosios f-jos'!N175+'6 pr._ugdymo reikmės'!N44+'9 pr._įstaigų pajamos'!N76+'7 pr._kita dotacija'!N218+'11 pr._nepanaudotos lėšos'!N62+'11 pr._nepanaudotos lėšos'!N128</f>
        <v>567.59999999999991</v>
      </c>
      <c r="N62" s="92">
        <f>'4 pr._savarankiškosios f-jos'!O175+'6 pr._ugdymo reikmės'!O44+'9 pr._įstaigų pajamos'!O76+'7 pr._kita dotacija'!O218+'11 pr._nepanaudotos lėšos'!O62+'11 pr._nepanaudotos lėšos'!O128</f>
        <v>0</v>
      </c>
    </row>
    <row r="63" spans="1:14" ht="15" customHeight="1" x14ac:dyDescent="0.25">
      <c r="A63" s="5" t="s">
        <v>104</v>
      </c>
      <c r="B63" s="29" t="s">
        <v>37</v>
      </c>
      <c r="C63" s="16">
        <f t="shared" si="7"/>
        <v>422.90000000000003</v>
      </c>
      <c r="D63" s="16">
        <f>'4 pr._savarankiškosios f-jos'!E176+'6 pr._ugdymo reikmės'!E45+'9 pr._įstaigų pajamos'!E77+'7 pr._kita dotacija'!E222+'11 pr._nepanaudotos lėšos'!E129+'11 pr._nepanaudotos lėšos'!E63</f>
        <v>422.6</v>
      </c>
      <c r="E63" s="16">
        <f>'4 pr._savarankiškosios f-jos'!F176+'6 pr._ugdymo reikmės'!F45+'9 pr._įstaigų pajamos'!F77+'7 pr._kita dotacija'!F222+'11 pr._nepanaudotos lėšos'!F129+'11 pr._nepanaudotos lėšos'!F63</f>
        <v>314.39999999999998</v>
      </c>
      <c r="F63" s="16">
        <f>'4 pr._savarankiškosios f-jos'!G176+'6 pr._ugdymo reikmės'!G45+'9 pr._įstaigų pajamos'!G77+'7 pr._kita dotacija'!G222+'11 pr._nepanaudotos lėšos'!G129+'11 pr._nepanaudotos lėšos'!G63</f>
        <v>0.3</v>
      </c>
      <c r="G63" s="10">
        <f t="shared" si="11"/>
        <v>0</v>
      </c>
      <c r="H63" s="10">
        <f>'4 pr._savarankiškosios f-jos'!I176+'6 pr._ugdymo reikmės'!I45+'9 pr._įstaigų pajamos'!I77+'7 pr._kita dotacija'!I222+'11 pr._nepanaudotos lėšos'!I129+'11 pr._nepanaudotos lėšos'!I63</f>
        <v>0</v>
      </c>
      <c r="I63" s="10">
        <f>'4 pr._savarankiškosios f-jos'!J176+'6 pr._ugdymo reikmės'!J45+'9 pr._įstaigų pajamos'!J77+'7 pr._kita dotacija'!J222+'11 pr._nepanaudotos lėšos'!J129+'11 pr._nepanaudotos lėšos'!J63</f>
        <v>0</v>
      </c>
      <c r="J63" s="10">
        <f>'4 pr._savarankiškosios f-jos'!K176+'6 pr._ugdymo reikmės'!K45+'9 pr._įstaigų pajamos'!K77+'7 pr._kita dotacija'!K222+'11 pr._nepanaudotos lėšos'!K129+'11 pr._nepanaudotos lėšos'!K63</f>
        <v>0</v>
      </c>
      <c r="K63" s="92">
        <f t="shared" si="12"/>
        <v>422.90000000000003</v>
      </c>
      <c r="L63" s="92">
        <f>'4 pr._savarankiškosios f-jos'!M176+'6 pr._ugdymo reikmės'!M45+'9 pr._įstaigų pajamos'!M77+'7 pr._kita dotacija'!M222+'11 pr._nepanaudotos lėšos'!M129+'11 pr._nepanaudotos lėšos'!M63</f>
        <v>422.6</v>
      </c>
      <c r="M63" s="92">
        <f>'4 pr._savarankiškosios f-jos'!N176+'6 pr._ugdymo reikmės'!N45+'9 pr._įstaigų pajamos'!N77+'7 pr._kita dotacija'!N222+'11 pr._nepanaudotos lėšos'!N129+'11 pr._nepanaudotos lėšos'!N63</f>
        <v>314.39999999999998</v>
      </c>
      <c r="N63" s="92">
        <f>'4 pr._savarankiškosios f-jos'!O176+'6 pr._ugdymo reikmės'!O45+'9 pr._įstaigų pajamos'!O77+'7 pr._kita dotacija'!O222+'11 pr._nepanaudotos lėšos'!O129+'11 pr._nepanaudotos lėšos'!O63</f>
        <v>0.3</v>
      </c>
    </row>
    <row r="64" spans="1:14" ht="15" customHeight="1" x14ac:dyDescent="0.25">
      <c r="A64" s="5" t="s">
        <v>105</v>
      </c>
      <c r="B64" s="35" t="s">
        <v>35</v>
      </c>
      <c r="C64" s="16">
        <f t="shared" si="7"/>
        <v>665.6</v>
      </c>
      <c r="D64" s="16">
        <f>'4 pr._savarankiškosios f-jos'!E177+'6 pr._ugdymo reikmės'!E46+'9 pr._įstaigų pajamos'!E78+'7 pr._kita dotacija'!E226+'11 pr._nepanaudotos lėšos'!E64+'11 pr._nepanaudotos lėšos'!E130</f>
        <v>665.6</v>
      </c>
      <c r="E64" s="16">
        <f>'4 pr._savarankiškosios f-jos'!F177+'6 pr._ugdymo reikmės'!F46+'9 pr._įstaigų pajamos'!F78+'7 pr._kita dotacija'!F226+'11 pr._nepanaudotos lėšos'!F64+'11 pr._nepanaudotos lėšos'!F130</f>
        <v>491.5</v>
      </c>
      <c r="F64" s="16">
        <f>'4 pr._savarankiškosios f-jos'!G177+'6 pr._ugdymo reikmės'!G46+'9 pr._įstaigų pajamos'!G78+'7 pr._kita dotacija'!G226+'11 pr._nepanaudotos lėšos'!G64+'11 pr._nepanaudotos lėšos'!G130</f>
        <v>0</v>
      </c>
      <c r="G64" s="10">
        <f t="shared" si="11"/>
        <v>0</v>
      </c>
      <c r="H64" s="10">
        <f>'4 pr._savarankiškosios f-jos'!I177+'6 pr._ugdymo reikmės'!I46+'9 pr._įstaigų pajamos'!I78+'7 pr._kita dotacija'!I226+'11 pr._nepanaudotos lėšos'!I64+'11 pr._nepanaudotos lėšos'!I130</f>
        <v>0</v>
      </c>
      <c r="I64" s="10">
        <f>'4 pr._savarankiškosios f-jos'!J177+'6 pr._ugdymo reikmės'!J46+'9 pr._įstaigų pajamos'!J78+'7 pr._kita dotacija'!J226+'11 pr._nepanaudotos lėšos'!J64+'11 pr._nepanaudotos lėšos'!J130</f>
        <v>0</v>
      </c>
      <c r="J64" s="10">
        <f>'4 pr._savarankiškosios f-jos'!K177+'6 pr._ugdymo reikmės'!K46+'9 pr._įstaigų pajamos'!K78+'7 pr._kita dotacija'!K226+'11 pr._nepanaudotos lėšos'!K64+'11 pr._nepanaudotos lėšos'!K130</f>
        <v>0</v>
      </c>
      <c r="K64" s="92">
        <f t="shared" si="12"/>
        <v>665.6</v>
      </c>
      <c r="L64" s="92">
        <f>'4 pr._savarankiškosios f-jos'!M177+'6 pr._ugdymo reikmės'!M46+'9 pr._įstaigų pajamos'!M78+'7 pr._kita dotacija'!M226+'11 pr._nepanaudotos lėšos'!M64+'11 pr._nepanaudotos lėšos'!M130</f>
        <v>665.6</v>
      </c>
      <c r="M64" s="92">
        <f>'4 pr._savarankiškosios f-jos'!N177+'6 pr._ugdymo reikmės'!N46+'9 pr._įstaigų pajamos'!N78+'7 pr._kita dotacija'!N226+'11 pr._nepanaudotos lėšos'!N64+'11 pr._nepanaudotos lėšos'!N130</f>
        <v>491.5</v>
      </c>
      <c r="N64" s="92">
        <f>'4 pr._savarankiškosios f-jos'!O177+'6 pr._ugdymo reikmės'!O46+'9 pr._įstaigų pajamos'!O78+'7 pr._kita dotacija'!O226+'11 pr._nepanaudotos lėšos'!O64+'11 pr._nepanaudotos lėšos'!O130</f>
        <v>0</v>
      </c>
    </row>
    <row r="65" spans="1:15" ht="15" customHeight="1" x14ac:dyDescent="0.25">
      <c r="A65" s="5" t="s">
        <v>147</v>
      </c>
      <c r="B65" s="35" t="s">
        <v>46</v>
      </c>
      <c r="C65" s="16">
        <f t="shared" si="7"/>
        <v>91.899999999999991</v>
      </c>
      <c r="D65" s="16">
        <f>'4 pr._savarankiškosios f-jos'!E178+'6 pr._ugdymo reikmės'!E47+'9 pr._įstaigų pajamos'!E79+'7 pr._kita dotacija'!E238+'11 pr._nepanaudotos lėšos'!E131+'11 pr._nepanaudotos lėšos'!E65</f>
        <v>91.899999999999991</v>
      </c>
      <c r="E65" s="16">
        <f>'4 pr._savarankiškosios f-jos'!F178+'6 pr._ugdymo reikmės'!F47+'9 pr._įstaigų pajamos'!F79+'7 pr._kita dotacija'!F238+'11 pr._nepanaudotos lėšos'!F131+'11 pr._nepanaudotos lėšos'!F65</f>
        <v>79.900000000000006</v>
      </c>
      <c r="F65" s="16">
        <f>'4 pr._savarankiškosios f-jos'!G178+'6 pr._ugdymo reikmės'!G47+'9 pr._įstaigų pajamos'!G79+'7 pr._kita dotacija'!G238+'11 pr._nepanaudotos lėšos'!G131+'11 pr._nepanaudotos lėšos'!G65</f>
        <v>0</v>
      </c>
      <c r="G65" s="10">
        <f t="shared" si="11"/>
        <v>-20.5</v>
      </c>
      <c r="H65" s="10">
        <f>'4 pr._savarankiškosios f-jos'!I178+'6 pr._ugdymo reikmės'!I47+'9 pr._įstaigų pajamos'!I79+'7 pr._kita dotacija'!I238+'11 pr._nepanaudotos lėšos'!I131+'11 pr._nepanaudotos lėšos'!I65</f>
        <v>-20.5</v>
      </c>
      <c r="I65" s="10">
        <f>'4 pr._savarankiškosios f-jos'!J178+'6 pr._ugdymo reikmės'!J47+'9 pr._įstaigų pajamos'!J79+'7 pr._kita dotacija'!J238+'11 pr._nepanaudotos lėšos'!J131+'11 pr._nepanaudotos lėšos'!J65</f>
        <v>-17.399999999999999</v>
      </c>
      <c r="J65" s="10">
        <f>'4 pr._savarankiškosios f-jos'!K178+'6 pr._ugdymo reikmės'!K47+'9 pr._įstaigų pajamos'!K79+'7 pr._kita dotacija'!K238+'11 pr._nepanaudotos lėšos'!K131+'11 pr._nepanaudotos lėšos'!K65</f>
        <v>0</v>
      </c>
      <c r="K65" s="92">
        <f t="shared" si="12"/>
        <v>71.399999999999991</v>
      </c>
      <c r="L65" s="92">
        <f>'4 pr._savarankiškosios f-jos'!M178+'6 pr._ugdymo reikmės'!M47+'9 pr._įstaigų pajamos'!M79+'7 pr._kita dotacija'!M238+'11 pr._nepanaudotos lėšos'!M131+'11 pr._nepanaudotos lėšos'!M65</f>
        <v>71.399999999999991</v>
      </c>
      <c r="M65" s="92">
        <f>'4 pr._savarankiškosios f-jos'!N178+'6 pr._ugdymo reikmės'!N47+'9 pr._įstaigų pajamos'!N79+'7 pr._kita dotacija'!N238+'11 pr._nepanaudotos lėšos'!N131+'11 pr._nepanaudotos lėšos'!N65</f>
        <v>62.500000000000007</v>
      </c>
      <c r="N65" s="92">
        <f>'4 pr._savarankiškosios f-jos'!O178+'6 pr._ugdymo reikmės'!O47+'9 pr._įstaigų pajamos'!O79+'7 pr._kita dotacija'!O238+'11 pr._nepanaudotos lėšos'!O131+'11 pr._nepanaudotos lėšos'!O65</f>
        <v>0</v>
      </c>
    </row>
    <row r="66" spans="1:15" ht="15" customHeight="1" x14ac:dyDescent="0.25">
      <c r="A66" s="5" t="s">
        <v>148</v>
      </c>
      <c r="B66" s="35" t="s">
        <v>591</v>
      </c>
      <c r="C66" s="16">
        <f t="shared" si="7"/>
        <v>739.6</v>
      </c>
      <c r="D66" s="16">
        <f>'4 pr._savarankiškosios f-jos'!E179+'6 pr._ugdymo reikmės'!E48+'9 pr._įstaigų pajamos'!E80+'7 pr._kita dotacija'!E240+'11 pr._nepanaudotos lėšos'!E132+'11 pr._nepanaudotos lėšos'!E66</f>
        <v>739.6</v>
      </c>
      <c r="E66" s="16">
        <f>'4 pr._savarankiškosios f-jos'!F179+'6 pr._ugdymo reikmės'!F48+'9 pr._įstaigų pajamos'!F80+'7 pr._kita dotacija'!F240+'11 pr._nepanaudotos lėšos'!F132+'11 pr._nepanaudotos lėšos'!F66</f>
        <v>697.6</v>
      </c>
      <c r="F66" s="16">
        <f>'4 pr._savarankiškosios f-jos'!G179+'6 pr._ugdymo reikmės'!G48+'9 pr._įstaigų pajamos'!G80+'7 pr._kita dotacija'!G240+'11 pr._nepanaudotos lėšos'!G132+'11 pr._nepanaudotos lėšos'!G66</f>
        <v>0</v>
      </c>
      <c r="G66" s="10">
        <f t="shared" si="11"/>
        <v>54</v>
      </c>
      <c r="H66" s="10">
        <f>'4 pr._savarankiškosios f-jos'!I179+'6 pr._ugdymo reikmės'!I48+'9 pr._įstaigų pajamos'!I80+'7 pr._kita dotacija'!I240+'11 pr._nepanaudotos lėšos'!I132+'11 pr._nepanaudotos lėšos'!I66</f>
        <v>54</v>
      </c>
      <c r="I66" s="10">
        <f>'4 pr._savarankiškosios f-jos'!J179+'6 pr._ugdymo reikmės'!J48+'9 pr._įstaigų pajamos'!J80+'7 pr._kita dotacija'!J240+'11 pr._nepanaudotos lėšos'!J132+'11 pr._nepanaudotos lėšos'!J66</f>
        <v>38.6</v>
      </c>
      <c r="J66" s="10">
        <f>'4 pr._savarankiškosios f-jos'!K179+'6 pr._ugdymo reikmės'!K48+'9 pr._įstaigų pajamos'!K80+'7 pr._kita dotacija'!K240+'11 pr._nepanaudotos lėšos'!K132+'11 pr._nepanaudotos lėšos'!K66</f>
        <v>0</v>
      </c>
      <c r="K66" s="92">
        <f t="shared" si="12"/>
        <v>793.6</v>
      </c>
      <c r="L66" s="92">
        <f>'4 pr._savarankiškosios f-jos'!M179+'6 pr._ugdymo reikmės'!M48+'9 pr._įstaigų pajamos'!M80+'7 pr._kita dotacija'!M240+'11 pr._nepanaudotos lėšos'!M132+'11 pr._nepanaudotos lėšos'!M66</f>
        <v>793.6</v>
      </c>
      <c r="M66" s="92">
        <f>'4 pr._savarankiškosios f-jos'!N179+'6 pr._ugdymo reikmės'!N48+'9 pr._įstaigų pajamos'!N80+'7 pr._kita dotacija'!N240+'11 pr._nepanaudotos lėšos'!N132+'11 pr._nepanaudotos lėšos'!N66</f>
        <v>736.2</v>
      </c>
      <c r="N66" s="92">
        <f>'4 pr._savarankiškosios f-jos'!O179+'6 pr._ugdymo reikmės'!O48+'9 pr._įstaigų pajamos'!O80+'7 pr._kita dotacija'!O240+'11 pr._nepanaudotos lėšos'!O132+'11 pr._nepanaudotos lėšos'!O66</f>
        <v>0</v>
      </c>
    </row>
    <row r="67" spans="1:15" ht="15" customHeight="1" x14ac:dyDescent="0.25">
      <c r="A67" s="5" t="s">
        <v>106</v>
      </c>
      <c r="B67" s="35" t="s">
        <v>61</v>
      </c>
      <c r="C67" s="16">
        <f t="shared" si="7"/>
        <v>106.4</v>
      </c>
      <c r="D67" s="16">
        <f>'4 pr._savarankiškosios f-jos'!E180+'6 pr._ugdymo reikmės'!E49+'9 pr._įstaigų pajamos'!E81+'7 pr._kita dotacija'!E244+'11 pr._nepanaudotos lėšos'!E133+'11 pr._nepanaudotos lėšos'!E67</f>
        <v>106.4</v>
      </c>
      <c r="E67" s="16">
        <f>'4 pr._savarankiškosios f-jos'!F180+'6 pr._ugdymo reikmės'!F49+'9 pr._įstaigų pajamos'!F81+'7 pr._kita dotacija'!F244+'11 pr._nepanaudotos lėšos'!F133+'11 pr._nepanaudotos lėšos'!F67</f>
        <v>83.1</v>
      </c>
      <c r="F67" s="16">
        <f>'4 pr._savarankiškosios f-jos'!G180+'6 pr._ugdymo reikmės'!G49+'9 pr._įstaigų pajamos'!G81+'7 pr._kita dotacija'!G244+'11 pr._nepanaudotos lėšos'!G133+'11 pr._nepanaudotos lėšos'!G67</f>
        <v>0</v>
      </c>
      <c r="G67" s="10">
        <f t="shared" si="11"/>
        <v>-33.6</v>
      </c>
      <c r="H67" s="10">
        <f>'4 pr._savarankiškosios f-jos'!I180+'6 pr._ugdymo reikmės'!I49+'9 pr._įstaigų pajamos'!I81+'7 pr._kita dotacija'!I244+'11 pr._nepanaudotos lėšos'!I133+'11 pr._nepanaudotos lėšos'!I67</f>
        <v>-33.6</v>
      </c>
      <c r="I67" s="10">
        <f>'4 pr._savarankiškosios f-jos'!J180+'6 pr._ugdymo reikmės'!J49+'9 pr._įstaigų pajamos'!J81+'7 pr._kita dotacija'!J244+'11 pr._nepanaudotos lėšos'!J133+'11 pr._nepanaudotos lėšos'!J67</f>
        <v>-21.2</v>
      </c>
      <c r="J67" s="10">
        <f>'4 pr._savarankiškosios f-jos'!K180+'6 pr._ugdymo reikmės'!K49+'9 pr._įstaigų pajamos'!K81+'7 pr._kita dotacija'!K244+'11 pr._nepanaudotos lėšos'!K133+'11 pr._nepanaudotos lėšos'!K67</f>
        <v>0</v>
      </c>
      <c r="K67" s="92">
        <f t="shared" si="12"/>
        <v>72.8</v>
      </c>
      <c r="L67" s="92">
        <f>'4 pr._savarankiškosios f-jos'!M180+'6 pr._ugdymo reikmės'!M49+'9 pr._įstaigų pajamos'!M81+'7 pr._kita dotacija'!M244+'11 pr._nepanaudotos lėšos'!M133+'11 pr._nepanaudotos lėšos'!M67</f>
        <v>72.8</v>
      </c>
      <c r="M67" s="92">
        <f>'4 pr._savarankiškosios f-jos'!N180+'6 pr._ugdymo reikmės'!N49+'9 pr._įstaigų pajamos'!N81+'7 pr._kita dotacija'!N244+'11 pr._nepanaudotos lėšos'!N133+'11 pr._nepanaudotos lėšos'!N67</f>
        <v>61.900000000000013</v>
      </c>
      <c r="N67" s="92">
        <f>'4 pr._savarankiškosios f-jos'!O180+'6 pr._ugdymo reikmės'!O49+'9 pr._įstaigų pajamos'!O81+'7 pr._kita dotacija'!O244+'11 pr._nepanaudotos lėšos'!O133+'11 pr._nepanaudotos lėšos'!O67</f>
        <v>0</v>
      </c>
    </row>
    <row r="68" spans="1:15" ht="15" customHeight="1" x14ac:dyDescent="0.25">
      <c r="A68" s="5" t="s">
        <v>149</v>
      </c>
      <c r="B68" s="35" t="s">
        <v>47</v>
      </c>
      <c r="C68" s="16">
        <f t="shared" si="7"/>
        <v>229.39999999999995</v>
      </c>
      <c r="D68" s="16">
        <f>'4 pr._savarankiškosios f-jos'!E181+'6 pr._ugdymo reikmės'!E50+'9 pr._įstaigų pajamos'!E82+'11 pr._nepanaudotos lėšos'!E134+'7 pr._kita dotacija'!E248+'11 pr._nepanaudotos lėšos'!E68</f>
        <v>229.39999999999995</v>
      </c>
      <c r="E68" s="16">
        <f>'4 pr._savarankiškosios f-jos'!F181+'6 pr._ugdymo reikmės'!F50+'9 pr._įstaigų pajamos'!F82+'11 pr._nepanaudotos lėšos'!F134+'7 pr._kita dotacija'!F248+'11 pr._nepanaudotos lėšos'!F68</f>
        <v>167.39999999999998</v>
      </c>
      <c r="F68" s="16">
        <f>'4 pr._savarankiškosios f-jos'!G181+'6 pr._ugdymo reikmės'!G50+'9 pr._įstaigų pajamos'!G82+'11 pr._nepanaudotos lėšos'!G134+'7 pr._kita dotacija'!G248+'11 pr._nepanaudotos lėšos'!G68</f>
        <v>0</v>
      </c>
      <c r="G68" s="10">
        <f t="shared" si="11"/>
        <v>0</v>
      </c>
      <c r="H68" s="10">
        <f>'4 pr._savarankiškosios f-jos'!I181+'6 pr._ugdymo reikmės'!I50+'9 pr._įstaigų pajamos'!I82+'11 pr._nepanaudotos lėšos'!I134+'7 pr._kita dotacija'!I248+'11 pr._nepanaudotos lėšos'!I68</f>
        <v>0</v>
      </c>
      <c r="I68" s="10">
        <f>'4 pr._savarankiškosios f-jos'!J181+'6 pr._ugdymo reikmės'!J50+'9 pr._įstaigų pajamos'!J82+'11 pr._nepanaudotos lėšos'!J134+'7 pr._kita dotacija'!J248+'11 pr._nepanaudotos lėšos'!J68</f>
        <v>0</v>
      </c>
      <c r="J68" s="10">
        <f>'4 pr._savarankiškosios f-jos'!K181+'6 pr._ugdymo reikmės'!K50+'9 pr._įstaigų pajamos'!K82+'11 pr._nepanaudotos lėšos'!K134+'7 pr._kita dotacija'!K248+'11 pr._nepanaudotos lėšos'!K68</f>
        <v>0</v>
      </c>
      <c r="K68" s="92">
        <f t="shared" si="12"/>
        <v>229.39999999999995</v>
      </c>
      <c r="L68" s="92">
        <f>'4 pr._savarankiškosios f-jos'!M181+'6 pr._ugdymo reikmės'!M50+'9 pr._įstaigų pajamos'!M82+'11 pr._nepanaudotos lėšos'!M134+'7 pr._kita dotacija'!M248+'11 pr._nepanaudotos lėšos'!M68</f>
        <v>229.39999999999995</v>
      </c>
      <c r="M68" s="92">
        <f>'4 pr._savarankiškosios f-jos'!N181+'6 pr._ugdymo reikmės'!N50+'9 pr._įstaigų pajamos'!N82+'11 pr._nepanaudotos lėšos'!N134+'7 pr._kita dotacija'!N248+'11 pr._nepanaudotos lėšos'!N68</f>
        <v>167.39999999999998</v>
      </c>
      <c r="N68" s="92">
        <f>'4 pr._savarankiškosios f-jos'!O181+'6 pr._ugdymo reikmės'!O50+'9 pr._įstaigų pajamos'!O82+'11 pr._nepanaudotos lėšos'!O134+'7 pr._kita dotacija'!O248+'11 pr._nepanaudotos lėšos'!O68</f>
        <v>0</v>
      </c>
    </row>
    <row r="69" spans="1:15" s="36" customFormat="1" ht="15" customHeight="1" x14ac:dyDescent="0.25">
      <c r="A69" s="5" t="s">
        <v>150</v>
      </c>
      <c r="B69" s="35" t="s">
        <v>158</v>
      </c>
      <c r="C69" s="16">
        <f t="shared" si="7"/>
        <v>1106.8999999999999</v>
      </c>
      <c r="D69" s="16">
        <f>'4 pr._savarankiškosios f-jos'!E182+'6 pr._ugdymo reikmės'!E51+'7 pr._kita dotacija'!E252+'9 pr._įstaigų pajamos'!E83</f>
        <v>1106.3999999999999</v>
      </c>
      <c r="E69" s="16">
        <f>'4 pr._savarankiškosios f-jos'!F182+'6 pr._ugdymo reikmės'!F51+'7 pr._kita dotacija'!F252+'9 pr._įstaigų pajamos'!F83</f>
        <v>984.5</v>
      </c>
      <c r="F69" s="16">
        <f>'4 pr._savarankiškosios f-jos'!G182+'6 pr._ugdymo reikmės'!G51+'7 pr._kita dotacija'!G252+'9 pr._įstaigų pajamos'!G83</f>
        <v>0.5</v>
      </c>
      <c r="G69" s="10">
        <f t="shared" si="11"/>
        <v>0</v>
      </c>
      <c r="H69" s="10">
        <f>'4 pr._savarankiškosios f-jos'!I182+'6 pr._ugdymo reikmės'!I51+'7 pr._kita dotacija'!I252+'9 pr._įstaigų pajamos'!I83</f>
        <v>0</v>
      </c>
      <c r="I69" s="10">
        <f>'4 pr._savarankiškosios f-jos'!J182+'6 pr._ugdymo reikmės'!J51+'7 pr._kita dotacija'!J252+'9 pr._įstaigų pajamos'!J83</f>
        <v>0</v>
      </c>
      <c r="J69" s="10">
        <f>'4 pr._savarankiškosios f-jos'!K182+'6 pr._ugdymo reikmės'!K51+'7 pr._kita dotacija'!K252+'9 pr._įstaigų pajamos'!K83</f>
        <v>0</v>
      </c>
      <c r="K69" s="92">
        <f t="shared" si="12"/>
        <v>1106.8999999999999</v>
      </c>
      <c r="L69" s="92">
        <f>'4 pr._savarankiškosios f-jos'!M182+'6 pr._ugdymo reikmės'!M51+'7 pr._kita dotacija'!M252+'9 pr._įstaigų pajamos'!M83</f>
        <v>1106.3999999999999</v>
      </c>
      <c r="M69" s="92">
        <f>'4 pr._savarankiškosios f-jos'!N182+'6 pr._ugdymo reikmės'!N51+'7 pr._kita dotacija'!N252+'9 pr._įstaigų pajamos'!N83</f>
        <v>984.5</v>
      </c>
      <c r="N69" s="92">
        <f>'4 pr._savarankiškosios f-jos'!O182+'6 pr._ugdymo reikmės'!O51+'7 pr._kita dotacija'!O252+'9 pr._įstaigų pajamos'!O83</f>
        <v>0.5</v>
      </c>
      <c r="O69" s="2"/>
    </row>
    <row r="70" spans="1:15" ht="15" customHeight="1" x14ac:dyDescent="0.25">
      <c r="A70" s="5" t="s">
        <v>107</v>
      </c>
      <c r="B70" s="29" t="s">
        <v>27</v>
      </c>
      <c r="C70" s="16">
        <f t="shared" ref="C70:C78" si="13">D70+F70</f>
        <v>363</v>
      </c>
      <c r="D70" s="16">
        <f>'4 pr._savarankiškosios f-jos'!E198+'9 pr._įstaigų pajamos'!E92+'7 pr._kita dotacija'!E289+'11 pr._nepanaudotos lėšos'!E76</f>
        <v>359.1</v>
      </c>
      <c r="E70" s="16">
        <f>'4 pr._savarankiškosios f-jos'!F198+'9 pr._įstaigų pajamos'!F92+'7 pr._kita dotacija'!F289+'11 pr._nepanaudotos lėšos'!F76</f>
        <v>293.7</v>
      </c>
      <c r="F70" s="16">
        <f>'4 pr._savarankiškosios f-jos'!G198+'9 pr._įstaigų pajamos'!G92+'7 pr._kita dotacija'!G289+'11 pr._nepanaudotos lėšos'!G76</f>
        <v>3.9</v>
      </c>
      <c r="G70" s="10">
        <f t="shared" si="11"/>
        <v>0</v>
      </c>
      <c r="H70" s="10">
        <f>'4 pr._savarankiškosios f-jos'!I198+'9 pr._įstaigų pajamos'!I92+'7 pr._kita dotacija'!I289+'11 pr._nepanaudotos lėšos'!I76</f>
        <v>0</v>
      </c>
      <c r="I70" s="10">
        <f>'4 pr._savarankiškosios f-jos'!J198+'9 pr._įstaigų pajamos'!J92+'7 pr._kita dotacija'!J289+'11 pr._nepanaudotos lėšos'!J76</f>
        <v>0</v>
      </c>
      <c r="J70" s="10">
        <f>'4 pr._savarankiškosios f-jos'!K198+'9 pr._įstaigų pajamos'!K92+'7 pr._kita dotacija'!K289+'11 pr._nepanaudotos lėšos'!K76</f>
        <v>0</v>
      </c>
      <c r="K70" s="92">
        <f t="shared" si="12"/>
        <v>363</v>
      </c>
      <c r="L70" s="92">
        <f>'4 pr._savarankiškosios f-jos'!M198+'9 pr._įstaigų pajamos'!M92+'7 pr._kita dotacija'!M289+'11 pr._nepanaudotos lėšos'!M76</f>
        <v>359.1</v>
      </c>
      <c r="M70" s="92">
        <f>'4 pr._savarankiškosios f-jos'!N198+'9 pr._įstaigų pajamos'!N92+'7 pr._kita dotacija'!N289+'11 pr._nepanaudotos lėšos'!N76</f>
        <v>293.7</v>
      </c>
      <c r="N70" s="92">
        <f>'4 pr._savarankiškosios f-jos'!O198+'9 pr._įstaigų pajamos'!O92+'7 pr._kita dotacija'!O289+'11 pr._nepanaudotos lėšos'!O76</f>
        <v>3.9</v>
      </c>
    </row>
    <row r="71" spans="1:15" ht="15" customHeight="1" x14ac:dyDescent="0.25">
      <c r="A71" s="5" t="s">
        <v>108</v>
      </c>
      <c r="B71" s="29" t="s">
        <v>54</v>
      </c>
      <c r="C71" s="16">
        <f t="shared" si="13"/>
        <v>117.49999999999999</v>
      </c>
      <c r="D71" s="16">
        <f>'4 pr._savarankiškosios f-jos'!E199+'9 pr._įstaigų pajamos'!E93+'7 pr._kita dotacija'!E293+'11 pr._nepanaudotos lėšos'!E77+'11 pr._nepanaudotos lėšos'!E140</f>
        <v>109.19999999999999</v>
      </c>
      <c r="E71" s="16">
        <f>'4 pr._savarankiškosios f-jos'!F199+'9 pr._įstaigų pajamos'!F93+'7 pr._kita dotacija'!F293+'11 pr._nepanaudotos lėšos'!F77+'11 pr._nepanaudotos lėšos'!F140</f>
        <v>96</v>
      </c>
      <c r="F71" s="16">
        <f>'4 pr._savarankiškosios f-jos'!G199+'9 pr._įstaigų pajamos'!G93+'7 pr._kita dotacija'!G293+'11 pr._nepanaudotos lėšos'!G77+'11 pr._nepanaudotos lėšos'!G140</f>
        <v>8.3000000000000007</v>
      </c>
      <c r="G71" s="10">
        <f t="shared" si="11"/>
        <v>1.3</v>
      </c>
      <c r="H71" s="10">
        <f>'4 pr._savarankiškosios f-jos'!I199+'9 pr._įstaigų pajamos'!I93+'7 pr._kita dotacija'!I293+'11 pr._nepanaudotos lėšos'!I77+'11 pr._nepanaudotos lėšos'!I140</f>
        <v>1.3</v>
      </c>
      <c r="I71" s="10">
        <f>'4 pr._savarankiškosios f-jos'!J199+'9 pr._įstaigų pajamos'!J93+'7 pr._kita dotacija'!J293+'11 pr._nepanaudotos lėšos'!J77+'11 pr._nepanaudotos lėšos'!J140</f>
        <v>0</v>
      </c>
      <c r="J71" s="10">
        <f>'4 pr._savarankiškosios f-jos'!K199+'9 pr._įstaigų pajamos'!K93+'7 pr._kita dotacija'!K293+'11 pr._nepanaudotos lėšos'!K77+'11 pr._nepanaudotos lėšos'!K140</f>
        <v>0</v>
      </c>
      <c r="K71" s="92">
        <f t="shared" si="12"/>
        <v>118.79999999999998</v>
      </c>
      <c r="L71" s="92">
        <f>'4 pr._savarankiškosios f-jos'!M199+'9 pr._įstaigų pajamos'!M93+'7 pr._kita dotacija'!M293+'11 pr._nepanaudotos lėšos'!M77+'11 pr._nepanaudotos lėšos'!M140</f>
        <v>110.49999999999999</v>
      </c>
      <c r="M71" s="92">
        <f>'4 pr._savarankiškosios f-jos'!N199+'9 pr._įstaigų pajamos'!N93+'7 pr._kita dotacija'!N293+'11 pr._nepanaudotos lėšos'!N77+'11 pr._nepanaudotos lėšos'!N140</f>
        <v>96</v>
      </c>
      <c r="N71" s="92">
        <f>'4 pr._savarankiškosios f-jos'!O199+'9 pr._įstaigų pajamos'!O93+'7 pr._kita dotacija'!O293+'11 pr._nepanaudotos lėšos'!O77+'11 pr._nepanaudotos lėšos'!O140</f>
        <v>8.3000000000000007</v>
      </c>
    </row>
    <row r="72" spans="1:15" ht="15" customHeight="1" x14ac:dyDescent="0.25">
      <c r="A72" s="5" t="s">
        <v>109</v>
      </c>
      <c r="B72" s="29" t="s">
        <v>55</v>
      </c>
      <c r="C72" s="16">
        <f t="shared" si="13"/>
        <v>82</v>
      </c>
      <c r="D72" s="16">
        <f>'4 pr._savarankiškosios f-jos'!E200+'9 pr._įstaigų pajamos'!E94+'7 pr._kita dotacija'!E297+'11 pr._nepanaudotos lėšos'!E141+'11 pr._nepanaudotos lėšos'!E78</f>
        <v>82</v>
      </c>
      <c r="E72" s="16">
        <f>'4 pr._savarankiškosios f-jos'!F200+'9 pr._įstaigų pajamos'!F94+'7 pr._kita dotacija'!F297+'11 pr._nepanaudotos lėšos'!F141+'11 pr._nepanaudotos lėšos'!F78</f>
        <v>65.5</v>
      </c>
      <c r="F72" s="16">
        <f>'4 pr._savarankiškosios f-jos'!G200+'9 pr._įstaigų pajamos'!G94+'7 pr._kita dotacija'!G297+'11 pr._nepanaudotos lėšos'!G141+'11 pr._nepanaudotos lėšos'!G78</f>
        <v>0</v>
      </c>
      <c r="G72" s="10">
        <f t="shared" si="11"/>
        <v>0</v>
      </c>
      <c r="H72" s="10">
        <f>'4 pr._savarankiškosios f-jos'!I200+'9 pr._įstaigų pajamos'!I94+'7 pr._kita dotacija'!I297+'11 pr._nepanaudotos lėšos'!I141+'11 pr._nepanaudotos lėšos'!I78</f>
        <v>0</v>
      </c>
      <c r="I72" s="10">
        <f>'4 pr._savarankiškosios f-jos'!J200+'9 pr._įstaigų pajamos'!J94+'7 pr._kita dotacija'!J297+'11 pr._nepanaudotos lėšos'!J141+'11 pr._nepanaudotos lėšos'!J78</f>
        <v>0</v>
      </c>
      <c r="J72" s="10">
        <f>'4 pr._savarankiškosios f-jos'!K200+'9 pr._įstaigų pajamos'!K94+'7 pr._kita dotacija'!K297+'11 pr._nepanaudotos lėšos'!K141+'11 pr._nepanaudotos lėšos'!K78</f>
        <v>0</v>
      </c>
      <c r="K72" s="92">
        <f t="shared" si="12"/>
        <v>82</v>
      </c>
      <c r="L72" s="92">
        <f>'4 pr._savarankiškosios f-jos'!M200+'9 pr._įstaigų pajamos'!M94+'7 pr._kita dotacija'!M297+'11 pr._nepanaudotos lėšos'!M141+'11 pr._nepanaudotos lėšos'!M78</f>
        <v>82</v>
      </c>
      <c r="M72" s="92">
        <f>'4 pr._savarankiškosios f-jos'!N200+'9 pr._įstaigų pajamos'!N94+'7 pr._kita dotacija'!N297+'11 pr._nepanaudotos lėšos'!N141+'11 pr._nepanaudotos lėšos'!N78</f>
        <v>65.5</v>
      </c>
      <c r="N72" s="92">
        <f>'4 pr._savarankiškosios f-jos'!O200+'9 pr._įstaigų pajamos'!O94+'7 pr._kita dotacija'!O297+'11 pr._nepanaudotos lėšos'!O141+'11 pr._nepanaudotos lėšos'!O78</f>
        <v>0</v>
      </c>
    </row>
    <row r="73" spans="1:15" ht="15" customHeight="1" x14ac:dyDescent="0.25">
      <c r="A73" s="13" t="s">
        <v>110</v>
      </c>
      <c r="B73" s="29" t="s">
        <v>315</v>
      </c>
      <c r="C73" s="16">
        <f t="shared" si="13"/>
        <v>55.7</v>
      </c>
      <c r="D73" s="16">
        <f>'4 pr._savarankiškosios f-jos'!E201+'9 pr._įstaigų pajamos'!E95+'7 pr._kita dotacija'!E301</f>
        <v>51.7</v>
      </c>
      <c r="E73" s="16">
        <f>'4 pr._savarankiškosios f-jos'!F201+'9 pr._įstaigų pajamos'!F95+'7 pr._kita dotacija'!F301</f>
        <v>44</v>
      </c>
      <c r="F73" s="16">
        <f>'4 pr._savarankiškosios f-jos'!G201+'9 pr._įstaigų pajamos'!G95+'7 pr._kita dotacija'!G301</f>
        <v>4</v>
      </c>
      <c r="G73" s="10">
        <f t="shared" si="11"/>
        <v>0</v>
      </c>
      <c r="H73" s="10">
        <f>'4 pr._savarankiškosios f-jos'!I201+'9 pr._įstaigų pajamos'!I95+'7 pr._kita dotacija'!I301</f>
        <v>0</v>
      </c>
      <c r="I73" s="10">
        <f>'4 pr._savarankiškosios f-jos'!J201+'9 pr._įstaigų pajamos'!J95+'7 pr._kita dotacija'!J301</f>
        <v>0</v>
      </c>
      <c r="J73" s="10">
        <f>'4 pr._savarankiškosios f-jos'!K201+'9 pr._įstaigų pajamos'!K95+'7 pr._kita dotacija'!K301</f>
        <v>0</v>
      </c>
      <c r="K73" s="92">
        <f t="shared" si="12"/>
        <v>55.7</v>
      </c>
      <c r="L73" s="92">
        <f>'4 pr._savarankiškosios f-jos'!M201+'9 pr._įstaigų pajamos'!M95+'7 pr._kita dotacija'!M301</f>
        <v>51.7</v>
      </c>
      <c r="M73" s="92">
        <f>'4 pr._savarankiškosios f-jos'!N201+'9 pr._įstaigų pajamos'!N95+'7 pr._kita dotacija'!N301</f>
        <v>44</v>
      </c>
      <c r="N73" s="92">
        <f>'4 pr._savarankiškosios f-jos'!O201+'9 pr._įstaigų pajamos'!O95+'7 pr._kita dotacija'!O301</f>
        <v>4</v>
      </c>
    </row>
    <row r="74" spans="1:15" ht="15" customHeight="1" x14ac:dyDescent="0.25">
      <c r="A74" s="39" t="s">
        <v>111</v>
      </c>
      <c r="B74" s="29" t="s">
        <v>63</v>
      </c>
      <c r="C74" s="16">
        <f t="shared" si="13"/>
        <v>57.7</v>
      </c>
      <c r="D74" s="16">
        <f>'4 pr._savarankiškosios f-jos'!E202+'9 pr._įstaigų pajamos'!E96+'7 pr._kita dotacija'!E306+'11 pr._nepanaudotos lėšos'!E142+'11 pr._nepanaudotos lėšos'!E79</f>
        <v>57.7</v>
      </c>
      <c r="E74" s="16">
        <f>'4 pr._savarankiškosios f-jos'!F202+'9 pr._įstaigų pajamos'!F96+'7 pr._kita dotacija'!F306+'11 pr._nepanaudotos lėšos'!F142+'11 pr._nepanaudotos lėšos'!F79</f>
        <v>46.9</v>
      </c>
      <c r="F74" s="16">
        <f>'4 pr._savarankiškosios f-jos'!G202+'9 pr._įstaigų pajamos'!G96+'7 pr._kita dotacija'!G306+'11 pr._nepanaudotos lėšos'!G142+'11 pr._nepanaudotos lėšos'!G79</f>
        <v>0</v>
      </c>
      <c r="G74" s="10">
        <f t="shared" si="11"/>
        <v>0</v>
      </c>
      <c r="H74" s="10">
        <f>'4 pr._savarankiškosios f-jos'!I202+'9 pr._įstaigų pajamos'!I96+'7 pr._kita dotacija'!I306+'11 pr._nepanaudotos lėšos'!I142+'11 pr._nepanaudotos lėšos'!I79</f>
        <v>0</v>
      </c>
      <c r="I74" s="10">
        <f>'4 pr._savarankiškosios f-jos'!J202+'9 pr._įstaigų pajamos'!J96+'7 pr._kita dotacija'!J306+'11 pr._nepanaudotos lėšos'!J142+'11 pr._nepanaudotos lėšos'!J79</f>
        <v>0</v>
      </c>
      <c r="J74" s="10">
        <f>'4 pr._savarankiškosios f-jos'!K202+'9 pr._įstaigų pajamos'!K96+'7 pr._kita dotacija'!K306+'11 pr._nepanaudotos lėšos'!K142+'11 pr._nepanaudotos lėšos'!K79</f>
        <v>0</v>
      </c>
      <c r="K74" s="92">
        <f t="shared" si="12"/>
        <v>57.7</v>
      </c>
      <c r="L74" s="92">
        <f>'4 pr._savarankiškosios f-jos'!M202+'9 pr._įstaigų pajamos'!M96+'7 pr._kita dotacija'!M306+'11 pr._nepanaudotos lėšos'!M142+'11 pr._nepanaudotos lėšos'!M79</f>
        <v>57.7</v>
      </c>
      <c r="M74" s="92">
        <f>'4 pr._savarankiškosios f-jos'!N202+'9 pr._įstaigų pajamos'!N96+'7 pr._kita dotacija'!N306+'11 pr._nepanaudotos lėšos'!N142+'11 pr._nepanaudotos lėšos'!N79</f>
        <v>46.9</v>
      </c>
      <c r="N74" s="92">
        <f>'4 pr._savarankiškosios f-jos'!O202+'9 pr._įstaigų pajamos'!O96+'7 pr._kita dotacija'!O306+'11 pr._nepanaudotos lėšos'!O142+'11 pr._nepanaudotos lėšos'!O79</f>
        <v>0</v>
      </c>
    </row>
    <row r="75" spans="1:15" ht="15" customHeight="1" x14ac:dyDescent="0.25">
      <c r="A75" s="32" t="s">
        <v>156</v>
      </c>
      <c r="B75" s="29" t="s">
        <v>146</v>
      </c>
      <c r="C75" s="16">
        <f t="shared" si="13"/>
        <v>46.300000000000004</v>
      </c>
      <c r="D75" s="16">
        <f>'4 pr._savarankiškosios f-jos'!E203+'9 pr._įstaigų pajamos'!E97+'7 pr._kita dotacija'!E310+'11 pr._nepanaudotos lėšos'!E143</f>
        <v>46.300000000000004</v>
      </c>
      <c r="E75" s="16">
        <f>'4 pr._savarankiškosios f-jos'!F203+'9 pr._įstaigų pajamos'!F97+'7 pr._kita dotacija'!F310+'11 pr._nepanaudotos lėšos'!F143</f>
        <v>38.4</v>
      </c>
      <c r="F75" s="16">
        <f>'4 pr._savarankiškosios f-jos'!G203+'9 pr._įstaigų pajamos'!G97+'7 pr._kita dotacija'!G310+'11 pr._nepanaudotos lėšos'!G143</f>
        <v>0</v>
      </c>
      <c r="G75" s="10">
        <f t="shared" si="11"/>
        <v>0</v>
      </c>
      <c r="H75" s="10">
        <f>'4 pr._savarankiškosios f-jos'!I203+'9 pr._įstaigų pajamos'!I97+'7 pr._kita dotacija'!I310+'11 pr._nepanaudotos lėšos'!I143</f>
        <v>0</v>
      </c>
      <c r="I75" s="10">
        <f>'4 pr._savarankiškosios f-jos'!J203+'9 pr._įstaigų pajamos'!J97+'7 pr._kita dotacija'!J310+'11 pr._nepanaudotos lėšos'!J143</f>
        <v>0</v>
      </c>
      <c r="J75" s="10">
        <f>'4 pr._savarankiškosios f-jos'!K203+'9 pr._įstaigų pajamos'!K97+'7 pr._kita dotacija'!K310+'11 pr._nepanaudotos lėšos'!K143</f>
        <v>0</v>
      </c>
      <c r="K75" s="92">
        <f t="shared" si="12"/>
        <v>46.300000000000004</v>
      </c>
      <c r="L75" s="92">
        <f>'4 pr._savarankiškosios f-jos'!M203+'9 pr._įstaigų pajamos'!M97+'7 pr._kita dotacija'!M310+'11 pr._nepanaudotos lėšos'!M143</f>
        <v>46.300000000000004</v>
      </c>
      <c r="M75" s="92">
        <f>'4 pr._savarankiškosios f-jos'!N203+'9 pr._įstaigų pajamos'!N97+'7 pr._kita dotacija'!N310+'11 pr._nepanaudotos lėšos'!N143</f>
        <v>38.4</v>
      </c>
      <c r="N75" s="92">
        <f>'4 pr._savarankiškosios f-jos'!O203+'9 pr._įstaigų pajamos'!O97+'7 pr._kita dotacija'!O310+'11 pr._nepanaudotos lėšos'!O143</f>
        <v>0</v>
      </c>
    </row>
    <row r="76" spans="1:15" ht="15" customHeight="1" x14ac:dyDescent="0.25">
      <c r="A76" s="32" t="s">
        <v>112</v>
      </c>
      <c r="B76" s="29" t="s">
        <v>28</v>
      </c>
      <c r="C76" s="16">
        <f t="shared" si="13"/>
        <v>627.6</v>
      </c>
      <c r="D76" s="16">
        <f>'4 pr._savarankiškosios f-jos'!E204+'9 pr._įstaigų pajamos'!E98+'7 pr._kita dotacija'!E314+'10 pr._skolintos lėšos'!E42+'11 pr._nepanaudotos lėšos'!E80+'11 pr._nepanaudotos lėšos'!E144</f>
        <v>627</v>
      </c>
      <c r="E76" s="16">
        <f>'4 pr._savarankiškosios f-jos'!F204+'9 pr._įstaigų pajamos'!F98+'7 pr._kita dotacija'!F314+'10 pr._skolintos lėšos'!F42+'11 pr._nepanaudotos lėšos'!F80+'11 pr._nepanaudotos lėšos'!F144</f>
        <v>548</v>
      </c>
      <c r="F76" s="16">
        <f>'4 pr._savarankiškosios f-jos'!G204+'9 pr._įstaigų pajamos'!G98+'7 pr._kita dotacija'!G314+'10 pr._skolintos lėšos'!G42+'11 pr._nepanaudotos lėšos'!G80+'11 pr._nepanaudotos lėšos'!G144</f>
        <v>0.6</v>
      </c>
      <c r="G76" s="10">
        <f t="shared" si="11"/>
        <v>0</v>
      </c>
      <c r="H76" s="10">
        <f>'4 pr._savarankiškosios f-jos'!I204+'9 pr._įstaigų pajamos'!I98+'7 pr._kita dotacija'!I314+'10 pr._skolintos lėšos'!I42+'11 pr._nepanaudotos lėšos'!I80+'11 pr._nepanaudotos lėšos'!I144</f>
        <v>0</v>
      </c>
      <c r="I76" s="10">
        <f>'4 pr._savarankiškosios f-jos'!J204+'9 pr._įstaigų pajamos'!J98+'7 pr._kita dotacija'!J314+'10 pr._skolintos lėšos'!J42+'11 pr._nepanaudotos lėšos'!J80+'11 pr._nepanaudotos lėšos'!J144</f>
        <v>0</v>
      </c>
      <c r="J76" s="10">
        <f>'4 pr._savarankiškosios f-jos'!K204+'9 pr._įstaigų pajamos'!K98+'7 pr._kita dotacija'!K314+'10 pr._skolintos lėšos'!K42+'11 pr._nepanaudotos lėšos'!K80+'11 pr._nepanaudotos lėšos'!K144</f>
        <v>0</v>
      </c>
      <c r="K76" s="92">
        <f t="shared" si="12"/>
        <v>627.6</v>
      </c>
      <c r="L76" s="92">
        <f>'4 pr._savarankiškosios f-jos'!M204+'9 pr._įstaigų pajamos'!M98+'7 pr._kita dotacija'!M314+'10 pr._skolintos lėšos'!M42+'11 pr._nepanaudotos lėšos'!M80+'11 pr._nepanaudotos lėšos'!M144</f>
        <v>627</v>
      </c>
      <c r="M76" s="92">
        <f>'4 pr._savarankiškosios f-jos'!N204+'9 pr._įstaigų pajamos'!N98+'7 pr._kita dotacija'!N314+'10 pr._skolintos lėšos'!N42+'11 pr._nepanaudotos lėšos'!N80+'11 pr._nepanaudotos lėšos'!N144</f>
        <v>548</v>
      </c>
      <c r="N76" s="92">
        <f>'4 pr._savarankiškosios f-jos'!O204+'9 pr._įstaigų pajamos'!O98+'7 pr._kita dotacija'!O314+'10 pr._skolintos lėšos'!O42+'11 pr._nepanaudotos lėšos'!O80+'11 pr._nepanaudotos lėšos'!O144</f>
        <v>0.6</v>
      </c>
    </row>
    <row r="77" spans="1:15" ht="15" customHeight="1" x14ac:dyDescent="0.25">
      <c r="A77" s="32" t="s">
        <v>113</v>
      </c>
      <c r="B77" s="12" t="s">
        <v>29</v>
      </c>
      <c r="C77" s="16">
        <f t="shared" si="13"/>
        <v>254.4</v>
      </c>
      <c r="D77" s="16">
        <f>'4 pr._savarankiškosios f-jos'!E205+'9 pr._įstaigų pajamos'!E99+'7 pr._kita dotacija'!E318+'11 pr._nepanaudotos lėšos'!E81+'11 pr._nepanaudotos lėšos'!E145</f>
        <v>245.4</v>
      </c>
      <c r="E77" s="16">
        <f>'4 pr._savarankiškosios f-jos'!F205+'9 pr._įstaigų pajamos'!F99+'7 pr._kita dotacija'!F318+'11 pr._nepanaudotos lėšos'!F81+'11 pr._nepanaudotos lėšos'!F145</f>
        <v>202.5</v>
      </c>
      <c r="F77" s="16">
        <f>'4 pr._savarankiškosios f-jos'!G205+'9 pr._įstaigų pajamos'!G99+'7 pr._kita dotacija'!G318+'11 pr._nepanaudotos lėšos'!G81+'11 pr._nepanaudotos lėšos'!G145</f>
        <v>9</v>
      </c>
      <c r="G77" s="10">
        <f t="shared" si="11"/>
        <v>0</v>
      </c>
      <c r="H77" s="10">
        <f>'4 pr._savarankiškosios f-jos'!I205+'9 pr._įstaigų pajamos'!I99+'7 pr._kita dotacija'!I318+'11 pr._nepanaudotos lėšos'!I81+'11 pr._nepanaudotos lėšos'!I145</f>
        <v>0</v>
      </c>
      <c r="I77" s="10">
        <f>'4 pr._savarankiškosios f-jos'!J205+'9 pr._įstaigų pajamos'!J99+'7 pr._kita dotacija'!J318+'11 pr._nepanaudotos lėšos'!J81+'11 pr._nepanaudotos lėšos'!J145</f>
        <v>0</v>
      </c>
      <c r="J77" s="10">
        <f>'4 pr._savarankiškosios f-jos'!K205+'9 pr._įstaigų pajamos'!K99+'7 pr._kita dotacija'!K318+'11 pr._nepanaudotos lėšos'!K81+'11 pr._nepanaudotos lėšos'!K145</f>
        <v>0</v>
      </c>
      <c r="K77" s="92">
        <f t="shared" si="12"/>
        <v>254.4</v>
      </c>
      <c r="L77" s="92">
        <f>'4 pr._savarankiškosios f-jos'!M205+'9 pr._įstaigų pajamos'!M99+'7 pr._kita dotacija'!M318+'11 pr._nepanaudotos lėšos'!M81+'11 pr._nepanaudotos lėšos'!M145</f>
        <v>245.4</v>
      </c>
      <c r="M77" s="92">
        <f>'4 pr._savarankiškosios f-jos'!N205+'9 pr._įstaigų pajamos'!N99+'7 pr._kita dotacija'!N318+'11 pr._nepanaudotos lėšos'!N81+'11 pr._nepanaudotos lėšos'!N145</f>
        <v>202.5</v>
      </c>
      <c r="N77" s="92">
        <f>'4 pr._savarankiškosios f-jos'!O205+'9 pr._įstaigų pajamos'!O99+'7 pr._kita dotacija'!O318+'11 pr._nepanaudotos lėšos'!O81+'11 pr._nepanaudotos lėšos'!O145</f>
        <v>9</v>
      </c>
    </row>
    <row r="78" spans="1:15" ht="15" customHeight="1" x14ac:dyDescent="0.25">
      <c r="A78" s="32" t="s">
        <v>114</v>
      </c>
      <c r="B78" s="92" t="s">
        <v>60</v>
      </c>
      <c r="C78" s="16">
        <f t="shared" si="13"/>
        <v>526.29999999999995</v>
      </c>
      <c r="D78" s="16">
        <f>'4 pr._savarankiškosios f-jos'!E183+'6 pr._ugdymo reikmės'!E52+'9 pr._įstaigų pajamos'!E84+'11 pr._nepanaudotos lėšos'!E69+'11 pr._nepanaudotos lėšos'!E135</f>
        <v>526.29999999999995</v>
      </c>
      <c r="E78" s="16">
        <f>'4 pr._savarankiškosios f-jos'!F183+'6 pr._ugdymo reikmės'!F52+'9 pr._įstaigų pajamos'!F84+'11 pr._nepanaudotos lėšos'!F69+'11 pr._nepanaudotos lėšos'!F135</f>
        <v>443.1</v>
      </c>
      <c r="F78" s="16">
        <f>'4 pr._savarankiškosios f-jos'!G183+'6 pr._ugdymo reikmės'!G52+'9 pr._įstaigų pajamos'!G84+'11 pr._nepanaudotos lėšos'!G69+'11 pr._nepanaudotos lėšos'!G135</f>
        <v>0</v>
      </c>
      <c r="G78" s="10">
        <f t="shared" si="11"/>
        <v>0</v>
      </c>
      <c r="H78" s="10">
        <f>'4 pr._savarankiškosios f-jos'!I183+'6 pr._ugdymo reikmės'!I52+'9 pr._įstaigų pajamos'!I84+'11 pr._nepanaudotos lėšos'!I69+'11 pr._nepanaudotos lėšos'!I135</f>
        <v>0</v>
      </c>
      <c r="I78" s="10">
        <f>'4 pr._savarankiškosios f-jos'!J183+'6 pr._ugdymo reikmės'!J52+'9 pr._įstaigų pajamos'!J84+'11 pr._nepanaudotos lėšos'!J69+'11 pr._nepanaudotos lėšos'!J135</f>
        <v>-0.2</v>
      </c>
      <c r="J78" s="10">
        <f>'4 pr._savarankiškosios f-jos'!K183+'6 pr._ugdymo reikmės'!K52+'9 pr._įstaigų pajamos'!K84+'11 pr._nepanaudotos lėšos'!K69+'11 pr._nepanaudotos lėšos'!K135</f>
        <v>0</v>
      </c>
      <c r="K78" s="92">
        <f t="shared" si="12"/>
        <v>526.29999999999995</v>
      </c>
      <c r="L78" s="92">
        <f>'4 pr._savarankiškosios f-jos'!M183+'6 pr._ugdymo reikmės'!M52+'9 pr._įstaigų pajamos'!M84+'11 pr._nepanaudotos lėšos'!M69+'11 pr._nepanaudotos lėšos'!M135</f>
        <v>526.29999999999995</v>
      </c>
      <c r="M78" s="92">
        <f>'4 pr._savarankiškosios f-jos'!N183+'6 pr._ugdymo reikmės'!N52+'9 pr._įstaigų pajamos'!N84+'11 pr._nepanaudotos lėšos'!N69+'11 pr._nepanaudotos lėšos'!N135</f>
        <v>442.90000000000003</v>
      </c>
      <c r="N78" s="92">
        <f>'4 pr._savarankiškosios f-jos'!O183+'6 pr._ugdymo reikmės'!O52+'9 pr._įstaigų pajamos'!O84+'11 pr._nepanaudotos lėšos'!O69+'11 pr._nepanaudotos lėšos'!O135</f>
        <v>0</v>
      </c>
    </row>
    <row r="79" spans="1:15" ht="15" customHeight="1" x14ac:dyDescent="0.25">
      <c r="A79" s="32" t="s">
        <v>115</v>
      </c>
      <c r="B79" s="78" t="s">
        <v>49</v>
      </c>
      <c r="C79" s="16">
        <f>D79+F79</f>
        <v>653.79999999999995</v>
      </c>
      <c r="D79" s="16">
        <f>'4 pr._savarankiškosios f-jos'!E211+'9 pr._įstaigų pajamos'!E102+'7 pr._kita dotacija'!E330+'11 pr._nepanaudotos lėšos'!E85+'11 pr._nepanaudotos lėšos'!E149</f>
        <v>648.29999999999995</v>
      </c>
      <c r="E79" s="16">
        <f>'4 pr._savarankiškosios f-jos'!F211+'9 pr._įstaigų pajamos'!F102+'7 pr._kita dotacija'!F330+'11 pr._nepanaudotos lėšos'!F85+'11 pr._nepanaudotos lėšos'!F149</f>
        <v>513.29999999999995</v>
      </c>
      <c r="F79" s="16">
        <f>'4 pr._savarankiškosios f-jos'!G211+'9 pr._įstaigų pajamos'!G102+'7 pr._kita dotacija'!G330+'11 pr._nepanaudotos lėšos'!G85+'11 pr._nepanaudotos lėšos'!G149</f>
        <v>5.5</v>
      </c>
      <c r="G79" s="10">
        <f t="shared" si="11"/>
        <v>0</v>
      </c>
      <c r="H79" s="10">
        <f>'4 pr._savarankiškosios f-jos'!I211+'9 pr._įstaigų pajamos'!I102+'7 pr._kita dotacija'!I330+'11 pr._nepanaudotos lėšos'!I85+'11 pr._nepanaudotos lėšos'!I149</f>
        <v>0</v>
      </c>
      <c r="I79" s="10">
        <f>'4 pr._savarankiškosios f-jos'!J211+'9 pr._įstaigų pajamos'!J102+'7 pr._kita dotacija'!J330+'11 pr._nepanaudotos lėšos'!J85+'11 pr._nepanaudotos lėšos'!J149</f>
        <v>0</v>
      </c>
      <c r="J79" s="10">
        <f>'4 pr._savarankiškosios f-jos'!K211+'9 pr._įstaigų pajamos'!K102+'7 pr._kita dotacija'!K330+'11 pr._nepanaudotos lėšos'!K85+'11 pr._nepanaudotos lėšos'!K149</f>
        <v>0</v>
      </c>
      <c r="K79" s="92">
        <f t="shared" si="12"/>
        <v>653.79999999999995</v>
      </c>
      <c r="L79" s="92">
        <f>'4 pr._savarankiškosios f-jos'!M211+'9 pr._įstaigų pajamos'!M102+'7 pr._kita dotacija'!M330+'11 pr._nepanaudotos lėšos'!M85+'11 pr._nepanaudotos lėšos'!M149</f>
        <v>648.29999999999995</v>
      </c>
      <c r="M79" s="92">
        <f>'4 pr._savarankiškosios f-jos'!N211+'9 pr._įstaigų pajamos'!N102+'7 pr._kita dotacija'!N330+'11 pr._nepanaudotos lėšos'!N85+'11 pr._nepanaudotos lėšos'!N149</f>
        <v>513.29999999999995</v>
      </c>
      <c r="N79" s="92">
        <f>'4 pr._savarankiškosios f-jos'!O211+'9 pr._įstaigų pajamos'!O102+'7 pr._kita dotacija'!O330+'11 pr._nepanaudotos lėšos'!O85+'11 pr._nepanaudotos lėšos'!O149</f>
        <v>5.5</v>
      </c>
    </row>
    <row r="80" spans="1:15" ht="15" customHeight="1" x14ac:dyDescent="0.25">
      <c r="A80" s="32" t="s">
        <v>116</v>
      </c>
      <c r="B80" s="29" t="s">
        <v>50</v>
      </c>
      <c r="C80" s="16">
        <f>D80+F80</f>
        <v>1367.3999999999999</v>
      </c>
      <c r="D80" s="16">
        <f>'4 pr._savarankiškosios f-jos'!E212+'5 pr._valstybinės f-jos'!E131+'9 pr._įstaigų pajamos'!E103+'7 pr._kita dotacija'!E332+'11 pr._nepanaudotos lėšos'!E86+'11 pr._nepanaudotos lėšos'!E150+'11 pr._nepanaudotos lėšos'!E170</f>
        <v>1367.3999999999999</v>
      </c>
      <c r="E80" s="16">
        <f>'4 pr._savarankiškosios f-jos'!F212+'5 pr._valstybinės f-jos'!F131+'9 pr._įstaigų pajamos'!F103+'7 pr._kita dotacija'!F332+'11 pr._nepanaudotos lėšos'!F86+'11 pr._nepanaudotos lėšos'!F150+'11 pr._nepanaudotos lėšos'!F170</f>
        <v>1242.7</v>
      </c>
      <c r="F80" s="16">
        <f>'4 pr._savarankiškosios f-jos'!G212+'5 pr._valstybinės f-jos'!G131+'9 pr._įstaigų pajamos'!G103+'7 pr._kita dotacija'!G332+'11 pr._nepanaudotos lėšos'!G86+'11 pr._nepanaudotos lėšos'!G150+'11 pr._nepanaudotos lėšos'!G170</f>
        <v>0</v>
      </c>
      <c r="G80" s="10">
        <f t="shared" ref="G80" si="14">H80+J80</f>
        <v>0</v>
      </c>
      <c r="H80" s="10">
        <f>'4 pr._savarankiškosios f-jos'!I212+'5 pr._valstybinės f-jos'!I131+'9 pr._įstaigų pajamos'!I103+'7 pr._kita dotacija'!I332+'11 pr._nepanaudotos lėšos'!I86+'11 pr._nepanaudotos lėšos'!I150+'11 pr._nepanaudotos lėšos'!I170</f>
        <v>0</v>
      </c>
      <c r="I80" s="10">
        <f>'4 pr._savarankiškosios f-jos'!J212+'5 pr._valstybinės f-jos'!J131+'9 pr._įstaigų pajamos'!J103+'7 pr._kita dotacija'!J332+'11 pr._nepanaudotos lėšos'!J86+'11 pr._nepanaudotos lėšos'!J150+'11 pr._nepanaudotos lėšos'!J170</f>
        <v>0</v>
      </c>
      <c r="J80" s="10">
        <f>'4 pr._savarankiškosios f-jos'!K212+'5 pr._valstybinės f-jos'!K131+'9 pr._įstaigų pajamos'!K103+'7 pr._kita dotacija'!K332+'11 pr._nepanaudotos lėšos'!K86+'11 pr._nepanaudotos lėšos'!K150+'11 pr._nepanaudotos lėšos'!K170</f>
        <v>0</v>
      </c>
      <c r="K80" s="92">
        <f t="shared" ref="K80" si="15">L80+N80</f>
        <v>1367.3999999999999</v>
      </c>
      <c r="L80" s="92">
        <f>'4 pr._savarankiškosios f-jos'!M212+'5 pr._valstybinės f-jos'!M131+'9 pr._įstaigų pajamos'!M103+'7 pr._kita dotacija'!M332+'11 pr._nepanaudotos lėšos'!M86+'11 pr._nepanaudotos lėšos'!M150+'11 pr._nepanaudotos lėšos'!M170</f>
        <v>1367.3999999999999</v>
      </c>
      <c r="M80" s="92">
        <f>'4 pr._savarankiškosios f-jos'!N212+'5 pr._valstybinės f-jos'!N131+'9 pr._įstaigų pajamos'!N103+'7 pr._kita dotacija'!N332+'11 pr._nepanaudotos lėšos'!N86+'11 pr._nepanaudotos lėšos'!N150+'11 pr._nepanaudotos lėšos'!N170</f>
        <v>1242.7</v>
      </c>
      <c r="N80" s="92">
        <f>'4 pr._savarankiškosios f-jos'!O212+'5 pr._valstybinės f-jos'!O131+'9 pr._įstaigų pajamos'!O103+'7 pr._kita dotacija'!O332+'11 pr._nepanaudotos lėšos'!O86+'11 pr._nepanaudotos lėšos'!O150+'11 pr._nepanaudotos lėšos'!O170</f>
        <v>0</v>
      </c>
    </row>
    <row r="81" spans="1:15" s="36" customFormat="1" ht="15" customHeight="1" x14ac:dyDescent="0.25">
      <c r="A81" s="32" t="s">
        <v>152</v>
      </c>
      <c r="B81" s="12" t="s">
        <v>65</v>
      </c>
      <c r="C81" s="16">
        <f>D81+F81</f>
        <v>349.70000000000005</v>
      </c>
      <c r="D81" s="16">
        <f>'4 pr._savarankiškosios f-jos'!E213+'7 pr._kita dotacija'!E336+'9 pr._įstaigų pajamos'!E104+'11 pr._nepanaudotos lėšos'!E87</f>
        <v>349.70000000000005</v>
      </c>
      <c r="E81" s="16">
        <f>'4 pr._savarankiškosios f-jos'!F213+'7 pr._kita dotacija'!F336+'9 pr._įstaigų pajamos'!F104+'11 pr._nepanaudotos lėšos'!F87</f>
        <v>272</v>
      </c>
      <c r="F81" s="16">
        <f>'4 pr._savarankiškosios f-jos'!G213+'7 pr._kita dotacija'!G336+'9 pr._įstaigų pajamos'!G104+'11 pr._nepanaudotos lėšos'!G87</f>
        <v>0</v>
      </c>
      <c r="G81" s="10">
        <f t="shared" ref="G81:G82" si="16">H81+J81</f>
        <v>0</v>
      </c>
      <c r="H81" s="10">
        <f>'4 pr._savarankiškosios f-jos'!I213+'7 pr._kita dotacija'!I336+'9 pr._įstaigų pajamos'!I104+'11 pr._nepanaudotos lėšos'!I87</f>
        <v>0</v>
      </c>
      <c r="I81" s="10">
        <f>'4 pr._savarankiškosios f-jos'!J213+'7 pr._kita dotacija'!J336+'9 pr._įstaigų pajamos'!J104+'11 pr._nepanaudotos lėšos'!J87</f>
        <v>0</v>
      </c>
      <c r="J81" s="10">
        <f>'4 pr._savarankiškosios f-jos'!K213+'7 pr._kita dotacija'!K336+'9 pr._įstaigų pajamos'!K104+'11 pr._nepanaudotos lėšos'!K87</f>
        <v>0</v>
      </c>
      <c r="K81" s="92">
        <f t="shared" ref="K81:K82" si="17">L81+N81</f>
        <v>349.70000000000005</v>
      </c>
      <c r="L81" s="92">
        <f>'4 pr._savarankiškosios f-jos'!M213+'7 pr._kita dotacija'!M336+'9 pr._įstaigų pajamos'!M104+'11 pr._nepanaudotos lėšos'!M87</f>
        <v>349.70000000000005</v>
      </c>
      <c r="M81" s="92">
        <f>'4 pr._savarankiškosios f-jos'!N213+'7 pr._kita dotacija'!N336+'9 pr._įstaigų pajamos'!N104+'11 pr._nepanaudotos lėšos'!N87</f>
        <v>272</v>
      </c>
      <c r="N81" s="92">
        <f>'4 pr._savarankiškosios f-jos'!O213+'7 pr._kita dotacija'!O336+'9 pr._įstaigų pajamos'!O104+'11 pr._nepanaudotos lėšos'!O87</f>
        <v>0</v>
      </c>
      <c r="O81" s="2"/>
    </row>
    <row r="82" spans="1:15" s="36" customFormat="1" ht="15" customHeight="1" x14ac:dyDescent="0.25">
      <c r="A82" s="32" t="s">
        <v>117</v>
      </c>
      <c r="B82" s="12" t="s">
        <v>352</v>
      </c>
      <c r="C82" s="16">
        <f>D82+F82</f>
        <v>479.8</v>
      </c>
      <c r="D82" s="16">
        <f>'4 pr._savarankiškosios f-jos'!E214+'7 pr._kita dotacija'!E343+'9 pr._įstaigų pajamos'!E105+'11 pr._nepanaudotos lėšos'!E88+'11 pr._nepanaudotos lėšos'!E151</f>
        <v>479.8</v>
      </c>
      <c r="E82" s="16">
        <f>'4 pr._savarankiškosios f-jos'!F214+'7 pr._kita dotacija'!F343+'9 pr._įstaigų pajamos'!F105+'11 pr._nepanaudotos lėšos'!F88+'11 pr._nepanaudotos lėšos'!F151</f>
        <v>409.2</v>
      </c>
      <c r="F82" s="16">
        <f>'4 pr._savarankiškosios f-jos'!G214+'7 pr._kita dotacija'!G343+'9 pr._įstaigų pajamos'!G105+'11 pr._nepanaudotos lėšos'!G88+'11 pr._nepanaudotos lėšos'!G151</f>
        <v>0</v>
      </c>
      <c r="G82" s="10">
        <f t="shared" si="16"/>
        <v>0</v>
      </c>
      <c r="H82" s="10">
        <f>'4 pr._savarankiškosios f-jos'!I214+'7 pr._kita dotacija'!I343+'9 pr._įstaigų pajamos'!I105+'11 pr._nepanaudotos lėšos'!I88+'11 pr._nepanaudotos lėšos'!I151</f>
        <v>0</v>
      </c>
      <c r="I82" s="10">
        <f>'4 pr._savarankiškosios f-jos'!J214+'7 pr._kita dotacija'!J343+'9 pr._įstaigų pajamos'!J105+'11 pr._nepanaudotos lėšos'!J88+'11 pr._nepanaudotos lėšos'!J151</f>
        <v>0</v>
      </c>
      <c r="J82" s="10">
        <f>'4 pr._savarankiškosios f-jos'!K214+'7 pr._kita dotacija'!K343+'9 pr._įstaigų pajamos'!K105+'11 pr._nepanaudotos lėšos'!K88+'11 pr._nepanaudotos lėšos'!K151</f>
        <v>0</v>
      </c>
      <c r="K82" s="92">
        <f t="shared" si="17"/>
        <v>479.8</v>
      </c>
      <c r="L82" s="92">
        <f>'4 pr._savarankiškosios f-jos'!M214+'7 pr._kita dotacija'!M343+'9 pr._įstaigų pajamos'!M105+'11 pr._nepanaudotos lėšos'!M88+'11 pr._nepanaudotos lėšos'!M151</f>
        <v>479.8</v>
      </c>
      <c r="M82" s="92">
        <f>'4 pr._savarankiškosios f-jos'!N214+'7 pr._kita dotacija'!N343+'9 pr._įstaigų pajamos'!N105+'11 pr._nepanaudotos lėšos'!N88+'11 pr._nepanaudotos lėšos'!N151</f>
        <v>409.2</v>
      </c>
      <c r="N82" s="92">
        <f>'4 pr._savarankiškosios f-jos'!O214+'7 pr._kita dotacija'!O343+'9 pr._įstaigų pajamos'!O105+'11 pr._nepanaudotos lėšos'!O88+'11 pr._nepanaudotos lėšos'!O151</f>
        <v>0</v>
      </c>
      <c r="O82" s="2"/>
    </row>
    <row r="83" spans="1:15" ht="15.95" customHeight="1" x14ac:dyDescent="0.25">
      <c r="A83" s="20" t="s">
        <v>118</v>
      </c>
      <c r="B83" s="44" t="s">
        <v>162</v>
      </c>
      <c r="C83" s="46">
        <f t="shared" ref="C83:K83" si="18">SUM(C25:C82)</f>
        <v>57498.500000000015</v>
      </c>
      <c r="D83" s="46">
        <f t="shared" si="18"/>
        <v>44502.799999999996</v>
      </c>
      <c r="E83" s="46">
        <f t="shared" si="18"/>
        <v>25857.800000000007</v>
      </c>
      <c r="F83" s="46">
        <f t="shared" si="18"/>
        <v>12995.699999999999</v>
      </c>
      <c r="G83" s="47">
        <f t="shared" si="18"/>
        <v>101.60000000000012</v>
      </c>
      <c r="H83" s="47">
        <f t="shared" si="18"/>
        <v>493.7000000000001</v>
      </c>
      <c r="I83" s="47">
        <f t="shared" si="18"/>
        <v>-69.09999999999998</v>
      </c>
      <c r="J83" s="47">
        <f t="shared" si="18"/>
        <v>-392.1</v>
      </c>
      <c r="K83" s="48">
        <f t="shared" si="18"/>
        <v>57600.10000000002</v>
      </c>
      <c r="L83" s="48">
        <f t="shared" ref="L83:N83" si="19">SUM(L25:L82)</f>
        <v>44996.5</v>
      </c>
      <c r="M83" s="48">
        <f t="shared" si="19"/>
        <v>25788.700000000012</v>
      </c>
      <c r="N83" s="48">
        <f t="shared" si="19"/>
        <v>12603.599999999999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>
        <v>57498.5</v>
      </c>
      <c r="D87" s="6">
        <v>44502.8</v>
      </c>
      <c r="E87" s="6">
        <v>25857.8</v>
      </c>
      <c r="F87" s="6">
        <v>12995.7</v>
      </c>
    </row>
    <row r="88" spans="1:15" x14ac:dyDescent="0.25">
      <c r="A88" s="6"/>
      <c r="B88" s="6"/>
      <c r="C88" s="6">
        <f>C87-C83</f>
        <v>0</v>
      </c>
      <c r="D88" s="6">
        <f t="shared" ref="D88:F88" si="20">D87-D83</f>
        <v>0</v>
      </c>
      <c r="E88" s="6">
        <f t="shared" si="20"/>
        <v>0</v>
      </c>
      <c r="F88" s="6">
        <f t="shared" si="20"/>
        <v>0</v>
      </c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7"/>
  <sheetViews>
    <sheetView showZeros="0" zoomScaleNormal="100" zoomScaleSheetLayoutView="100" workbookViewId="0">
      <selection activeCell="T12" sqref="T12"/>
    </sheetView>
  </sheetViews>
  <sheetFormatPr defaultColWidth="9.140625"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34" t="s">
        <v>279</v>
      </c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</row>
    <row r="2" spans="2:15" x14ac:dyDescent="0.25">
      <c r="B2" s="634" t="s">
        <v>381</v>
      </c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</row>
    <row r="3" spans="2:15" x14ac:dyDescent="0.25">
      <c r="B3" s="634" t="s">
        <v>515</v>
      </c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634"/>
    </row>
    <row r="4" spans="2:15" x14ac:dyDescent="0.25">
      <c r="B4" s="634" t="s">
        <v>286</v>
      </c>
      <c r="C4" s="634"/>
      <c r="D4" s="634"/>
      <c r="E4" s="634"/>
      <c r="F4" s="634"/>
      <c r="G4" s="634"/>
      <c r="H4" s="634"/>
      <c r="I4" s="634"/>
      <c r="J4" s="634"/>
      <c r="K4" s="634"/>
      <c r="L4" s="634"/>
      <c r="M4" s="634"/>
      <c r="N4" s="634"/>
      <c r="O4" s="634"/>
    </row>
    <row r="5" spans="2:15" x14ac:dyDescent="0.25">
      <c r="B5" s="634" t="s">
        <v>521</v>
      </c>
      <c r="C5" s="634"/>
      <c r="D5" s="634"/>
      <c r="E5" s="634"/>
      <c r="F5" s="634"/>
      <c r="G5" s="634"/>
      <c r="H5" s="634"/>
      <c r="I5" s="634"/>
      <c r="J5" s="634"/>
      <c r="K5" s="634"/>
      <c r="L5" s="634"/>
      <c r="M5" s="634"/>
      <c r="N5" s="634"/>
      <c r="O5" s="634"/>
    </row>
    <row r="6" spans="2:15" x14ac:dyDescent="0.25">
      <c r="B6" s="635" t="s">
        <v>520</v>
      </c>
      <c r="C6" s="635"/>
      <c r="D6" s="635"/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468"/>
    </row>
    <row r="7" spans="2:15" x14ac:dyDescent="0.25">
      <c r="B7" s="634" t="s">
        <v>531</v>
      </c>
      <c r="C7" s="634"/>
      <c r="D7" s="634"/>
      <c r="E7" s="634"/>
      <c r="F7" s="634"/>
      <c r="G7" s="634"/>
      <c r="H7" s="634"/>
      <c r="I7" s="634"/>
      <c r="J7" s="634"/>
      <c r="K7" s="634"/>
      <c r="L7" s="634"/>
      <c r="M7" s="634"/>
      <c r="N7" s="634"/>
      <c r="O7" s="634"/>
    </row>
    <row r="8" spans="2:15" ht="15" customHeight="1" x14ac:dyDescent="0.25">
      <c r="B8" s="635" t="s">
        <v>529</v>
      </c>
      <c r="C8" s="635"/>
      <c r="D8" s="635"/>
      <c r="E8" s="635"/>
      <c r="F8" s="635"/>
      <c r="G8" s="635"/>
      <c r="H8" s="635"/>
      <c r="I8" s="635"/>
      <c r="J8" s="635"/>
      <c r="K8" s="635"/>
      <c r="L8" s="635"/>
      <c r="M8" s="635"/>
      <c r="N8" s="635"/>
      <c r="O8" s="472"/>
    </row>
    <row r="9" spans="2:15" x14ac:dyDescent="0.25">
      <c r="B9" s="634" t="s">
        <v>538</v>
      </c>
      <c r="C9" s="634"/>
      <c r="D9" s="634"/>
      <c r="E9" s="634"/>
      <c r="F9" s="634"/>
      <c r="G9" s="634"/>
      <c r="H9" s="634"/>
      <c r="I9" s="634"/>
      <c r="J9" s="634"/>
      <c r="K9" s="634"/>
      <c r="L9" s="634"/>
      <c r="M9" s="634"/>
      <c r="N9" s="634"/>
      <c r="O9" s="634"/>
    </row>
    <row r="10" spans="2:15" ht="15" customHeight="1" x14ac:dyDescent="0.25">
      <c r="B10" s="635" t="s">
        <v>551</v>
      </c>
      <c r="C10" s="635"/>
      <c r="D10" s="635"/>
      <c r="E10" s="635"/>
      <c r="F10" s="635"/>
      <c r="G10" s="635"/>
      <c r="H10" s="635"/>
      <c r="I10" s="635"/>
      <c r="J10" s="635"/>
      <c r="K10" s="635"/>
      <c r="L10" s="635"/>
      <c r="M10" s="635"/>
      <c r="N10" s="635"/>
      <c r="O10" s="472"/>
    </row>
    <row r="11" spans="2:15" x14ac:dyDescent="0.25">
      <c r="B11" s="634" t="s">
        <v>575</v>
      </c>
      <c r="C11" s="634"/>
      <c r="D11" s="634"/>
      <c r="E11" s="634"/>
      <c r="F11" s="634"/>
      <c r="G11" s="634"/>
      <c r="H11" s="634"/>
      <c r="I11" s="634"/>
      <c r="J11" s="634"/>
      <c r="K11" s="634"/>
      <c r="L11" s="634"/>
      <c r="M11" s="634"/>
      <c r="N11" s="634"/>
      <c r="O11" s="634"/>
    </row>
    <row r="12" spans="2:15" ht="15" customHeight="1" x14ac:dyDescent="0.25">
      <c r="B12" s="635" t="s">
        <v>580</v>
      </c>
      <c r="C12" s="635"/>
      <c r="D12" s="635"/>
      <c r="E12" s="635"/>
      <c r="F12" s="635"/>
      <c r="G12" s="635"/>
      <c r="H12" s="635"/>
      <c r="I12" s="635"/>
      <c r="J12" s="635"/>
      <c r="K12" s="635"/>
      <c r="L12" s="635"/>
      <c r="M12" s="635"/>
      <c r="N12" s="635"/>
      <c r="O12" s="472"/>
    </row>
    <row r="13" spans="2:15" x14ac:dyDescent="0.25">
      <c r="B13" s="634" t="s">
        <v>584</v>
      </c>
      <c r="C13" s="634"/>
      <c r="D13" s="634"/>
      <c r="E13" s="634"/>
      <c r="F13" s="634"/>
      <c r="G13" s="634"/>
      <c r="H13" s="634"/>
      <c r="I13" s="634"/>
      <c r="J13" s="634"/>
      <c r="K13" s="634"/>
      <c r="L13" s="634"/>
      <c r="M13" s="634"/>
      <c r="N13" s="634"/>
      <c r="O13" s="634"/>
    </row>
    <row r="14" spans="2:15" ht="15" customHeight="1" x14ac:dyDescent="0.25">
      <c r="B14" s="635" t="s">
        <v>592</v>
      </c>
      <c r="C14" s="635"/>
      <c r="D14" s="635"/>
      <c r="E14" s="635"/>
      <c r="F14" s="635"/>
      <c r="G14" s="635"/>
      <c r="H14" s="635"/>
      <c r="I14" s="635"/>
      <c r="J14" s="635"/>
      <c r="K14" s="635"/>
      <c r="L14" s="635"/>
      <c r="M14" s="635"/>
      <c r="N14" s="635"/>
      <c r="O14" s="472"/>
    </row>
    <row r="15" spans="2:15" hidden="1" x14ac:dyDescent="0.25">
      <c r="B15" s="634" t="s">
        <v>360</v>
      </c>
      <c r="C15" s="634"/>
      <c r="D15" s="634"/>
      <c r="E15" s="634"/>
      <c r="F15" s="634"/>
      <c r="G15" s="634"/>
      <c r="H15" s="634"/>
      <c r="I15" s="634"/>
      <c r="J15" s="634"/>
      <c r="K15" s="634"/>
      <c r="L15" s="634"/>
      <c r="M15" s="634"/>
      <c r="N15" s="634"/>
      <c r="O15" s="634"/>
    </row>
    <row r="16" spans="2:15" ht="15" hidden="1" customHeight="1" x14ac:dyDescent="0.25">
      <c r="B16" s="635" t="s">
        <v>357</v>
      </c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635"/>
      <c r="O16" s="472"/>
    </row>
    <row r="17" spans="1:15" hidden="1" x14ac:dyDescent="0.25">
      <c r="B17" s="634" t="s">
        <v>360</v>
      </c>
      <c r="C17" s="634"/>
      <c r="D17" s="634"/>
      <c r="E17" s="634"/>
      <c r="F17" s="634"/>
      <c r="G17" s="634"/>
      <c r="H17" s="634"/>
      <c r="I17" s="634"/>
      <c r="J17" s="634"/>
      <c r="K17" s="634"/>
      <c r="L17" s="634"/>
      <c r="M17" s="634"/>
      <c r="N17" s="634"/>
      <c r="O17" s="634"/>
    </row>
    <row r="18" spans="1:15" ht="15" hidden="1" customHeight="1" x14ac:dyDescent="0.25">
      <c r="B18" s="635" t="s">
        <v>357</v>
      </c>
      <c r="C18" s="635"/>
      <c r="D18" s="635"/>
      <c r="E18" s="635"/>
      <c r="F18" s="635"/>
      <c r="G18" s="635"/>
      <c r="H18" s="635"/>
      <c r="I18" s="635"/>
      <c r="J18" s="635"/>
      <c r="K18" s="635"/>
      <c r="L18" s="635"/>
      <c r="M18" s="635"/>
      <c r="N18" s="635"/>
      <c r="O18" s="472"/>
    </row>
    <row r="19" spans="1:15" s="303" customFormat="1" x14ac:dyDescent="0.25">
      <c r="B19" s="304"/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</row>
    <row r="20" spans="1:15" ht="32.25" customHeight="1" x14ac:dyDescent="0.25">
      <c r="A20" s="603" t="s">
        <v>385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  <c r="O20" s="60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324</v>
      </c>
    </row>
    <row r="22" spans="1:15" ht="15" customHeight="1" x14ac:dyDescent="0.25">
      <c r="A22" s="607" t="s">
        <v>5</v>
      </c>
      <c r="B22" s="610" t="s">
        <v>278</v>
      </c>
      <c r="C22" s="610" t="s">
        <v>51</v>
      </c>
      <c r="D22" s="587" t="s">
        <v>287</v>
      </c>
      <c r="E22" s="590" t="s">
        <v>183</v>
      </c>
      <c r="F22" s="591"/>
      <c r="G22" s="592"/>
      <c r="H22" s="613" t="s">
        <v>289</v>
      </c>
      <c r="I22" s="616" t="s">
        <v>183</v>
      </c>
      <c r="J22" s="617"/>
      <c r="K22" s="617"/>
      <c r="L22" s="586" t="s">
        <v>0</v>
      </c>
      <c r="M22" s="586" t="s">
        <v>183</v>
      </c>
      <c r="N22" s="586"/>
      <c r="O22" s="586"/>
    </row>
    <row r="23" spans="1:15" x14ac:dyDescent="0.25">
      <c r="A23" s="608"/>
      <c r="B23" s="611"/>
      <c r="C23" s="611"/>
      <c r="D23" s="588"/>
      <c r="E23" s="590" t="s">
        <v>1</v>
      </c>
      <c r="F23" s="592"/>
      <c r="G23" s="587" t="s">
        <v>2</v>
      </c>
      <c r="H23" s="614"/>
      <c r="I23" s="616" t="s">
        <v>1</v>
      </c>
      <c r="J23" s="618"/>
      <c r="K23" s="628" t="s">
        <v>2</v>
      </c>
      <c r="L23" s="586"/>
      <c r="M23" s="586" t="s">
        <v>1</v>
      </c>
      <c r="N23" s="586"/>
      <c r="O23" s="598" t="s">
        <v>2</v>
      </c>
    </row>
    <row r="24" spans="1:15" ht="49.5" customHeight="1" x14ac:dyDescent="0.25">
      <c r="A24" s="609"/>
      <c r="B24" s="612"/>
      <c r="C24" s="612"/>
      <c r="D24" s="589"/>
      <c r="E24" s="59" t="s">
        <v>3</v>
      </c>
      <c r="F24" s="142" t="s">
        <v>4</v>
      </c>
      <c r="G24" s="589"/>
      <c r="H24" s="615"/>
      <c r="I24" s="61" t="s">
        <v>3</v>
      </c>
      <c r="J24" s="144" t="s">
        <v>4</v>
      </c>
      <c r="K24" s="629"/>
      <c r="L24" s="586"/>
      <c r="M24" s="141" t="s">
        <v>3</v>
      </c>
      <c r="N24" s="143" t="s">
        <v>4</v>
      </c>
      <c r="O24" s="598"/>
    </row>
    <row r="25" spans="1:15" ht="15.95" customHeight="1" x14ac:dyDescent="0.25">
      <c r="A25" s="151" t="s">
        <v>67</v>
      </c>
      <c r="B25" s="630" t="s">
        <v>6</v>
      </c>
      <c r="C25" s="633"/>
      <c r="D25" s="631"/>
      <c r="E25" s="631"/>
      <c r="F25" s="631"/>
      <c r="G25" s="631"/>
      <c r="H25" s="631"/>
      <c r="I25" s="631"/>
      <c r="J25" s="631"/>
      <c r="K25" s="631"/>
      <c r="L25" s="631"/>
      <c r="M25" s="631"/>
      <c r="N25" s="631"/>
      <c r="O25" s="632"/>
    </row>
    <row r="26" spans="1:15" ht="15" customHeight="1" x14ac:dyDescent="0.25">
      <c r="A26" s="5" t="s">
        <v>172</v>
      </c>
      <c r="B26" s="6" t="s">
        <v>53</v>
      </c>
      <c r="C26" s="15" t="s">
        <v>9</v>
      </c>
      <c r="D26" s="400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230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68</v>
      </c>
      <c r="B27" s="233" t="s">
        <v>20</v>
      </c>
      <c r="C27" s="152"/>
      <c r="D27" s="8">
        <f t="shared" ref="D27:D90" si="1">E27+G27</f>
        <v>4171.5999999999995</v>
      </c>
      <c r="E27" s="8">
        <f>E28+E29+E30+E31</f>
        <v>4090.2</v>
      </c>
      <c r="F27" s="8">
        <f>F28+F29+F30+F31</f>
        <v>2738.4</v>
      </c>
      <c r="G27" s="8">
        <f>G28+G29+G30+G31</f>
        <v>81.400000000000006</v>
      </c>
      <c r="H27" s="9">
        <f t="shared" ref="H27:H90" si="2">I27+K27</f>
        <v>0</v>
      </c>
      <c r="I27" s="9">
        <f t="shared" ref="I27:O27" si="3">I28+I29+I30+I31</f>
        <v>0</v>
      </c>
      <c r="J27" s="9">
        <f t="shared" si="3"/>
        <v>0</v>
      </c>
      <c r="K27" s="230">
        <f t="shared" si="3"/>
        <v>0</v>
      </c>
      <c r="L27" s="11">
        <f t="shared" si="3"/>
        <v>4171.6000000000004</v>
      </c>
      <c r="M27" s="11">
        <f t="shared" si="3"/>
        <v>4090.2</v>
      </c>
      <c r="N27" s="11">
        <f t="shared" si="3"/>
        <v>2738.4</v>
      </c>
      <c r="O27" s="11">
        <f t="shared" si="3"/>
        <v>81.400000000000006</v>
      </c>
    </row>
    <row r="28" spans="1:15" ht="15" customHeight="1" x14ac:dyDescent="0.25">
      <c r="A28" s="19"/>
      <c r="B28" s="6"/>
      <c r="C28" s="15" t="s">
        <v>9</v>
      </c>
      <c r="D28" s="400">
        <f t="shared" si="1"/>
        <v>3619.7000000000003</v>
      </c>
      <c r="E28" s="16">
        <v>3538.3</v>
      </c>
      <c r="F28" s="16">
        <v>2724.1</v>
      </c>
      <c r="G28" s="16">
        <v>81.400000000000006</v>
      </c>
      <c r="H28" s="9">
        <f t="shared" si="2"/>
        <v>0</v>
      </c>
      <c r="I28" s="9"/>
      <c r="J28" s="9"/>
      <c r="K28" s="230"/>
      <c r="L28" s="11">
        <f>M28+O28</f>
        <v>3619.7000000000003</v>
      </c>
      <c r="M28" s="12">
        <f t="shared" ref="M28:O31" si="4">E28+I28</f>
        <v>3538.3</v>
      </c>
      <c r="N28" s="12">
        <f t="shared" si="4"/>
        <v>2724.1</v>
      </c>
      <c r="O28" s="12">
        <f t="shared" si="4"/>
        <v>81.400000000000006</v>
      </c>
    </row>
    <row r="29" spans="1:15" ht="15" customHeight="1" x14ac:dyDescent="0.25">
      <c r="A29" s="19"/>
      <c r="B29" s="248"/>
      <c r="C29" s="79" t="s">
        <v>25</v>
      </c>
      <c r="D29" s="8">
        <f t="shared" si="1"/>
        <v>306.10000000000002</v>
      </c>
      <c r="E29" s="16">
        <v>306.10000000000002</v>
      </c>
      <c r="F29" s="16">
        <v>14.3</v>
      </c>
      <c r="G29" s="16"/>
      <c r="H29" s="9">
        <f t="shared" si="2"/>
        <v>0</v>
      </c>
      <c r="I29" s="10"/>
      <c r="J29" s="10"/>
      <c r="K29" s="201"/>
      <c r="L29" s="11">
        <f>M29+O29</f>
        <v>306.10000000000002</v>
      </c>
      <c r="M29" s="12">
        <f t="shared" si="4"/>
        <v>306.10000000000002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350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201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47"/>
      <c r="B31" s="351"/>
      <c r="C31" s="95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201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69</v>
      </c>
      <c r="B32" s="233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201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34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201"/>
      <c r="L33" s="12">
        <f t="shared" ref="L33:L47" si="6">M33+O33</f>
        <v>51</v>
      </c>
      <c r="M33" s="12">
        <f t="shared" ref="M33:M47" si="7">E33+I33</f>
        <v>51</v>
      </c>
      <c r="N33" s="12">
        <f t="shared" ref="N33:N47" si="8">F33+J33</f>
        <v>39.299999999999997</v>
      </c>
      <c r="O33" s="12">
        <f t="shared" ref="O33:O47" si="9">G33+K33</f>
        <v>0</v>
      </c>
    </row>
    <row r="34" spans="1:15" ht="15" customHeight="1" x14ac:dyDescent="0.25">
      <c r="A34" s="19"/>
      <c r="B34" s="234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201"/>
      <c r="L34" s="12">
        <f t="shared" si="6"/>
        <v>4.3</v>
      </c>
      <c r="M34" s="12">
        <f t="shared" si="7"/>
        <v>4.3</v>
      </c>
      <c r="N34" s="12">
        <f t="shared" si="8"/>
        <v>3.3</v>
      </c>
      <c r="O34" s="12">
        <f t="shared" si="9"/>
        <v>0</v>
      </c>
    </row>
    <row r="35" spans="1:15" ht="15" customHeight="1" x14ac:dyDescent="0.25">
      <c r="A35" s="19"/>
      <c r="B35" s="234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201"/>
      <c r="L35" s="12">
        <f t="shared" si="6"/>
        <v>37.4</v>
      </c>
      <c r="M35" s="12">
        <f t="shared" si="7"/>
        <v>37.4</v>
      </c>
      <c r="N35" s="12">
        <f t="shared" si="8"/>
        <v>36.700000000000003</v>
      </c>
      <c r="O35" s="12">
        <f t="shared" si="9"/>
        <v>0</v>
      </c>
    </row>
    <row r="36" spans="1:15" ht="15" customHeight="1" x14ac:dyDescent="0.25">
      <c r="A36" s="19"/>
      <c r="B36" s="234"/>
      <c r="C36" s="95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201"/>
      <c r="L36" s="12">
        <f t="shared" si="6"/>
        <v>10.8</v>
      </c>
      <c r="M36" s="12">
        <f t="shared" si="7"/>
        <v>10.8</v>
      </c>
      <c r="N36" s="12">
        <f t="shared" si="8"/>
        <v>4.7</v>
      </c>
      <c r="O36" s="12">
        <f t="shared" si="9"/>
        <v>0</v>
      </c>
    </row>
    <row r="37" spans="1:15" ht="15" customHeight="1" x14ac:dyDescent="0.25">
      <c r="A37" s="235"/>
      <c r="B37" s="236"/>
      <c r="C37" s="95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201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70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10">SUM(G39:G42)</f>
        <v>0</v>
      </c>
      <c r="H38" s="9">
        <f t="shared" si="2"/>
        <v>0</v>
      </c>
      <c r="I38" s="10">
        <f t="shared" si="10"/>
        <v>0</v>
      </c>
      <c r="J38" s="10"/>
      <c r="K38" s="201">
        <f t="shared" si="10"/>
        <v>0</v>
      </c>
      <c r="L38" s="12">
        <f t="shared" si="10"/>
        <v>97.1</v>
      </c>
      <c r="M38" s="12">
        <f t="shared" si="10"/>
        <v>97.1</v>
      </c>
      <c r="N38" s="12">
        <f t="shared" si="10"/>
        <v>84.7</v>
      </c>
      <c r="O38" s="12">
        <f t="shared" si="10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201"/>
      <c r="L39" s="12">
        <f t="shared" si="6"/>
        <v>58.7</v>
      </c>
      <c r="M39" s="12">
        <f t="shared" si="7"/>
        <v>58.7</v>
      </c>
      <c r="N39" s="12">
        <f t="shared" si="8"/>
        <v>50.7</v>
      </c>
      <c r="O39" s="12">
        <f t="shared" si="9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201"/>
      <c r="L40" s="12">
        <f t="shared" si="6"/>
        <v>4.3</v>
      </c>
      <c r="M40" s="12">
        <f t="shared" si="7"/>
        <v>4.3</v>
      </c>
      <c r="N40" s="12">
        <f t="shared" si="8"/>
        <v>3.3</v>
      </c>
      <c r="O40" s="12">
        <f t="shared" si="9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201"/>
      <c r="L41" s="12">
        <f t="shared" si="6"/>
        <v>34.1</v>
      </c>
      <c r="M41" s="12">
        <f t="shared" si="7"/>
        <v>34.1</v>
      </c>
      <c r="N41" s="12">
        <f t="shared" si="8"/>
        <v>30.7</v>
      </c>
      <c r="O41" s="12">
        <f t="shared" si="9"/>
        <v>0</v>
      </c>
    </row>
    <row r="42" spans="1:15" ht="15" customHeight="1" x14ac:dyDescent="0.25">
      <c r="A42" s="39"/>
      <c r="B42" s="231"/>
      <c r="C42" s="95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201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71</v>
      </c>
      <c r="B43" s="17" t="s">
        <v>11</v>
      </c>
      <c r="C43" s="15"/>
      <c r="D43" s="8">
        <f t="shared" si="1"/>
        <v>157.69999999999999</v>
      </c>
      <c r="E43" s="16">
        <f>SUM(E44:E48)</f>
        <v>157.69999999999999</v>
      </c>
      <c r="F43" s="16">
        <f>SUM(F44:F48)</f>
        <v>138.5</v>
      </c>
      <c r="G43" s="16">
        <f t="shared" ref="G43:O43" si="11">SUM(G44:G48)</f>
        <v>0</v>
      </c>
      <c r="H43" s="9">
        <f t="shared" si="2"/>
        <v>0</v>
      </c>
      <c r="I43" s="10">
        <f t="shared" si="11"/>
        <v>0</v>
      </c>
      <c r="J43" s="10">
        <f t="shared" si="11"/>
        <v>0</v>
      </c>
      <c r="K43" s="201">
        <f t="shared" si="11"/>
        <v>0</v>
      </c>
      <c r="L43" s="12">
        <f t="shared" si="11"/>
        <v>157.69999999999999</v>
      </c>
      <c r="M43" s="12">
        <f t="shared" si="11"/>
        <v>157.69999999999999</v>
      </c>
      <c r="N43" s="12">
        <f t="shared" si="11"/>
        <v>138.5</v>
      </c>
      <c r="O43" s="12">
        <f t="shared" si="11"/>
        <v>0</v>
      </c>
    </row>
    <row r="44" spans="1:15" ht="15" customHeight="1" x14ac:dyDescent="0.25">
      <c r="A44" s="19"/>
      <c r="C44" s="15" t="s">
        <v>9</v>
      </c>
      <c r="D44" s="8">
        <f t="shared" si="1"/>
        <v>58.6</v>
      </c>
      <c r="E44" s="16">
        <v>58.6</v>
      </c>
      <c r="F44" s="16">
        <v>45.1</v>
      </c>
      <c r="G44" s="16"/>
      <c r="H44" s="9">
        <f t="shared" si="2"/>
        <v>0</v>
      </c>
      <c r="I44" s="10"/>
      <c r="J44" s="10"/>
      <c r="K44" s="201"/>
      <c r="L44" s="12">
        <f t="shared" si="6"/>
        <v>58.6</v>
      </c>
      <c r="M44" s="12">
        <f t="shared" si="7"/>
        <v>58.6</v>
      </c>
      <c r="N44" s="12">
        <f t="shared" si="8"/>
        <v>45.1</v>
      </c>
      <c r="O44" s="12">
        <f t="shared" si="9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201"/>
      <c r="L45" s="12">
        <f t="shared" si="6"/>
        <v>8.4</v>
      </c>
      <c r="M45" s="12">
        <f t="shared" si="7"/>
        <v>8.4</v>
      </c>
      <c r="N45" s="12">
        <f t="shared" si="8"/>
        <v>6.7</v>
      </c>
      <c r="O45" s="12">
        <f t="shared" si="9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201"/>
      <c r="L46" s="12">
        <f t="shared" si="6"/>
        <v>85.6</v>
      </c>
      <c r="M46" s="12">
        <f t="shared" si="7"/>
        <v>85.6</v>
      </c>
      <c r="N46" s="12">
        <f t="shared" si="8"/>
        <v>81.8</v>
      </c>
      <c r="O46" s="12">
        <f t="shared" si="9"/>
        <v>0</v>
      </c>
    </row>
    <row r="47" spans="1:15" ht="15" customHeight="1" x14ac:dyDescent="0.25">
      <c r="A47" s="19"/>
      <c r="C47" s="95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201"/>
      <c r="L47" s="12">
        <f t="shared" si="6"/>
        <v>5.0999999999999996</v>
      </c>
      <c r="M47" s="12">
        <f t="shared" si="7"/>
        <v>5.0999999999999996</v>
      </c>
      <c r="N47" s="12">
        <f t="shared" si="8"/>
        <v>4.9000000000000004</v>
      </c>
      <c r="O47" s="12">
        <f t="shared" si="9"/>
        <v>0</v>
      </c>
    </row>
    <row r="48" spans="1:15" ht="15" customHeight="1" x14ac:dyDescent="0.25">
      <c r="A48" s="39"/>
      <c r="B48" s="231"/>
      <c r="C48" s="95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201"/>
      <c r="L48" s="12">
        <f t="shared" ref="L48" si="12">M48+O48</f>
        <v>0</v>
      </c>
      <c r="M48" s="12">
        <f t="shared" ref="M48" si="13">E48+I48</f>
        <v>0</v>
      </c>
      <c r="N48" s="12">
        <f t="shared" ref="N48" si="14">F48+J48</f>
        <v>0</v>
      </c>
      <c r="O48" s="12">
        <f t="shared" ref="O48" si="15">G48+K48</f>
        <v>0</v>
      </c>
    </row>
    <row r="49" spans="1:15" ht="15" customHeight="1" x14ac:dyDescent="0.25">
      <c r="A49" s="5" t="s">
        <v>72</v>
      </c>
      <c r="B49" s="17" t="s">
        <v>12</v>
      </c>
      <c r="C49" s="15"/>
      <c r="D49" s="8">
        <f t="shared" si="1"/>
        <v>154.5</v>
      </c>
      <c r="E49" s="16">
        <f>SUM(E50:E53)</f>
        <v>154.5</v>
      </c>
      <c r="F49" s="16">
        <f>SUM(F50:F53)</f>
        <v>130.6</v>
      </c>
      <c r="G49" s="16">
        <f t="shared" ref="G49:O49" si="16">SUM(G50:G53)</f>
        <v>0</v>
      </c>
      <c r="H49" s="9">
        <f t="shared" si="2"/>
        <v>0</v>
      </c>
      <c r="I49" s="10">
        <f t="shared" si="16"/>
        <v>0</v>
      </c>
      <c r="J49" s="10">
        <f t="shared" si="16"/>
        <v>0</v>
      </c>
      <c r="K49" s="201">
        <f t="shared" si="16"/>
        <v>0</v>
      </c>
      <c r="L49" s="12">
        <f t="shared" si="16"/>
        <v>154.5</v>
      </c>
      <c r="M49" s="12">
        <f t="shared" si="16"/>
        <v>154.5</v>
      </c>
      <c r="N49" s="12">
        <f t="shared" si="16"/>
        <v>130.6</v>
      </c>
      <c r="O49" s="12">
        <f t="shared" si="16"/>
        <v>0</v>
      </c>
    </row>
    <row r="50" spans="1:15" ht="15" customHeight="1" x14ac:dyDescent="0.25">
      <c r="A50" s="19"/>
      <c r="C50" s="15" t="s">
        <v>9</v>
      </c>
      <c r="D50" s="8">
        <f t="shared" si="1"/>
        <v>58.1</v>
      </c>
      <c r="E50" s="16">
        <v>58.1</v>
      </c>
      <c r="F50" s="16">
        <v>47.4</v>
      </c>
      <c r="G50" s="16"/>
      <c r="H50" s="9">
        <f t="shared" si="2"/>
        <v>0</v>
      </c>
      <c r="I50" s="10"/>
      <c r="J50" s="10"/>
      <c r="K50" s="201"/>
      <c r="L50" s="12">
        <f t="shared" ref="L50:L65" si="17">M50+O50</f>
        <v>58.1</v>
      </c>
      <c r="M50" s="12">
        <f t="shared" ref="M50:M65" si="18">E50+I50</f>
        <v>58.1</v>
      </c>
      <c r="N50" s="12">
        <f t="shared" ref="N50:N65" si="19">F50+J50</f>
        <v>47.4</v>
      </c>
      <c r="O50" s="12">
        <f t="shared" ref="O50:O65" si="20">G50+K50</f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201"/>
      <c r="L51" s="12">
        <f t="shared" si="17"/>
        <v>12.3</v>
      </c>
      <c r="M51" s="12">
        <f t="shared" si="18"/>
        <v>12.3</v>
      </c>
      <c r="N51" s="12">
        <f t="shared" si="19"/>
        <v>9.9</v>
      </c>
      <c r="O51" s="12">
        <f t="shared" si="20"/>
        <v>0</v>
      </c>
    </row>
    <row r="52" spans="1:15" ht="15" customHeight="1" x14ac:dyDescent="0.25">
      <c r="A52" s="19"/>
      <c r="C52" s="15" t="s">
        <v>22</v>
      </c>
      <c r="D52" s="8">
        <f t="shared" si="1"/>
        <v>84.1</v>
      </c>
      <c r="E52" s="16">
        <v>84.1</v>
      </c>
      <c r="F52" s="16">
        <v>73.3</v>
      </c>
      <c r="G52" s="16"/>
      <c r="H52" s="9">
        <f t="shared" si="2"/>
        <v>0</v>
      </c>
      <c r="I52" s="10"/>
      <c r="J52" s="10"/>
      <c r="K52" s="201"/>
      <c r="L52" s="12">
        <f t="shared" si="17"/>
        <v>84.1</v>
      </c>
      <c r="M52" s="12">
        <f t="shared" si="18"/>
        <v>84.1</v>
      </c>
      <c r="N52" s="12">
        <f t="shared" si="19"/>
        <v>73.3</v>
      </c>
      <c r="O52" s="12">
        <f t="shared" si="20"/>
        <v>0</v>
      </c>
    </row>
    <row r="53" spans="1:15" ht="15" customHeight="1" x14ac:dyDescent="0.25">
      <c r="A53" s="39"/>
      <c r="B53" s="231"/>
      <c r="C53" s="95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201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73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71.599999999999994</v>
      </c>
      <c r="G54" s="16">
        <f>SUM(G55:G58)</f>
        <v>0</v>
      </c>
      <c r="H54" s="9">
        <f t="shared" si="2"/>
        <v>0</v>
      </c>
      <c r="I54" s="10">
        <f t="shared" ref="I54:O54" si="21">SUM(I55:I58)</f>
        <v>0</v>
      </c>
      <c r="J54" s="10">
        <f t="shared" si="21"/>
        <v>0</v>
      </c>
      <c r="K54" s="201">
        <f t="shared" si="21"/>
        <v>0</v>
      </c>
      <c r="L54" s="12">
        <f t="shared" si="21"/>
        <v>87.6</v>
      </c>
      <c r="M54" s="12">
        <f t="shared" si="21"/>
        <v>87.6</v>
      </c>
      <c r="N54" s="12">
        <f t="shared" si="21"/>
        <v>71.599999999999994</v>
      </c>
      <c r="O54" s="12">
        <f t="shared" si="21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42.4</v>
      </c>
      <c r="G55" s="16"/>
      <c r="H55" s="9">
        <f t="shared" si="2"/>
        <v>0</v>
      </c>
      <c r="I55" s="10"/>
      <c r="J55" s="10"/>
      <c r="K55" s="201"/>
      <c r="L55" s="12">
        <f t="shared" si="17"/>
        <v>56.2</v>
      </c>
      <c r="M55" s="12">
        <f t="shared" si="18"/>
        <v>56.2</v>
      </c>
      <c r="N55" s="12">
        <f t="shared" si="19"/>
        <v>42.4</v>
      </c>
      <c r="O55" s="12">
        <f t="shared" si="20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201"/>
      <c r="L56" s="12">
        <f t="shared" si="17"/>
        <v>7.5</v>
      </c>
      <c r="M56" s="12">
        <f t="shared" si="18"/>
        <v>7.5</v>
      </c>
      <c r="N56" s="12">
        <f t="shared" si="19"/>
        <v>6.6</v>
      </c>
      <c r="O56" s="12">
        <f t="shared" si="20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201"/>
      <c r="L57" s="12">
        <f t="shared" si="17"/>
        <v>23.9</v>
      </c>
      <c r="M57" s="12">
        <f t="shared" si="18"/>
        <v>23.9</v>
      </c>
      <c r="N57" s="12">
        <f t="shared" si="19"/>
        <v>22.6</v>
      </c>
      <c r="O57" s="12">
        <f t="shared" si="20"/>
        <v>0</v>
      </c>
    </row>
    <row r="58" spans="1:15" ht="15" customHeight="1" x14ac:dyDescent="0.25">
      <c r="A58" s="39"/>
      <c r="B58" s="231"/>
      <c r="C58" s="95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201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74</v>
      </c>
      <c r="B59" s="29" t="s">
        <v>14</v>
      </c>
      <c r="C59" s="30"/>
      <c r="D59" s="8">
        <f t="shared" si="1"/>
        <v>99.899999999999991</v>
      </c>
      <c r="E59" s="16">
        <f t="shared" ref="E59:O59" si="22">SUM(E60:E63)</f>
        <v>99.899999999999991</v>
      </c>
      <c r="F59" s="16">
        <f t="shared" si="22"/>
        <v>85.1</v>
      </c>
      <c r="G59" s="16">
        <f t="shared" si="22"/>
        <v>0</v>
      </c>
      <c r="H59" s="9">
        <f t="shared" si="2"/>
        <v>0</v>
      </c>
      <c r="I59" s="10">
        <f t="shared" si="22"/>
        <v>0</v>
      </c>
      <c r="J59" s="10">
        <f t="shared" si="22"/>
        <v>0</v>
      </c>
      <c r="K59" s="201">
        <f t="shared" si="22"/>
        <v>0</v>
      </c>
      <c r="L59" s="12">
        <f t="shared" si="22"/>
        <v>99.899999999999991</v>
      </c>
      <c r="M59" s="12">
        <f t="shared" si="22"/>
        <v>99.899999999999991</v>
      </c>
      <c r="N59" s="12">
        <f t="shared" si="22"/>
        <v>85.1</v>
      </c>
      <c r="O59" s="12">
        <f t="shared" si="22"/>
        <v>0</v>
      </c>
    </row>
    <row r="60" spans="1:15" ht="15" customHeight="1" x14ac:dyDescent="0.25">
      <c r="A60" s="19"/>
      <c r="B60" s="78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201"/>
      <c r="L60" s="12">
        <f t="shared" si="17"/>
        <v>61.4</v>
      </c>
      <c r="M60" s="12">
        <f t="shared" si="18"/>
        <v>61.4</v>
      </c>
      <c r="N60" s="12">
        <f t="shared" si="19"/>
        <v>50.4</v>
      </c>
      <c r="O60" s="12">
        <f t="shared" si="20"/>
        <v>0</v>
      </c>
    </row>
    <row r="61" spans="1:15" ht="15" customHeight="1" x14ac:dyDescent="0.25">
      <c r="A61" s="19"/>
      <c r="B61" s="78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201"/>
      <c r="L61" s="12">
        <f t="shared" si="17"/>
        <v>8.1999999999999993</v>
      </c>
      <c r="M61" s="12">
        <f t="shared" si="18"/>
        <v>8.1999999999999993</v>
      </c>
      <c r="N61" s="12">
        <f t="shared" si="19"/>
        <v>6.6</v>
      </c>
      <c r="O61" s="12">
        <f t="shared" si="20"/>
        <v>0</v>
      </c>
    </row>
    <row r="62" spans="1:15" ht="15" customHeight="1" x14ac:dyDescent="0.25">
      <c r="A62" s="19"/>
      <c r="B62" s="78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201"/>
      <c r="L62" s="12">
        <f t="shared" si="17"/>
        <v>30.3</v>
      </c>
      <c r="M62" s="12">
        <f t="shared" si="18"/>
        <v>30.3</v>
      </c>
      <c r="N62" s="12">
        <f t="shared" si="19"/>
        <v>28.1</v>
      </c>
      <c r="O62" s="12">
        <f t="shared" si="20"/>
        <v>0</v>
      </c>
    </row>
    <row r="63" spans="1:15" ht="15" customHeight="1" x14ac:dyDescent="0.25">
      <c r="A63" s="39"/>
      <c r="B63" s="40"/>
      <c r="C63" s="80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201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51" t="s">
        <v>75</v>
      </c>
      <c r="B64" s="29" t="s">
        <v>15</v>
      </c>
      <c r="C64" s="30"/>
      <c r="D64" s="8">
        <f t="shared" si="1"/>
        <v>108.69999999999999</v>
      </c>
      <c r="E64" s="16">
        <f>SUM(E65:E68)</f>
        <v>108.69999999999999</v>
      </c>
      <c r="F64" s="16">
        <f>SUM(F65:F68)</f>
        <v>95.199999999999989</v>
      </c>
      <c r="G64" s="16">
        <f t="shared" ref="G64:O64" si="23">SUM(G65:G68)</f>
        <v>0</v>
      </c>
      <c r="H64" s="9">
        <f t="shared" si="2"/>
        <v>0</v>
      </c>
      <c r="I64" s="10">
        <f t="shared" si="23"/>
        <v>0</v>
      </c>
      <c r="J64" s="10">
        <f t="shared" si="23"/>
        <v>0</v>
      </c>
      <c r="K64" s="201">
        <f t="shared" si="23"/>
        <v>0</v>
      </c>
      <c r="L64" s="12">
        <f t="shared" si="23"/>
        <v>108.69999999999999</v>
      </c>
      <c r="M64" s="12">
        <f t="shared" si="23"/>
        <v>108.69999999999999</v>
      </c>
      <c r="N64" s="12">
        <f t="shared" si="23"/>
        <v>95.199999999999989</v>
      </c>
      <c r="O64" s="12">
        <f t="shared" si="23"/>
        <v>0</v>
      </c>
    </row>
    <row r="65" spans="1:15" ht="15" customHeight="1" x14ac:dyDescent="0.25">
      <c r="A65" s="155"/>
      <c r="B65" s="78"/>
      <c r="C65" s="30" t="s">
        <v>9</v>
      </c>
      <c r="D65" s="8">
        <f t="shared" si="1"/>
        <v>51.8</v>
      </c>
      <c r="E65" s="16">
        <v>51.8</v>
      </c>
      <c r="F65" s="16">
        <v>40.799999999999997</v>
      </c>
      <c r="G65" s="16"/>
      <c r="H65" s="9">
        <f t="shared" si="2"/>
        <v>0</v>
      </c>
      <c r="I65" s="10"/>
      <c r="J65" s="10"/>
      <c r="K65" s="201"/>
      <c r="L65" s="12">
        <f t="shared" si="17"/>
        <v>51.8</v>
      </c>
      <c r="M65" s="12">
        <f t="shared" si="18"/>
        <v>51.8</v>
      </c>
      <c r="N65" s="12">
        <f t="shared" si="19"/>
        <v>40.799999999999997</v>
      </c>
      <c r="O65" s="12">
        <f t="shared" si="20"/>
        <v>0</v>
      </c>
    </row>
    <row r="66" spans="1:15" ht="15" customHeight="1" x14ac:dyDescent="0.25">
      <c r="A66" s="155"/>
      <c r="B66" s="78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201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55"/>
      <c r="B67" s="78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201"/>
      <c r="L67" s="12">
        <f t="shared" ref="L67:L88" si="24">M67+O67</f>
        <v>46.8</v>
      </c>
      <c r="M67" s="12">
        <f t="shared" ref="M67:M88" si="25">E67+I67</f>
        <v>46.8</v>
      </c>
      <c r="N67" s="12">
        <f t="shared" ref="N67:N88" si="26">F67+J67</f>
        <v>44.5</v>
      </c>
      <c r="O67" s="12">
        <f t="shared" ref="O67:O88" si="27">G67+K67</f>
        <v>0</v>
      </c>
    </row>
    <row r="68" spans="1:15" ht="15" customHeight="1" x14ac:dyDescent="0.25">
      <c r="A68" s="232"/>
      <c r="B68" s="40"/>
      <c r="C68" s="80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201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76</v>
      </c>
      <c r="B69" s="233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2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28"/>
        <v>0</v>
      </c>
      <c r="L69" s="12">
        <f t="shared" si="28"/>
        <v>219.1</v>
      </c>
      <c r="M69" s="12">
        <f t="shared" si="28"/>
        <v>219.1</v>
      </c>
      <c r="N69" s="12">
        <f t="shared" si="28"/>
        <v>198</v>
      </c>
      <c r="O69" s="12">
        <f t="shared" si="28"/>
        <v>0</v>
      </c>
    </row>
    <row r="70" spans="1:15" ht="15" customHeight="1" x14ac:dyDescent="0.25">
      <c r="A70" s="19"/>
      <c r="B70" s="234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201"/>
      <c r="L70" s="12">
        <f t="shared" si="24"/>
        <v>97.5</v>
      </c>
      <c r="M70" s="12">
        <f t="shared" si="25"/>
        <v>97.5</v>
      </c>
      <c r="N70" s="12">
        <f t="shared" si="26"/>
        <v>89.6</v>
      </c>
      <c r="O70" s="12">
        <f t="shared" si="27"/>
        <v>0</v>
      </c>
    </row>
    <row r="71" spans="1:15" ht="15" customHeight="1" x14ac:dyDescent="0.25">
      <c r="A71" s="19"/>
      <c r="B71" s="234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201"/>
      <c r="L71" s="12">
        <f t="shared" si="24"/>
        <v>19</v>
      </c>
      <c r="M71" s="12">
        <f t="shared" si="25"/>
        <v>19</v>
      </c>
      <c r="N71" s="12">
        <f t="shared" si="26"/>
        <v>16.600000000000001</v>
      </c>
      <c r="O71" s="12">
        <f t="shared" si="27"/>
        <v>0</v>
      </c>
    </row>
    <row r="72" spans="1:15" ht="15" customHeight="1" x14ac:dyDescent="0.25">
      <c r="A72" s="19"/>
      <c r="B72" s="234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201"/>
      <c r="L72" s="12">
        <f t="shared" si="24"/>
        <v>100.1</v>
      </c>
      <c r="M72" s="12">
        <f t="shared" si="25"/>
        <v>100.1</v>
      </c>
      <c r="N72" s="12">
        <f t="shared" si="26"/>
        <v>89.5</v>
      </c>
      <c r="O72" s="12">
        <f t="shared" si="27"/>
        <v>0</v>
      </c>
    </row>
    <row r="73" spans="1:15" ht="15" customHeight="1" x14ac:dyDescent="0.25">
      <c r="A73" s="19"/>
      <c r="C73" s="95" t="s">
        <v>30</v>
      </c>
      <c r="D73" s="8">
        <f t="shared" ref="D73" si="29">E73+G73</f>
        <v>2.5</v>
      </c>
      <c r="E73" s="16">
        <v>2.5</v>
      </c>
      <c r="F73" s="16">
        <v>2.2999999999999998</v>
      </c>
      <c r="G73" s="16"/>
      <c r="H73" s="9">
        <f t="shared" ref="H73" si="30">I73+K73</f>
        <v>0</v>
      </c>
      <c r="I73" s="10"/>
      <c r="J73" s="10"/>
      <c r="K73" s="201"/>
      <c r="L73" s="12">
        <f t="shared" si="24"/>
        <v>2.5</v>
      </c>
      <c r="M73" s="12">
        <f t="shared" si="25"/>
        <v>2.5</v>
      </c>
      <c r="N73" s="12">
        <f t="shared" si="26"/>
        <v>2.2999999999999998</v>
      </c>
      <c r="O73" s="12">
        <f t="shared" si="27"/>
        <v>0</v>
      </c>
    </row>
    <row r="74" spans="1:15" ht="15" customHeight="1" x14ac:dyDescent="0.25">
      <c r="A74" s="235"/>
      <c r="B74" s="236"/>
      <c r="C74" s="95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201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77</v>
      </c>
      <c r="B75" s="17" t="s">
        <v>17</v>
      </c>
      <c r="C75" s="15"/>
      <c r="D75" s="8">
        <f t="shared" si="1"/>
        <v>97.7</v>
      </c>
      <c r="E75" s="16">
        <f t="shared" ref="E75:O75" si="31">SUM(E76:E79)</f>
        <v>97.7</v>
      </c>
      <c r="F75" s="16">
        <f t="shared" si="31"/>
        <v>87.5</v>
      </c>
      <c r="G75" s="16">
        <f t="shared" si="31"/>
        <v>0</v>
      </c>
      <c r="H75" s="9">
        <f t="shared" si="2"/>
        <v>0</v>
      </c>
      <c r="I75" s="10">
        <f t="shared" si="31"/>
        <v>0</v>
      </c>
      <c r="J75" s="10">
        <f t="shared" si="31"/>
        <v>0</v>
      </c>
      <c r="K75" s="201">
        <f t="shared" si="31"/>
        <v>0</v>
      </c>
      <c r="L75" s="12">
        <f t="shared" si="31"/>
        <v>97.7</v>
      </c>
      <c r="M75" s="12">
        <f t="shared" si="31"/>
        <v>97.7</v>
      </c>
      <c r="N75" s="12">
        <f t="shared" si="31"/>
        <v>87.5</v>
      </c>
      <c r="O75" s="12">
        <f t="shared" si="31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201"/>
      <c r="L76" s="12">
        <f t="shared" si="24"/>
        <v>58.1</v>
      </c>
      <c r="M76" s="12">
        <f t="shared" si="25"/>
        <v>58.1</v>
      </c>
      <c r="N76" s="12">
        <f t="shared" si="26"/>
        <v>48.8</v>
      </c>
      <c r="O76" s="12">
        <f t="shared" si="2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201"/>
      <c r="L77" s="12">
        <f t="shared" si="24"/>
        <v>3.5</v>
      </c>
      <c r="M77" s="12">
        <f t="shared" si="25"/>
        <v>3.5</v>
      </c>
      <c r="N77" s="12">
        <f t="shared" si="26"/>
        <v>3.3</v>
      </c>
      <c r="O77" s="12">
        <f t="shared" si="2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201"/>
      <c r="L78" s="12">
        <f t="shared" si="24"/>
        <v>36.1</v>
      </c>
      <c r="M78" s="12">
        <f t="shared" si="25"/>
        <v>36.1</v>
      </c>
      <c r="N78" s="12">
        <f t="shared" si="26"/>
        <v>35.4</v>
      </c>
      <c r="O78" s="12">
        <f t="shared" si="27"/>
        <v>0</v>
      </c>
    </row>
    <row r="79" spans="1:15" ht="15" customHeight="1" x14ac:dyDescent="0.25">
      <c r="A79" s="39"/>
      <c r="B79" s="231"/>
      <c r="C79" s="95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201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78</v>
      </c>
      <c r="B80" s="17" t="s">
        <v>18</v>
      </c>
      <c r="C80" s="15"/>
      <c r="D80" s="8">
        <f t="shared" si="1"/>
        <v>82.7</v>
      </c>
      <c r="E80" s="16">
        <f t="shared" ref="E80:O80" si="32">SUM(E81:E84)</f>
        <v>82.7</v>
      </c>
      <c r="F80" s="16">
        <f t="shared" si="32"/>
        <v>73.3</v>
      </c>
      <c r="G80" s="16">
        <f t="shared" si="32"/>
        <v>0</v>
      </c>
      <c r="H80" s="9">
        <f t="shared" si="2"/>
        <v>0</v>
      </c>
      <c r="I80" s="10">
        <f t="shared" si="32"/>
        <v>0</v>
      </c>
      <c r="J80" s="10">
        <f t="shared" si="32"/>
        <v>0</v>
      </c>
      <c r="K80" s="201">
        <f t="shared" si="32"/>
        <v>0</v>
      </c>
      <c r="L80" s="12">
        <f t="shared" si="32"/>
        <v>82.7</v>
      </c>
      <c r="M80" s="12">
        <f t="shared" si="32"/>
        <v>82.7</v>
      </c>
      <c r="N80" s="12">
        <f t="shared" si="32"/>
        <v>73.3</v>
      </c>
      <c r="O80" s="12">
        <f t="shared" si="32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201"/>
      <c r="L81" s="12">
        <f t="shared" si="24"/>
        <v>44.5</v>
      </c>
      <c r="M81" s="12">
        <f t="shared" si="25"/>
        <v>44.5</v>
      </c>
      <c r="N81" s="12">
        <f t="shared" si="26"/>
        <v>37.4</v>
      </c>
      <c r="O81" s="12">
        <f t="shared" si="2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201"/>
      <c r="L82" s="12">
        <f t="shared" si="24"/>
        <v>4.2</v>
      </c>
      <c r="M82" s="12">
        <f t="shared" si="25"/>
        <v>4.2</v>
      </c>
      <c r="N82" s="12">
        <f t="shared" si="26"/>
        <v>3.3</v>
      </c>
      <c r="O82" s="12">
        <f t="shared" si="2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201"/>
      <c r="L83" s="12">
        <f t="shared" si="24"/>
        <v>34</v>
      </c>
      <c r="M83" s="12">
        <f t="shared" si="25"/>
        <v>34</v>
      </c>
      <c r="N83" s="12">
        <f t="shared" si="26"/>
        <v>32.6</v>
      </c>
      <c r="O83" s="12">
        <f t="shared" si="27"/>
        <v>0</v>
      </c>
    </row>
    <row r="84" spans="1:15" ht="15" customHeight="1" x14ac:dyDescent="0.25">
      <c r="A84" s="39"/>
      <c r="B84" s="231"/>
      <c r="C84" s="95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201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79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159.1</v>
      </c>
      <c r="G85" s="16">
        <f t="shared" ref="G85:O85" si="33">SUM(G86:G88)</f>
        <v>22.5</v>
      </c>
      <c r="H85" s="9">
        <f t="shared" si="2"/>
        <v>0</v>
      </c>
      <c r="I85" s="10">
        <f t="shared" si="33"/>
        <v>0</v>
      </c>
      <c r="J85" s="10">
        <f t="shared" si="33"/>
        <v>0</v>
      </c>
      <c r="K85" s="201">
        <f t="shared" si="33"/>
        <v>0</v>
      </c>
      <c r="L85" s="12">
        <f t="shared" si="33"/>
        <v>210.4</v>
      </c>
      <c r="M85" s="12">
        <f t="shared" si="33"/>
        <v>187.9</v>
      </c>
      <c r="N85" s="12">
        <f t="shared" si="33"/>
        <v>159.1</v>
      </c>
      <c r="O85" s="12">
        <f t="shared" si="33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102.1</v>
      </c>
      <c r="G86" s="16">
        <v>22.5</v>
      </c>
      <c r="H86" s="9">
        <f t="shared" si="2"/>
        <v>0</v>
      </c>
      <c r="I86" s="10"/>
      <c r="J86" s="10"/>
      <c r="K86" s="201"/>
      <c r="L86" s="12">
        <f t="shared" si="24"/>
        <v>148.9</v>
      </c>
      <c r="M86" s="12">
        <f t="shared" si="25"/>
        <v>126.4</v>
      </c>
      <c r="N86" s="12">
        <f t="shared" si="26"/>
        <v>102.1</v>
      </c>
      <c r="O86" s="12">
        <f t="shared" si="2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201"/>
      <c r="L87" s="12">
        <f t="shared" si="24"/>
        <v>16.899999999999999</v>
      </c>
      <c r="M87" s="12">
        <f t="shared" si="25"/>
        <v>16.899999999999999</v>
      </c>
      <c r="N87" s="12">
        <f t="shared" si="26"/>
        <v>16.600000000000001</v>
      </c>
      <c r="O87" s="12">
        <f t="shared" si="2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201"/>
      <c r="L88" s="12">
        <f t="shared" si="24"/>
        <v>44.6</v>
      </c>
      <c r="M88" s="12">
        <f t="shared" si="25"/>
        <v>44.6</v>
      </c>
      <c r="N88" s="12">
        <f t="shared" si="26"/>
        <v>40.4</v>
      </c>
      <c r="O88" s="12">
        <f t="shared" si="27"/>
        <v>0</v>
      </c>
    </row>
    <row r="89" spans="1:15" ht="30" x14ac:dyDescent="0.25">
      <c r="A89" s="13" t="s">
        <v>80</v>
      </c>
      <c r="B89" s="237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201"/>
      <c r="L89" s="12">
        <f>M89+O89</f>
        <v>1749</v>
      </c>
      <c r="M89" s="12">
        <f t="shared" ref="M89:O90" si="34">E89+I89</f>
        <v>130</v>
      </c>
      <c r="N89" s="12">
        <f t="shared" si="34"/>
        <v>0</v>
      </c>
      <c r="O89" s="12">
        <f t="shared" si="34"/>
        <v>1619</v>
      </c>
    </row>
    <row r="90" spans="1:15" ht="15" hidden="1" customHeight="1" x14ac:dyDescent="0.25">
      <c r="A90" s="19" t="s">
        <v>81</v>
      </c>
      <c r="B90" s="35" t="s">
        <v>160</v>
      </c>
      <c r="C90" s="95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201"/>
      <c r="L90" s="12">
        <f>M90+O90</f>
        <v>0</v>
      </c>
      <c r="M90" s="12">
        <f t="shared" si="34"/>
        <v>0</v>
      </c>
      <c r="N90" s="12">
        <f t="shared" si="34"/>
        <v>0</v>
      </c>
      <c r="O90" s="12">
        <f t="shared" si="34"/>
        <v>0</v>
      </c>
    </row>
    <row r="91" spans="1:15" ht="15.95" customHeight="1" x14ac:dyDescent="0.25">
      <c r="A91" s="20" t="s">
        <v>81</v>
      </c>
      <c r="B91" s="238" t="s">
        <v>164</v>
      </c>
      <c r="C91" s="70"/>
      <c r="D91" s="71">
        <f t="shared" ref="D91:K91" si="35">D26+D27+D32+D38+D43+D49+D54+D59+D64+D69+D75+D80+D85+D89+D90</f>
        <v>7464.6999999999989</v>
      </c>
      <c r="E91" s="71">
        <f t="shared" si="35"/>
        <v>5741.7999999999993</v>
      </c>
      <c r="F91" s="71">
        <f t="shared" si="35"/>
        <v>4066.3999999999996</v>
      </c>
      <c r="G91" s="71">
        <f t="shared" si="35"/>
        <v>1722.9</v>
      </c>
      <c r="H91" s="72">
        <f t="shared" si="35"/>
        <v>0</v>
      </c>
      <c r="I91" s="72">
        <f t="shared" si="35"/>
        <v>0</v>
      </c>
      <c r="J91" s="72">
        <f t="shared" si="35"/>
        <v>0</v>
      </c>
      <c r="K91" s="239">
        <f t="shared" si="35"/>
        <v>0</v>
      </c>
      <c r="L91" s="43">
        <f>M91+O91</f>
        <v>7464.6999999999989</v>
      </c>
      <c r="M91" s="43">
        <f>M26+M27+M32+M38+M43+M49+M54+M59+M64+M69+M75+M80+M85+M89+M90</f>
        <v>5741.7999999999993</v>
      </c>
      <c r="N91" s="43">
        <f>N26+N27+N32+N38+N43+N49+N54+N59+N64+N69+N75+N80+N85+N89+N90</f>
        <v>4066.3999999999996</v>
      </c>
      <c r="O91" s="43">
        <f>O26+O27+O32+O38+O43+O49+O54+O59+O64+O69+O75+O80+O85+O89+O90</f>
        <v>1722.9</v>
      </c>
    </row>
    <row r="92" spans="1:15" ht="15.95" customHeight="1" x14ac:dyDescent="0.25">
      <c r="A92" s="155" t="s">
        <v>82</v>
      </c>
      <c r="B92" s="630" t="s">
        <v>56</v>
      </c>
      <c r="C92" s="631"/>
      <c r="D92" s="631"/>
      <c r="E92" s="631"/>
      <c r="F92" s="631"/>
      <c r="G92" s="631"/>
      <c r="H92" s="631"/>
      <c r="I92" s="631"/>
      <c r="J92" s="631"/>
      <c r="K92" s="631"/>
      <c r="L92" s="631"/>
      <c r="M92" s="631"/>
      <c r="N92" s="631"/>
      <c r="O92" s="632"/>
    </row>
    <row r="93" spans="1:15" ht="15" customHeight="1" x14ac:dyDescent="0.25">
      <c r="A93" s="5" t="s">
        <v>83</v>
      </c>
      <c r="B93" s="78" t="s">
        <v>20</v>
      </c>
      <c r="C93" s="79"/>
      <c r="D93" s="8">
        <f>D94+D95+D96+D99+D100</f>
        <v>2142.1999999999998</v>
      </c>
      <c r="E93" s="8">
        <f t="shared" ref="E93:O93" si="36">E94+E95+E96+E99+E100</f>
        <v>1952.2</v>
      </c>
      <c r="F93" s="8">
        <f t="shared" si="36"/>
        <v>51.1</v>
      </c>
      <c r="G93" s="8">
        <f t="shared" si="36"/>
        <v>190</v>
      </c>
      <c r="H93" s="9">
        <f t="shared" ref="H93:H100" si="37">I93+K93</f>
        <v>23</v>
      </c>
      <c r="I93" s="9">
        <f t="shared" si="36"/>
        <v>13</v>
      </c>
      <c r="J93" s="9">
        <f t="shared" si="36"/>
        <v>0</v>
      </c>
      <c r="K93" s="230">
        <f t="shared" si="36"/>
        <v>10</v>
      </c>
      <c r="L93" s="11">
        <f t="shared" si="36"/>
        <v>2165.1999999999998</v>
      </c>
      <c r="M93" s="11">
        <f t="shared" si="36"/>
        <v>1965.2</v>
      </c>
      <c r="N93" s="11">
        <f t="shared" si="36"/>
        <v>51.1</v>
      </c>
      <c r="O93" s="11">
        <f t="shared" si="36"/>
        <v>200</v>
      </c>
    </row>
    <row r="94" spans="1:15" ht="15" customHeight="1" x14ac:dyDescent="0.25">
      <c r="A94" s="19"/>
      <c r="B94" s="78"/>
      <c r="C94" s="30" t="s">
        <v>21</v>
      </c>
      <c r="D94" s="16">
        <f t="shared" ref="D94:D100" si="38">E94+G94</f>
        <v>55</v>
      </c>
      <c r="E94" s="16">
        <v>42.5</v>
      </c>
      <c r="F94" s="16"/>
      <c r="G94" s="16">
        <v>12.5</v>
      </c>
      <c r="H94" s="9">
        <f t="shared" si="37"/>
        <v>0</v>
      </c>
      <c r="I94" s="10"/>
      <c r="J94" s="10"/>
      <c r="K94" s="201"/>
      <c r="L94" s="12">
        <f t="shared" ref="L94:L144" si="39">M94+O94</f>
        <v>55</v>
      </c>
      <c r="M94" s="12">
        <f t="shared" ref="M94:M144" si="40">E94+I94</f>
        <v>42.5</v>
      </c>
      <c r="N94" s="12">
        <f t="shared" ref="N94:N144" si="41">F94+J94</f>
        <v>0</v>
      </c>
      <c r="O94" s="12">
        <f t="shared" ref="O94:O144" si="42">G94+K94</f>
        <v>12.5</v>
      </c>
    </row>
    <row r="95" spans="1:15" x14ac:dyDescent="0.25">
      <c r="A95" s="19"/>
      <c r="B95" s="78"/>
      <c r="C95" s="162" t="s">
        <v>25</v>
      </c>
      <c r="D95" s="16">
        <f t="shared" si="38"/>
        <v>137.80000000000001</v>
      </c>
      <c r="E95" s="16">
        <v>24.9</v>
      </c>
      <c r="F95" s="16"/>
      <c r="G95" s="16">
        <v>112.9</v>
      </c>
      <c r="H95" s="9">
        <f t="shared" si="37"/>
        <v>0</v>
      </c>
      <c r="I95" s="10"/>
      <c r="J95" s="10"/>
      <c r="K95" s="201"/>
      <c r="L95" s="12">
        <f>M95+O95</f>
        <v>137.80000000000001</v>
      </c>
      <c r="M95" s="12">
        <f>E95+I95</f>
        <v>24.9</v>
      </c>
      <c r="N95" s="12">
        <f>F95+J95</f>
        <v>0</v>
      </c>
      <c r="O95" s="12">
        <f>G95+K95</f>
        <v>112.9</v>
      </c>
    </row>
    <row r="96" spans="1:15" ht="15" customHeight="1" x14ac:dyDescent="0.25">
      <c r="A96" s="39"/>
      <c r="B96" s="240"/>
      <c r="C96" s="390" t="s">
        <v>31</v>
      </c>
      <c r="D96" s="241">
        <f>D97+D98</f>
        <v>1517</v>
      </c>
      <c r="E96" s="16">
        <f t="shared" ref="E96:O96" si="43">E97+E98</f>
        <v>1508.5</v>
      </c>
      <c r="F96" s="16">
        <f t="shared" si="43"/>
        <v>0</v>
      </c>
      <c r="G96" s="16">
        <f t="shared" si="43"/>
        <v>8.5</v>
      </c>
      <c r="H96" s="9">
        <f>I96+K96</f>
        <v>23</v>
      </c>
      <c r="I96" s="10">
        <f>I97+I98</f>
        <v>23</v>
      </c>
      <c r="J96" s="10">
        <f t="shared" ref="J96" si="44">J97+J98</f>
        <v>0</v>
      </c>
      <c r="K96" s="10">
        <f>K98</f>
        <v>0</v>
      </c>
      <c r="L96" s="12">
        <f t="shared" si="43"/>
        <v>1540</v>
      </c>
      <c r="M96" s="12">
        <f t="shared" si="43"/>
        <v>1531.5</v>
      </c>
      <c r="N96" s="12">
        <f t="shared" si="43"/>
        <v>0</v>
      </c>
      <c r="O96" s="12">
        <f t="shared" si="43"/>
        <v>8.5</v>
      </c>
    </row>
    <row r="97" spans="1:15" ht="15" hidden="1" customHeight="1" x14ac:dyDescent="0.25">
      <c r="A97" s="242"/>
      <c r="B97" s="243" t="s">
        <v>8</v>
      </c>
      <c r="C97" s="243"/>
      <c r="D97" s="244">
        <f t="shared" si="38"/>
        <v>117</v>
      </c>
      <c r="E97" s="245">
        <v>108.5</v>
      </c>
      <c r="F97" s="245"/>
      <c r="G97" s="245">
        <v>8.5</v>
      </c>
      <c r="H97" s="348">
        <f t="shared" si="37"/>
        <v>23</v>
      </c>
      <c r="I97" s="245">
        <v>23</v>
      </c>
      <c r="J97" s="245"/>
      <c r="K97" s="349"/>
      <c r="L97" s="245">
        <f t="shared" si="39"/>
        <v>140</v>
      </c>
      <c r="M97" s="245">
        <f t="shared" si="40"/>
        <v>131.5</v>
      </c>
      <c r="N97" s="245">
        <f t="shared" si="41"/>
        <v>0</v>
      </c>
      <c r="O97" s="245">
        <f t="shared" si="42"/>
        <v>8.5</v>
      </c>
    </row>
    <row r="98" spans="1:15" ht="27.95" customHeight="1" x14ac:dyDescent="0.25">
      <c r="A98" s="39"/>
      <c r="B98" s="246" t="s">
        <v>159</v>
      </c>
      <c r="C98" s="394"/>
      <c r="D98" s="241">
        <f t="shared" si="38"/>
        <v>1400</v>
      </c>
      <c r="E98" s="16">
        <v>1400</v>
      </c>
      <c r="F98" s="94"/>
      <c r="G98" s="94"/>
      <c r="H98" s="9">
        <f t="shared" si="37"/>
        <v>0</v>
      </c>
      <c r="I98" s="10"/>
      <c r="J98" s="10"/>
      <c r="K98" s="201"/>
      <c r="L98" s="12">
        <f t="shared" si="39"/>
        <v>1400</v>
      </c>
      <c r="M98" s="12">
        <f t="shared" si="40"/>
        <v>1400</v>
      </c>
      <c r="N98" s="12">
        <f t="shared" si="41"/>
        <v>0</v>
      </c>
      <c r="O98" s="12">
        <f t="shared" si="42"/>
        <v>0</v>
      </c>
    </row>
    <row r="99" spans="1:15" ht="15" customHeight="1" x14ac:dyDescent="0.25">
      <c r="A99" s="39"/>
      <c r="B99" s="40"/>
      <c r="C99" s="247" t="s">
        <v>22</v>
      </c>
      <c r="D99" s="16">
        <f t="shared" si="38"/>
        <v>376.70000000000005</v>
      </c>
      <c r="E99" s="16">
        <v>320.60000000000002</v>
      </c>
      <c r="F99" s="16"/>
      <c r="G99" s="16">
        <v>56.1</v>
      </c>
      <c r="H99" s="9">
        <f t="shared" si="37"/>
        <v>0</v>
      </c>
      <c r="I99" s="10">
        <v>-10</v>
      </c>
      <c r="J99" s="10"/>
      <c r="K99" s="201">
        <v>10</v>
      </c>
      <c r="L99" s="12">
        <f t="shared" si="39"/>
        <v>376.70000000000005</v>
      </c>
      <c r="M99" s="12">
        <f t="shared" si="40"/>
        <v>310.60000000000002</v>
      </c>
      <c r="N99" s="12">
        <f t="shared" si="41"/>
        <v>0</v>
      </c>
      <c r="O99" s="12">
        <f t="shared" si="42"/>
        <v>66.099999999999994</v>
      </c>
    </row>
    <row r="100" spans="1:15" ht="15" customHeight="1" x14ac:dyDescent="0.25">
      <c r="A100" s="39"/>
      <c r="B100" s="40"/>
      <c r="C100" s="80" t="s">
        <v>30</v>
      </c>
      <c r="D100" s="16">
        <f t="shared" si="38"/>
        <v>55.7</v>
      </c>
      <c r="E100" s="16">
        <v>55.7</v>
      </c>
      <c r="F100" s="16">
        <v>51.1</v>
      </c>
      <c r="G100" s="16"/>
      <c r="H100" s="9">
        <f t="shared" si="37"/>
        <v>0</v>
      </c>
      <c r="I100" s="10"/>
      <c r="J100" s="10"/>
      <c r="K100" s="201"/>
      <c r="L100" s="12">
        <f t="shared" si="39"/>
        <v>55.7</v>
      </c>
      <c r="M100" s="12">
        <f t="shared" si="40"/>
        <v>55.7</v>
      </c>
      <c r="N100" s="12">
        <f t="shared" si="41"/>
        <v>51.1</v>
      </c>
      <c r="O100" s="12">
        <f t="shared" si="42"/>
        <v>0</v>
      </c>
    </row>
    <row r="101" spans="1:15" ht="15" customHeight="1" x14ac:dyDescent="0.25">
      <c r="A101" s="32" t="s">
        <v>84</v>
      </c>
      <c r="B101" s="233" t="s">
        <v>7</v>
      </c>
      <c r="C101" s="95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45">SUM(G102:G104)</f>
        <v>0</v>
      </c>
      <c r="H101" s="10">
        <f t="shared" si="45"/>
        <v>0</v>
      </c>
      <c r="I101" s="10">
        <f t="shared" si="45"/>
        <v>0</v>
      </c>
      <c r="J101" s="10">
        <f t="shared" si="45"/>
        <v>0</v>
      </c>
      <c r="K101" s="201">
        <f t="shared" si="45"/>
        <v>0</v>
      </c>
      <c r="L101" s="12">
        <f t="shared" si="45"/>
        <v>19.100000000000001</v>
      </c>
      <c r="M101" s="12">
        <f t="shared" si="45"/>
        <v>19.100000000000001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9"/>
      <c r="B102" s="248"/>
      <c r="C102" s="95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201"/>
      <c r="L102" s="12">
        <f t="shared" si="39"/>
        <v>9</v>
      </c>
      <c r="M102" s="12">
        <f t="shared" si="40"/>
        <v>9</v>
      </c>
      <c r="N102" s="12">
        <f t="shared" si="41"/>
        <v>0</v>
      </c>
      <c r="O102" s="12">
        <f t="shared" si="42"/>
        <v>0</v>
      </c>
    </row>
    <row r="103" spans="1:15" ht="15" customHeight="1" x14ac:dyDescent="0.25">
      <c r="A103" s="39"/>
      <c r="B103" s="234"/>
      <c r="C103" s="95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46">I103+K103</f>
        <v>0</v>
      </c>
      <c r="I103" s="10"/>
      <c r="J103" s="10"/>
      <c r="K103" s="201"/>
      <c r="L103" s="12">
        <f t="shared" si="39"/>
        <v>1.9</v>
      </c>
      <c r="M103" s="12">
        <f t="shared" si="40"/>
        <v>1.9</v>
      </c>
      <c r="N103" s="12">
        <f t="shared" si="41"/>
        <v>0</v>
      </c>
      <c r="O103" s="12">
        <f t="shared" si="42"/>
        <v>0</v>
      </c>
    </row>
    <row r="104" spans="1:15" ht="15" customHeight="1" x14ac:dyDescent="0.25">
      <c r="A104" s="39"/>
      <c r="B104" s="234"/>
      <c r="C104" s="95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46"/>
        <v>0</v>
      </c>
      <c r="I104" s="10"/>
      <c r="J104" s="10"/>
      <c r="K104" s="201"/>
      <c r="L104" s="12">
        <f t="shared" si="39"/>
        <v>8.1999999999999993</v>
      </c>
      <c r="M104" s="12">
        <f t="shared" si="40"/>
        <v>8.1999999999999993</v>
      </c>
      <c r="N104" s="12">
        <f t="shared" si="41"/>
        <v>0</v>
      </c>
      <c r="O104" s="12">
        <f t="shared" si="42"/>
        <v>0</v>
      </c>
    </row>
    <row r="105" spans="1:15" ht="15" customHeight="1" x14ac:dyDescent="0.25">
      <c r="A105" s="32" t="s">
        <v>85</v>
      </c>
      <c r="B105" s="17" t="s">
        <v>10</v>
      </c>
      <c r="C105" s="95"/>
      <c r="D105" s="16">
        <f>SUM(D106:D108)</f>
        <v>20.9</v>
      </c>
      <c r="E105" s="16">
        <f>SUM(E106:E108)</f>
        <v>20.9</v>
      </c>
      <c r="F105" s="16">
        <f t="shared" ref="F105:O105" si="47">SUM(F106:F108)</f>
        <v>0</v>
      </c>
      <c r="G105" s="16">
        <f t="shared" si="47"/>
        <v>0</v>
      </c>
      <c r="H105" s="10">
        <f t="shared" si="47"/>
        <v>0</v>
      </c>
      <c r="I105" s="10">
        <f t="shared" si="47"/>
        <v>0</v>
      </c>
      <c r="J105" s="10">
        <f t="shared" si="47"/>
        <v>0</v>
      </c>
      <c r="K105" s="201">
        <f t="shared" si="47"/>
        <v>0</v>
      </c>
      <c r="L105" s="12">
        <f t="shared" si="47"/>
        <v>20.9</v>
      </c>
      <c r="M105" s="12">
        <f t="shared" si="47"/>
        <v>20.9</v>
      </c>
      <c r="N105" s="12">
        <f t="shared" si="47"/>
        <v>0</v>
      </c>
      <c r="O105" s="12">
        <f t="shared" si="47"/>
        <v>0</v>
      </c>
    </row>
    <row r="106" spans="1:15" ht="15" customHeight="1" x14ac:dyDescent="0.25">
      <c r="A106" s="39"/>
      <c r="B106" s="231"/>
      <c r="C106" s="95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46"/>
        <v>0</v>
      </c>
      <c r="I106" s="10"/>
      <c r="J106" s="10"/>
      <c r="K106" s="201"/>
      <c r="L106" s="12">
        <f t="shared" si="39"/>
        <v>8.6</v>
      </c>
      <c r="M106" s="12">
        <f t="shared" si="40"/>
        <v>8.6</v>
      </c>
      <c r="N106" s="12">
        <f t="shared" si="41"/>
        <v>0</v>
      </c>
      <c r="O106" s="12">
        <f t="shared" si="42"/>
        <v>0</v>
      </c>
    </row>
    <row r="107" spans="1:15" ht="15" customHeight="1" x14ac:dyDescent="0.25">
      <c r="A107" s="39"/>
      <c r="B107" s="6"/>
      <c r="C107" s="95" t="s">
        <v>31</v>
      </c>
      <c r="D107" s="16">
        <f>E107+G107</f>
        <v>1</v>
      </c>
      <c r="E107" s="16">
        <v>1</v>
      </c>
      <c r="F107" s="16"/>
      <c r="G107" s="16"/>
      <c r="H107" s="9">
        <f t="shared" si="46"/>
        <v>0</v>
      </c>
      <c r="I107" s="10"/>
      <c r="J107" s="10"/>
      <c r="K107" s="201"/>
      <c r="L107" s="12">
        <f t="shared" si="39"/>
        <v>1</v>
      </c>
      <c r="M107" s="12">
        <f t="shared" si="40"/>
        <v>1</v>
      </c>
      <c r="N107" s="12">
        <f t="shared" si="41"/>
        <v>0</v>
      </c>
      <c r="O107" s="12">
        <f t="shared" si="42"/>
        <v>0</v>
      </c>
    </row>
    <row r="108" spans="1:15" ht="15" customHeight="1" x14ac:dyDescent="0.25">
      <c r="A108" s="39"/>
      <c r="B108" s="6"/>
      <c r="C108" s="95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46"/>
        <v>0</v>
      </c>
      <c r="I108" s="10"/>
      <c r="J108" s="10"/>
      <c r="K108" s="201"/>
      <c r="L108" s="12">
        <f t="shared" si="39"/>
        <v>11.3</v>
      </c>
      <c r="M108" s="12">
        <f t="shared" si="40"/>
        <v>11.3</v>
      </c>
      <c r="N108" s="12">
        <f t="shared" si="41"/>
        <v>0</v>
      </c>
      <c r="O108" s="12">
        <f t="shared" si="42"/>
        <v>0</v>
      </c>
    </row>
    <row r="109" spans="1:15" ht="15" customHeight="1" x14ac:dyDescent="0.25">
      <c r="A109" s="32" t="s">
        <v>86</v>
      </c>
      <c r="B109" s="35" t="s">
        <v>11</v>
      </c>
      <c r="C109" s="95"/>
      <c r="D109" s="16">
        <f>SUM(D110:D112)</f>
        <v>19.3</v>
      </c>
      <c r="E109" s="16">
        <f>SUM(E110:E112)</f>
        <v>19.3</v>
      </c>
      <c r="F109" s="16">
        <f t="shared" ref="F109:O109" si="48">SUM(F110:F112)</f>
        <v>0</v>
      </c>
      <c r="G109" s="16">
        <f t="shared" si="48"/>
        <v>0</v>
      </c>
      <c r="H109" s="10">
        <f t="shared" si="48"/>
        <v>0</v>
      </c>
      <c r="I109" s="10">
        <f t="shared" si="48"/>
        <v>0</v>
      </c>
      <c r="J109" s="10">
        <f t="shared" si="48"/>
        <v>0</v>
      </c>
      <c r="K109" s="201">
        <f t="shared" si="48"/>
        <v>0</v>
      </c>
      <c r="L109" s="12">
        <f t="shared" si="48"/>
        <v>19.3</v>
      </c>
      <c r="M109" s="12">
        <f t="shared" si="48"/>
        <v>19.3</v>
      </c>
      <c r="N109" s="12">
        <f t="shared" si="48"/>
        <v>0</v>
      </c>
      <c r="O109" s="12">
        <f t="shared" si="48"/>
        <v>0</v>
      </c>
    </row>
    <row r="110" spans="1:15" ht="15" customHeight="1" x14ac:dyDescent="0.25">
      <c r="A110" s="39"/>
      <c r="B110" s="231"/>
      <c r="C110" s="95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201"/>
      <c r="L110" s="12">
        <f t="shared" si="39"/>
        <v>9</v>
      </c>
      <c r="M110" s="12">
        <f t="shared" si="40"/>
        <v>9</v>
      </c>
      <c r="N110" s="12">
        <f t="shared" si="41"/>
        <v>0</v>
      </c>
      <c r="O110" s="12">
        <f t="shared" si="42"/>
        <v>0</v>
      </c>
    </row>
    <row r="111" spans="1:15" ht="15" customHeight="1" x14ac:dyDescent="0.25">
      <c r="A111" s="39"/>
      <c r="B111" s="26"/>
      <c r="C111" s="95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46"/>
        <v>0</v>
      </c>
      <c r="I111" s="10"/>
      <c r="J111" s="10"/>
      <c r="K111" s="201"/>
      <c r="L111" s="12">
        <f t="shared" si="39"/>
        <v>2.9</v>
      </c>
      <c r="M111" s="12">
        <f t="shared" si="40"/>
        <v>2.9</v>
      </c>
      <c r="N111" s="12">
        <f t="shared" si="41"/>
        <v>0</v>
      </c>
      <c r="O111" s="12">
        <f t="shared" si="42"/>
        <v>0</v>
      </c>
    </row>
    <row r="112" spans="1:15" ht="15" customHeight="1" x14ac:dyDescent="0.25">
      <c r="A112" s="39"/>
      <c r="B112" s="26"/>
      <c r="C112" s="95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46"/>
        <v>0</v>
      </c>
      <c r="I112" s="10"/>
      <c r="J112" s="10"/>
      <c r="K112" s="201"/>
      <c r="L112" s="12">
        <f t="shared" si="39"/>
        <v>7.4</v>
      </c>
      <c r="M112" s="12">
        <f t="shared" si="40"/>
        <v>7.4</v>
      </c>
      <c r="N112" s="12">
        <f t="shared" si="41"/>
        <v>0</v>
      </c>
      <c r="O112" s="12">
        <f t="shared" si="42"/>
        <v>0</v>
      </c>
    </row>
    <row r="113" spans="1:15" ht="15" customHeight="1" x14ac:dyDescent="0.25">
      <c r="A113" s="32" t="s">
        <v>87</v>
      </c>
      <c r="B113" s="35" t="s">
        <v>57</v>
      </c>
      <c r="C113" s="95"/>
      <c r="D113" s="16">
        <f>SUM(D114:D116)</f>
        <v>22.4</v>
      </c>
      <c r="E113" s="16">
        <f>SUM(E114:E116)</f>
        <v>22.4</v>
      </c>
      <c r="F113" s="16">
        <f t="shared" ref="F113:O113" si="49">SUM(F114:F116)</f>
        <v>0</v>
      </c>
      <c r="G113" s="16">
        <f t="shared" si="49"/>
        <v>0</v>
      </c>
      <c r="H113" s="10">
        <f t="shared" si="49"/>
        <v>0</v>
      </c>
      <c r="I113" s="10">
        <f t="shared" si="49"/>
        <v>0</v>
      </c>
      <c r="J113" s="10">
        <f t="shared" si="49"/>
        <v>0</v>
      </c>
      <c r="K113" s="201">
        <f t="shared" si="49"/>
        <v>0</v>
      </c>
      <c r="L113" s="12">
        <f t="shared" si="49"/>
        <v>22.4</v>
      </c>
      <c r="M113" s="12">
        <f t="shared" si="49"/>
        <v>22.4</v>
      </c>
      <c r="N113" s="12">
        <f t="shared" si="49"/>
        <v>0</v>
      </c>
      <c r="O113" s="12">
        <f t="shared" si="49"/>
        <v>0</v>
      </c>
    </row>
    <row r="114" spans="1:15" ht="15" customHeight="1" x14ac:dyDescent="0.25">
      <c r="A114" s="39"/>
      <c r="B114" s="231"/>
      <c r="C114" s="95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201"/>
      <c r="L114" s="12">
        <f t="shared" si="39"/>
        <v>10.9</v>
      </c>
      <c r="M114" s="12">
        <f t="shared" si="40"/>
        <v>10.9</v>
      </c>
      <c r="N114" s="12">
        <f t="shared" si="41"/>
        <v>0</v>
      </c>
      <c r="O114" s="12">
        <f t="shared" si="42"/>
        <v>0</v>
      </c>
    </row>
    <row r="115" spans="1:15" ht="15" customHeight="1" x14ac:dyDescent="0.25">
      <c r="A115" s="39"/>
      <c r="B115" s="26"/>
      <c r="C115" s="95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46"/>
        <v>0</v>
      </c>
      <c r="I115" s="10"/>
      <c r="J115" s="10"/>
      <c r="K115" s="201"/>
      <c r="L115" s="12">
        <f t="shared" si="39"/>
        <v>2.4</v>
      </c>
      <c r="M115" s="12">
        <f t="shared" si="40"/>
        <v>2.4</v>
      </c>
      <c r="N115" s="12">
        <f t="shared" si="41"/>
        <v>0</v>
      </c>
      <c r="O115" s="12">
        <f t="shared" si="42"/>
        <v>0</v>
      </c>
    </row>
    <row r="116" spans="1:15" ht="15" customHeight="1" x14ac:dyDescent="0.25">
      <c r="A116" s="39"/>
      <c r="B116" s="26"/>
      <c r="C116" s="95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46"/>
        <v>0</v>
      </c>
      <c r="I116" s="10"/>
      <c r="J116" s="10"/>
      <c r="K116" s="201"/>
      <c r="L116" s="12">
        <f t="shared" si="39"/>
        <v>9.1</v>
      </c>
      <c r="M116" s="12">
        <f t="shared" si="40"/>
        <v>9.1</v>
      </c>
      <c r="N116" s="12">
        <f t="shared" si="41"/>
        <v>0</v>
      </c>
      <c r="O116" s="12">
        <f t="shared" si="42"/>
        <v>0</v>
      </c>
    </row>
    <row r="117" spans="1:15" ht="15" customHeight="1" x14ac:dyDescent="0.25">
      <c r="A117" s="32" t="s">
        <v>88</v>
      </c>
      <c r="B117" s="35" t="s">
        <v>58</v>
      </c>
      <c r="C117" s="95"/>
      <c r="D117" s="16">
        <f>SUM(D118:D120)</f>
        <v>23.5</v>
      </c>
      <c r="E117" s="16">
        <f>SUM(E118:E120)</f>
        <v>23.5</v>
      </c>
      <c r="F117" s="16">
        <f t="shared" ref="F117:O117" si="50">SUM(F118:F120)</f>
        <v>0</v>
      </c>
      <c r="G117" s="16">
        <f t="shared" si="50"/>
        <v>0</v>
      </c>
      <c r="H117" s="10">
        <f t="shared" si="50"/>
        <v>0</v>
      </c>
      <c r="I117" s="10">
        <f t="shared" si="50"/>
        <v>0</v>
      </c>
      <c r="J117" s="10">
        <f t="shared" si="50"/>
        <v>0</v>
      </c>
      <c r="K117" s="201">
        <f t="shared" si="50"/>
        <v>0</v>
      </c>
      <c r="L117" s="12">
        <f t="shared" si="50"/>
        <v>23.5</v>
      </c>
      <c r="M117" s="12">
        <f t="shared" si="50"/>
        <v>23.5</v>
      </c>
      <c r="N117" s="12">
        <f t="shared" si="50"/>
        <v>0</v>
      </c>
      <c r="O117" s="12">
        <f t="shared" si="50"/>
        <v>0</v>
      </c>
    </row>
    <row r="118" spans="1:15" ht="15" customHeight="1" x14ac:dyDescent="0.25">
      <c r="A118" s="39"/>
      <c r="B118" s="231"/>
      <c r="C118" s="95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46"/>
        <v>0</v>
      </c>
      <c r="I118" s="10"/>
      <c r="J118" s="10"/>
      <c r="K118" s="201"/>
      <c r="L118" s="12">
        <f t="shared" si="39"/>
        <v>8.4</v>
      </c>
      <c r="M118" s="12">
        <f t="shared" si="40"/>
        <v>8.4</v>
      </c>
      <c r="N118" s="12">
        <f t="shared" si="41"/>
        <v>0</v>
      </c>
      <c r="O118" s="12">
        <f t="shared" si="42"/>
        <v>0</v>
      </c>
    </row>
    <row r="119" spans="1:15" ht="15" customHeight="1" x14ac:dyDescent="0.25">
      <c r="A119" s="39"/>
      <c r="B119" s="26"/>
      <c r="C119" s="95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46"/>
        <v>0</v>
      </c>
      <c r="I119" s="10"/>
      <c r="J119" s="10"/>
      <c r="K119" s="201"/>
      <c r="L119" s="12">
        <f t="shared" si="39"/>
        <v>2.2000000000000002</v>
      </c>
      <c r="M119" s="12">
        <f t="shared" si="40"/>
        <v>2.2000000000000002</v>
      </c>
      <c r="N119" s="12">
        <f t="shared" si="41"/>
        <v>0</v>
      </c>
      <c r="O119" s="12">
        <f t="shared" si="42"/>
        <v>0</v>
      </c>
    </row>
    <row r="120" spans="1:15" ht="15" customHeight="1" x14ac:dyDescent="0.25">
      <c r="A120" s="39"/>
      <c r="B120" s="26"/>
      <c r="C120" s="95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46"/>
        <v>0</v>
      </c>
      <c r="I120" s="10"/>
      <c r="J120" s="10"/>
      <c r="K120" s="201"/>
      <c r="L120" s="12">
        <f t="shared" si="39"/>
        <v>12.9</v>
      </c>
      <c r="M120" s="12">
        <f t="shared" si="40"/>
        <v>12.9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2" t="s">
        <v>89</v>
      </c>
      <c r="B121" s="35" t="s">
        <v>14</v>
      </c>
      <c r="C121" s="95"/>
      <c r="D121" s="16">
        <f>SUM(D122:D124)</f>
        <v>29.200000000000003</v>
      </c>
      <c r="E121" s="16">
        <f>SUM(E122:E124)</f>
        <v>29.200000000000003</v>
      </c>
      <c r="F121" s="16">
        <f t="shared" ref="F121:O121" si="51">SUM(F122:F124)</f>
        <v>0</v>
      </c>
      <c r="G121" s="16">
        <f t="shared" si="51"/>
        <v>0</v>
      </c>
      <c r="H121" s="10">
        <f t="shared" si="51"/>
        <v>1.4</v>
      </c>
      <c r="I121" s="10">
        <f t="shared" si="51"/>
        <v>0</v>
      </c>
      <c r="J121" s="10">
        <f t="shared" si="51"/>
        <v>0</v>
      </c>
      <c r="K121" s="201">
        <f t="shared" si="51"/>
        <v>1.4</v>
      </c>
      <c r="L121" s="12">
        <f t="shared" si="51"/>
        <v>30.6</v>
      </c>
      <c r="M121" s="12">
        <f t="shared" si="51"/>
        <v>29.200000000000003</v>
      </c>
      <c r="N121" s="12">
        <f t="shared" si="51"/>
        <v>0</v>
      </c>
      <c r="O121" s="12">
        <f t="shared" si="51"/>
        <v>1.4</v>
      </c>
    </row>
    <row r="122" spans="1:15" ht="15" customHeight="1" x14ac:dyDescent="0.25">
      <c r="A122" s="39"/>
      <c r="B122" s="231"/>
      <c r="C122" s="95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46"/>
        <v>0</v>
      </c>
      <c r="I122" s="10"/>
      <c r="J122" s="10"/>
      <c r="K122" s="201"/>
      <c r="L122" s="12">
        <f t="shared" si="39"/>
        <v>9.4</v>
      </c>
      <c r="M122" s="12">
        <f t="shared" si="40"/>
        <v>9.4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39"/>
      <c r="B123" s="26"/>
      <c r="C123" s="95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46"/>
        <v>0</v>
      </c>
      <c r="I123" s="10"/>
      <c r="J123" s="10"/>
      <c r="K123" s="201"/>
      <c r="L123" s="12">
        <f t="shared" si="39"/>
        <v>1.8</v>
      </c>
      <c r="M123" s="12">
        <f t="shared" si="40"/>
        <v>1.8</v>
      </c>
      <c r="N123" s="12">
        <f t="shared" si="41"/>
        <v>0</v>
      </c>
      <c r="O123" s="12">
        <f t="shared" si="42"/>
        <v>0</v>
      </c>
    </row>
    <row r="124" spans="1:15" ht="15" customHeight="1" x14ac:dyDescent="0.25">
      <c r="A124" s="39"/>
      <c r="B124" s="26"/>
      <c r="C124" s="95" t="s">
        <v>22</v>
      </c>
      <c r="D124" s="16">
        <f>E124+G124</f>
        <v>18</v>
      </c>
      <c r="E124" s="16">
        <v>18</v>
      </c>
      <c r="F124" s="16"/>
      <c r="G124" s="16"/>
      <c r="H124" s="9">
        <f t="shared" si="46"/>
        <v>1.4</v>
      </c>
      <c r="I124" s="10"/>
      <c r="J124" s="10"/>
      <c r="K124" s="201">
        <v>1.4</v>
      </c>
      <c r="L124" s="12">
        <f t="shared" si="39"/>
        <v>19.399999999999999</v>
      </c>
      <c r="M124" s="12">
        <f t="shared" si="40"/>
        <v>18</v>
      </c>
      <c r="N124" s="12">
        <f t="shared" si="41"/>
        <v>0</v>
      </c>
      <c r="O124" s="12">
        <f t="shared" si="42"/>
        <v>1.4</v>
      </c>
    </row>
    <row r="125" spans="1:15" ht="15" customHeight="1" x14ac:dyDescent="0.25">
      <c r="A125" s="32" t="s">
        <v>90</v>
      </c>
      <c r="B125" s="35" t="s">
        <v>15</v>
      </c>
      <c r="C125" s="95"/>
      <c r="D125" s="16">
        <f t="shared" ref="D125:O125" si="52">SUM(D126:D128)</f>
        <v>21.200000000000003</v>
      </c>
      <c r="E125" s="16">
        <f t="shared" si="52"/>
        <v>21.200000000000003</v>
      </c>
      <c r="F125" s="16">
        <f t="shared" si="52"/>
        <v>0</v>
      </c>
      <c r="G125" s="16">
        <f t="shared" si="52"/>
        <v>0</v>
      </c>
      <c r="H125" s="10">
        <f t="shared" si="52"/>
        <v>0</v>
      </c>
      <c r="I125" s="10">
        <f t="shared" si="52"/>
        <v>0</v>
      </c>
      <c r="J125" s="10">
        <f t="shared" si="52"/>
        <v>0</v>
      </c>
      <c r="K125" s="201">
        <f t="shared" si="52"/>
        <v>0</v>
      </c>
      <c r="L125" s="12">
        <f t="shared" si="52"/>
        <v>21.200000000000003</v>
      </c>
      <c r="M125" s="12">
        <f t="shared" si="52"/>
        <v>21.200000000000003</v>
      </c>
      <c r="N125" s="12">
        <f t="shared" si="52"/>
        <v>0</v>
      </c>
      <c r="O125" s="12">
        <f t="shared" si="52"/>
        <v>0</v>
      </c>
    </row>
    <row r="126" spans="1:15" ht="15" customHeight="1" x14ac:dyDescent="0.25">
      <c r="A126" s="39"/>
      <c r="B126" s="231"/>
      <c r="C126" s="95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46"/>
        <v>0</v>
      </c>
      <c r="I126" s="10"/>
      <c r="J126" s="10"/>
      <c r="K126" s="201"/>
      <c r="L126" s="12">
        <f t="shared" si="39"/>
        <v>10.4</v>
      </c>
      <c r="M126" s="12">
        <f t="shared" si="40"/>
        <v>10.4</v>
      </c>
      <c r="N126" s="12">
        <f t="shared" si="41"/>
        <v>0</v>
      </c>
      <c r="O126" s="12">
        <f t="shared" si="42"/>
        <v>0</v>
      </c>
    </row>
    <row r="127" spans="1:15" ht="15" customHeight="1" x14ac:dyDescent="0.25">
      <c r="A127" s="39"/>
      <c r="B127" s="26"/>
      <c r="C127" s="95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46"/>
        <v>0</v>
      </c>
      <c r="I127" s="10"/>
      <c r="J127" s="10"/>
      <c r="K127" s="201"/>
      <c r="L127" s="12">
        <f t="shared" si="39"/>
        <v>1.3</v>
      </c>
      <c r="M127" s="12">
        <f t="shared" si="40"/>
        <v>1.3</v>
      </c>
      <c r="N127" s="12">
        <f t="shared" si="41"/>
        <v>0</v>
      </c>
      <c r="O127" s="12">
        <f t="shared" si="42"/>
        <v>0</v>
      </c>
    </row>
    <row r="128" spans="1:15" ht="15" customHeight="1" x14ac:dyDescent="0.25">
      <c r="A128" s="39"/>
      <c r="B128" s="26"/>
      <c r="C128" s="95" t="s">
        <v>22</v>
      </c>
      <c r="D128" s="16">
        <f>E128+G128</f>
        <v>9.5</v>
      </c>
      <c r="E128" s="16">
        <v>9.5</v>
      </c>
      <c r="F128" s="16"/>
      <c r="G128" s="16"/>
      <c r="H128" s="9">
        <f t="shared" si="46"/>
        <v>0</v>
      </c>
      <c r="I128" s="10"/>
      <c r="J128" s="10"/>
      <c r="K128" s="201"/>
      <c r="L128" s="12">
        <f t="shared" si="39"/>
        <v>9.5</v>
      </c>
      <c r="M128" s="12">
        <f t="shared" si="40"/>
        <v>9.5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2" t="s">
        <v>91</v>
      </c>
      <c r="B129" s="233" t="s">
        <v>16</v>
      </c>
      <c r="C129" s="95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53">SUM(H130:H132)</f>
        <v>0</v>
      </c>
      <c r="I129" s="10">
        <f t="shared" si="53"/>
        <v>0</v>
      </c>
      <c r="J129" s="10">
        <f t="shared" si="53"/>
        <v>0</v>
      </c>
      <c r="K129" s="201">
        <f t="shared" si="53"/>
        <v>0</v>
      </c>
      <c r="L129" s="12">
        <f t="shared" si="53"/>
        <v>89.6</v>
      </c>
      <c r="M129" s="12">
        <f t="shared" si="53"/>
        <v>49.6</v>
      </c>
      <c r="N129" s="12">
        <f t="shared" si="53"/>
        <v>0</v>
      </c>
      <c r="O129" s="12">
        <f t="shared" si="53"/>
        <v>40</v>
      </c>
    </row>
    <row r="130" spans="1:15" ht="15" customHeight="1" x14ac:dyDescent="0.25">
      <c r="A130" s="39"/>
      <c r="B130" s="231"/>
      <c r="C130" s="95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46"/>
        <v>0</v>
      </c>
      <c r="I130" s="10"/>
      <c r="J130" s="10"/>
      <c r="K130" s="201"/>
      <c r="L130" s="12">
        <f t="shared" si="39"/>
        <v>16.100000000000001</v>
      </c>
      <c r="M130" s="12">
        <f t="shared" si="40"/>
        <v>16.100000000000001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39"/>
      <c r="B131" s="234"/>
      <c r="C131" s="95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46"/>
        <v>0</v>
      </c>
      <c r="I131" s="10"/>
      <c r="J131" s="10"/>
      <c r="K131" s="201"/>
      <c r="L131" s="12">
        <f t="shared" si="39"/>
        <v>3.5</v>
      </c>
      <c r="M131" s="12">
        <f t="shared" si="40"/>
        <v>3.5</v>
      </c>
      <c r="N131" s="12">
        <f t="shared" si="41"/>
        <v>0</v>
      </c>
      <c r="O131" s="12">
        <f t="shared" si="42"/>
        <v>0</v>
      </c>
    </row>
    <row r="132" spans="1:15" ht="15" customHeight="1" x14ac:dyDescent="0.25">
      <c r="A132" s="39"/>
      <c r="B132" s="234"/>
      <c r="C132" s="95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46"/>
        <v>0</v>
      </c>
      <c r="I132" s="10"/>
      <c r="J132" s="10"/>
      <c r="K132" s="201"/>
      <c r="L132" s="12">
        <f t="shared" si="39"/>
        <v>70</v>
      </c>
      <c r="M132" s="12">
        <f t="shared" si="40"/>
        <v>30</v>
      </c>
      <c r="N132" s="12">
        <f t="shared" si="41"/>
        <v>0</v>
      </c>
      <c r="O132" s="12">
        <f t="shared" si="42"/>
        <v>40</v>
      </c>
    </row>
    <row r="133" spans="1:15" ht="15" customHeight="1" x14ac:dyDescent="0.25">
      <c r="A133" s="32" t="s">
        <v>92</v>
      </c>
      <c r="B133" s="35" t="s">
        <v>17</v>
      </c>
      <c r="C133" s="95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54">SUM(H134:H136)</f>
        <v>2.2999999999999998</v>
      </c>
      <c r="I133" s="10">
        <f t="shared" si="54"/>
        <v>0</v>
      </c>
      <c r="J133" s="10">
        <f t="shared" si="54"/>
        <v>0</v>
      </c>
      <c r="K133" s="201">
        <f t="shared" si="54"/>
        <v>2.2999999999999998</v>
      </c>
      <c r="L133" s="12">
        <f t="shared" si="54"/>
        <v>26.700000000000003</v>
      </c>
      <c r="M133" s="12">
        <f t="shared" si="54"/>
        <v>24.4</v>
      </c>
      <c r="N133" s="12">
        <f t="shared" si="54"/>
        <v>0</v>
      </c>
      <c r="O133" s="12">
        <f t="shared" si="54"/>
        <v>2.2999999999999998</v>
      </c>
    </row>
    <row r="134" spans="1:15" ht="15" customHeight="1" x14ac:dyDescent="0.25">
      <c r="A134" s="39"/>
      <c r="B134" s="231"/>
      <c r="C134" s="95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46"/>
        <v>0</v>
      </c>
      <c r="I134" s="10"/>
      <c r="J134" s="10"/>
      <c r="K134" s="201"/>
      <c r="L134" s="12">
        <f t="shared" si="39"/>
        <v>9.1</v>
      </c>
      <c r="M134" s="12">
        <f t="shared" si="40"/>
        <v>9.1</v>
      </c>
      <c r="N134" s="12">
        <f t="shared" si="41"/>
        <v>0</v>
      </c>
      <c r="O134" s="12">
        <f t="shared" si="42"/>
        <v>0</v>
      </c>
    </row>
    <row r="135" spans="1:15" ht="15" customHeight="1" x14ac:dyDescent="0.25">
      <c r="A135" s="39"/>
      <c r="B135" s="26"/>
      <c r="C135" s="95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46"/>
        <v>0</v>
      </c>
      <c r="I135" s="10"/>
      <c r="J135" s="10"/>
      <c r="K135" s="201"/>
      <c r="L135" s="12">
        <f t="shared" si="39"/>
        <v>1.8</v>
      </c>
      <c r="M135" s="12">
        <f t="shared" si="40"/>
        <v>1.8</v>
      </c>
      <c r="N135" s="12">
        <f t="shared" si="41"/>
        <v>0</v>
      </c>
      <c r="O135" s="12">
        <f t="shared" si="42"/>
        <v>0</v>
      </c>
    </row>
    <row r="136" spans="1:15" ht="15" customHeight="1" x14ac:dyDescent="0.25">
      <c r="A136" s="39"/>
      <c r="B136" s="26"/>
      <c r="C136" s="95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46"/>
        <v>2.2999999999999998</v>
      </c>
      <c r="I136" s="10"/>
      <c r="J136" s="10"/>
      <c r="K136" s="201">
        <v>2.2999999999999998</v>
      </c>
      <c r="L136" s="12">
        <f t="shared" si="39"/>
        <v>15.8</v>
      </c>
      <c r="M136" s="12">
        <f t="shared" si="40"/>
        <v>13.5</v>
      </c>
      <c r="N136" s="12">
        <f t="shared" si="41"/>
        <v>0</v>
      </c>
      <c r="O136" s="12">
        <f t="shared" si="42"/>
        <v>2.2999999999999998</v>
      </c>
    </row>
    <row r="137" spans="1:15" ht="15" customHeight="1" x14ac:dyDescent="0.25">
      <c r="A137" s="32" t="s">
        <v>93</v>
      </c>
      <c r="B137" s="35" t="s">
        <v>18</v>
      </c>
      <c r="C137" s="95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55">SUM(H138:H140)</f>
        <v>0</v>
      </c>
      <c r="I137" s="10">
        <f t="shared" si="55"/>
        <v>0</v>
      </c>
      <c r="J137" s="10">
        <f t="shared" si="55"/>
        <v>0</v>
      </c>
      <c r="K137" s="201">
        <f t="shared" si="55"/>
        <v>0</v>
      </c>
      <c r="L137" s="12">
        <f t="shared" si="55"/>
        <v>13.399999999999999</v>
      </c>
      <c r="M137" s="12">
        <f t="shared" si="55"/>
        <v>13.399999999999999</v>
      </c>
      <c r="N137" s="12">
        <f t="shared" si="55"/>
        <v>0</v>
      </c>
      <c r="O137" s="12">
        <f t="shared" si="55"/>
        <v>0</v>
      </c>
    </row>
    <row r="138" spans="1:15" ht="15" customHeight="1" x14ac:dyDescent="0.25">
      <c r="A138" s="39"/>
      <c r="B138" s="231"/>
      <c r="C138" s="95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46"/>
        <v>0</v>
      </c>
      <c r="I138" s="10"/>
      <c r="J138" s="10"/>
      <c r="K138" s="201"/>
      <c r="L138" s="12">
        <f t="shared" si="39"/>
        <v>6.1</v>
      </c>
      <c r="M138" s="12">
        <f t="shared" si="40"/>
        <v>6.1</v>
      </c>
      <c r="N138" s="12">
        <f t="shared" si="41"/>
        <v>0</v>
      </c>
      <c r="O138" s="12">
        <f t="shared" si="42"/>
        <v>0</v>
      </c>
    </row>
    <row r="139" spans="1:15" ht="15" customHeight="1" x14ac:dyDescent="0.25">
      <c r="A139" s="39"/>
      <c r="B139" s="26"/>
      <c r="C139" s="95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46"/>
        <v>0</v>
      </c>
      <c r="I139" s="10"/>
      <c r="J139" s="10"/>
      <c r="K139" s="201"/>
      <c r="L139" s="12">
        <f t="shared" si="39"/>
        <v>1.1000000000000001</v>
      </c>
      <c r="M139" s="12">
        <f t="shared" si="40"/>
        <v>1.1000000000000001</v>
      </c>
      <c r="N139" s="12">
        <f t="shared" si="41"/>
        <v>0</v>
      </c>
      <c r="O139" s="12">
        <f t="shared" si="42"/>
        <v>0</v>
      </c>
    </row>
    <row r="140" spans="1:15" ht="15" customHeight="1" x14ac:dyDescent="0.25">
      <c r="A140" s="39"/>
      <c r="B140" s="26"/>
      <c r="C140" s="95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46"/>
        <v>0</v>
      </c>
      <c r="I140" s="10"/>
      <c r="J140" s="10"/>
      <c r="K140" s="201"/>
      <c r="L140" s="12">
        <f t="shared" si="39"/>
        <v>6.2</v>
      </c>
      <c r="M140" s="12">
        <f t="shared" si="40"/>
        <v>6.2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2" t="s">
        <v>94</v>
      </c>
      <c r="B141" s="29" t="s">
        <v>19</v>
      </c>
      <c r="C141" s="80"/>
      <c r="D141" s="16">
        <f>SUM(D142:D144)</f>
        <v>692.4</v>
      </c>
      <c r="E141" s="16">
        <f t="shared" ref="E141:O141" si="56">SUM(E142:E144)</f>
        <v>685.4</v>
      </c>
      <c r="F141" s="16">
        <f t="shared" si="56"/>
        <v>0</v>
      </c>
      <c r="G141" s="16">
        <f t="shared" si="56"/>
        <v>7</v>
      </c>
      <c r="H141" s="9">
        <f t="shared" si="56"/>
        <v>0</v>
      </c>
      <c r="I141" s="9">
        <f t="shared" si="56"/>
        <v>0</v>
      </c>
      <c r="J141" s="10"/>
      <c r="K141" s="201">
        <f t="shared" si="56"/>
        <v>0</v>
      </c>
      <c r="L141" s="12">
        <f t="shared" si="56"/>
        <v>692.4</v>
      </c>
      <c r="M141" s="12">
        <f t="shared" si="56"/>
        <v>685.4</v>
      </c>
      <c r="N141" s="12">
        <f t="shared" si="56"/>
        <v>0</v>
      </c>
      <c r="O141" s="12">
        <f t="shared" si="56"/>
        <v>7</v>
      </c>
    </row>
    <row r="142" spans="1:15" ht="15" customHeight="1" x14ac:dyDescent="0.25">
      <c r="A142" s="39"/>
      <c r="B142" s="78"/>
      <c r="C142" s="95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201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8"/>
      <c r="C143" s="80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46"/>
        <v>0</v>
      </c>
      <c r="I143" s="10"/>
      <c r="J143" s="10"/>
      <c r="K143" s="201"/>
      <c r="L143" s="12">
        <f t="shared" si="39"/>
        <v>229</v>
      </c>
      <c r="M143" s="12">
        <f t="shared" si="40"/>
        <v>229</v>
      </c>
      <c r="N143" s="12">
        <f t="shared" si="41"/>
        <v>0</v>
      </c>
      <c r="O143" s="12">
        <f t="shared" si="42"/>
        <v>0</v>
      </c>
    </row>
    <row r="144" spans="1:15" ht="15" customHeight="1" x14ac:dyDescent="0.25">
      <c r="A144" s="39"/>
      <c r="B144" s="78"/>
      <c r="C144" s="80" t="s">
        <v>22</v>
      </c>
      <c r="D144" s="16">
        <f>E144+G144</f>
        <v>460.4</v>
      </c>
      <c r="E144" s="16">
        <v>453.4</v>
      </c>
      <c r="F144" s="16"/>
      <c r="G144" s="16">
        <v>7</v>
      </c>
      <c r="H144" s="9">
        <f t="shared" si="46"/>
        <v>0</v>
      </c>
      <c r="I144" s="10"/>
      <c r="J144" s="10"/>
      <c r="K144" s="201"/>
      <c r="L144" s="12">
        <f t="shared" si="39"/>
        <v>460.4</v>
      </c>
      <c r="M144" s="12">
        <f t="shared" si="40"/>
        <v>453.4</v>
      </c>
      <c r="N144" s="12">
        <f t="shared" si="41"/>
        <v>0</v>
      </c>
      <c r="O144" s="12">
        <f t="shared" si="42"/>
        <v>7</v>
      </c>
    </row>
    <row r="145" spans="1:15" ht="15.95" customHeight="1" x14ac:dyDescent="0.25">
      <c r="A145" s="53" t="s">
        <v>95</v>
      </c>
      <c r="B145" s="43" t="s">
        <v>165</v>
      </c>
      <c r="C145" s="25"/>
      <c r="D145" s="23">
        <f t="shared" ref="D145:O145" si="57">D93+D101+D105+D109+D113+D117+D121+D125+D129+D133+D137+D141</f>
        <v>3117.6</v>
      </c>
      <c r="E145" s="23">
        <f t="shared" si="57"/>
        <v>2880.6</v>
      </c>
      <c r="F145" s="23">
        <f t="shared" si="57"/>
        <v>51.1</v>
      </c>
      <c r="G145" s="23">
        <f t="shared" si="57"/>
        <v>237</v>
      </c>
      <c r="H145" s="24">
        <f t="shared" si="57"/>
        <v>26.7</v>
      </c>
      <c r="I145" s="24">
        <f t="shared" si="57"/>
        <v>13</v>
      </c>
      <c r="J145" s="24">
        <f t="shared" si="57"/>
        <v>0</v>
      </c>
      <c r="K145" s="249">
        <f t="shared" si="57"/>
        <v>13.7</v>
      </c>
      <c r="L145" s="43">
        <f>M145+O145</f>
        <v>3144.2999999999997</v>
      </c>
      <c r="M145" s="21">
        <f t="shared" si="57"/>
        <v>2893.6</v>
      </c>
      <c r="N145" s="21">
        <f t="shared" si="57"/>
        <v>51.1</v>
      </c>
      <c r="O145" s="21">
        <f t="shared" si="57"/>
        <v>250.70000000000002</v>
      </c>
    </row>
    <row r="146" spans="1:15" ht="15.95" customHeight="1" x14ac:dyDescent="0.25">
      <c r="A146" s="13" t="s">
        <v>96</v>
      </c>
      <c r="B146" s="630" t="s">
        <v>59</v>
      </c>
      <c r="C146" s="631"/>
      <c r="D146" s="631"/>
      <c r="E146" s="631"/>
      <c r="F146" s="631"/>
      <c r="G146" s="631"/>
      <c r="H146" s="631"/>
      <c r="I146" s="631"/>
      <c r="J146" s="631"/>
      <c r="K146" s="631"/>
      <c r="L146" s="631"/>
      <c r="M146" s="631"/>
      <c r="N146" s="631"/>
      <c r="O146" s="632"/>
    </row>
    <row r="147" spans="1:15" ht="15" customHeight="1" x14ac:dyDescent="0.25">
      <c r="A147" s="5" t="s">
        <v>97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58">I147+K147</f>
        <v>0</v>
      </c>
      <c r="I147" s="10"/>
      <c r="J147" s="10"/>
      <c r="K147" s="201"/>
      <c r="L147" s="12">
        <f>M147+O147</f>
        <v>85.9</v>
      </c>
      <c r="M147" s="12">
        <f t="shared" ref="M147" si="59">E147+I147</f>
        <v>85.9</v>
      </c>
      <c r="N147" s="12">
        <f t="shared" ref="N147" si="60">F147+J147</f>
        <v>1</v>
      </c>
      <c r="O147" s="12">
        <f t="shared" ref="O147" si="61">G147+K147</f>
        <v>0</v>
      </c>
    </row>
    <row r="148" spans="1:15" ht="15" customHeight="1" x14ac:dyDescent="0.25">
      <c r="A148" s="5" t="s">
        <v>98</v>
      </c>
      <c r="B148" s="29" t="s">
        <v>66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201"/>
      <c r="L148" s="12">
        <f>M148+O148</f>
        <v>33.9</v>
      </c>
      <c r="M148" s="12">
        <f t="shared" ref="M148:O148" si="62">E148+I148</f>
        <v>33.9</v>
      </c>
      <c r="N148" s="12">
        <f t="shared" si="62"/>
        <v>33.1</v>
      </c>
      <c r="O148" s="12">
        <f t="shared" si="62"/>
        <v>0</v>
      </c>
    </row>
    <row r="149" spans="1:15" ht="15.95" customHeight="1" x14ac:dyDescent="0.25">
      <c r="A149" s="250" t="s">
        <v>99</v>
      </c>
      <c r="B149" s="238" t="s">
        <v>166</v>
      </c>
      <c r="C149" s="81"/>
      <c r="D149" s="71">
        <f t="shared" ref="D149:O149" si="63">D147+D148</f>
        <v>119.80000000000001</v>
      </c>
      <c r="E149" s="71">
        <f t="shared" si="63"/>
        <v>119.80000000000001</v>
      </c>
      <c r="F149" s="71">
        <f t="shared" si="63"/>
        <v>34.1</v>
      </c>
      <c r="G149" s="71">
        <f t="shared" si="63"/>
        <v>0</v>
      </c>
      <c r="H149" s="72">
        <f t="shared" si="63"/>
        <v>0</v>
      </c>
      <c r="I149" s="72">
        <f t="shared" si="63"/>
        <v>0</v>
      </c>
      <c r="J149" s="72">
        <f t="shared" si="63"/>
        <v>0</v>
      </c>
      <c r="K149" s="239">
        <f t="shared" si="63"/>
        <v>0</v>
      </c>
      <c r="L149" s="43">
        <f>M149+O149</f>
        <v>119.80000000000001</v>
      </c>
      <c r="M149" s="43">
        <f t="shared" si="63"/>
        <v>119.80000000000001</v>
      </c>
      <c r="N149" s="43">
        <f t="shared" si="63"/>
        <v>34.1</v>
      </c>
      <c r="O149" s="43">
        <f t="shared" si="63"/>
        <v>0</v>
      </c>
    </row>
    <row r="150" spans="1:15" ht="15.95" customHeight="1" x14ac:dyDescent="0.25">
      <c r="A150" s="13" t="s">
        <v>100</v>
      </c>
      <c r="B150" s="630" t="s">
        <v>161</v>
      </c>
      <c r="C150" s="631"/>
      <c r="D150" s="631"/>
      <c r="E150" s="631"/>
      <c r="F150" s="631"/>
      <c r="G150" s="631"/>
      <c r="H150" s="631"/>
      <c r="I150" s="631"/>
      <c r="J150" s="631"/>
      <c r="K150" s="631"/>
      <c r="L150" s="631"/>
      <c r="M150" s="631"/>
      <c r="N150" s="631"/>
      <c r="O150" s="632"/>
    </row>
    <row r="151" spans="1:15" ht="15" customHeight="1" x14ac:dyDescent="0.25">
      <c r="A151" s="5" t="s">
        <v>101</v>
      </c>
      <c r="B151" s="146" t="s">
        <v>20</v>
      </c>
      <c r="C151" s="79"/>
      <c r="D151" s="16">
        <f>SUM(D152:D153)</f>
        <v>777.3</v>
      </c>
      <c r="E151" s="16">
        <f>SUM(E152:E153)</f>
        <v>597.1</v>
      </c>
      <c r="F151" s="16">
        <f>SUM(F152:F153)</f>
        <v>155.70000000000002</v>
      </c>
      <c r="G151" s="16">
        <f>SUM(G152:G153)</f>
        <v>180.2</v>
      </c>
      <c r="H151" s="10">
        <f t="shared" ref="H151:O151" si="64">SUM(H152:H153)</f>
        <v>50.5</v>
      </c>
      <c r="I151" s="10">
        <f t="shared" si="64"/>
        <v>50.5</v>
      </c>
      <c r="J151" s="10">
        <f t="shared" si="64"/>
        <v>-3.5</v>
      </c>
      <c r="K151" s="201">
        <f t="shared" si="64"/>
        <v>0</v>
      </c>
      <c r="L151" s="11">
        <f t="shared" si="64"/>
        <v>827.8</v>
      </c>
      <c r="M151" s="11">
        <f t="shared" si="64"/>
        <v>647.6</v>
      </c>
      <c r="N151" s="11">
        <f t="shared" si="64"/>
        <v>152.20000000000002</v>
      </c>
      <c r="O151" s="11">
        <f t="shared" si="64"/>
        <v>180.2</v>
      </c>
    </row>
    <row r="152" spans="1:15" ht="15" customHeight="1" x14ac:dyDescent="0.25">
      <c r="A152" s="19"/>
      <c r="B152" s="14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65">I152+K152</f>
        <v>0</v>
      </c>
      <c r="I152" s="10"/>
      <c r="J152" s="10"/>
      <c r="K152" s="201"/>
      <c r="L152" s="12">
        <f t="shared" ref="L152" si="66">M152+O152</f>
        <v>18</v>
      </c>
      <c r="M152" s="12">
        <f t="shared" ref="M152" si="67">E152+I152</f>
        <v>18</v>
      </c>
      <c r="N152" s="12">
        <f t="shared" ref="N152" si="68">F152+J152</f>
        <v>3.3</v>
      </c>
      <c r="O152" s="12">
        <f t="shared" ref="O152" si="69">G152+K152</f>
        <v>0</v>
      </c>
    </row>
    <row r="153" spans="1:15" ht="15.75" customHeight="1" x14ac:dyDescent="0.25">
      <c r="A153" s="19"/>
      <c r="B153" s="146"/>
      <c r="C153" s="30" t="s">
        <v>48</v>
      </c>
      <c r="D153" s="16">
        <f>E153+G153</f>
        <v>759.3</v>
      </c>
      <c r="E153" s="16">
        <v>579.1</v>
      </c>
      <c r="F153" s="16">
        <v>152.4</v>
      </c>
      <c r="G153" s="16">
        <v>180.2</v>
      </c>
      <c r="H153" s="9">
        <f t="shared" si="65"/>
        <v>50.5</v>
      </c>
      <c r="I153" s="10">
        <v>50.5</v>
      </c>
      <c r="J153" s="10">
        <v>-3.5</v>
      </c>
      <c r="K153" s="10"/>
      <c r="L153" s="12">
        <f t="shared" ref="L153" si="70">M153+O153</f>
        <v>809.8</v>
      </c>
      <c r="M153" s="12">
        <f t="shared" ref="M153" si="71">E153+I153</f>
        <v>629.6</v>
      </c>
      <c r="N153" s="12">
        <f t="shared" ref="N153" si="72">F153+J153</f>
        <v>148.9</v>
      </c>
      <c r="O153" s="12">
        <f t="shared" ref="O153" si="73">G153+K153</f>
        <v>180.2</v>
      </c>
    </row>
    <row r="154" spans="1:15" x14ac:dyDescent="0.25">
      <c r="A154" s="13" t="s">
        <v>102</v>
      </c>
      <c r="B154" s="14" t="s">
        <v>52</v>
      </c>
      <c r="C154" s="30" t="s">
        <v>48</v>
      </c>
      <c r="D154" s="16">
        <f t="shared" ref="D154:D183" si="74">E154+G154</f>
        <v>361.1</v>
      </c>
      <c r="E154" s="16">
        <v>361.1</v>
      </c>
      <c r="F154" s="16">
        <v>298.7</v>
      </c>
      <c r="G154" s="16"/>
      <c r="H154" s="10">
        <f t="shared" si="65"/>
        <v>0</v>
      </c>
      <c r="I154" s="10"/>
      <c r="J154" s="10"/>
      <c r="K154" s="10"/>
      <c r="L154" s="12">
        <f t="shared" ref="L154:L183" si="75">M154+O154</f>
        <v>361.1</v>
      </c>
      <c r="M154" s="12">
        <f t="shared" ref="M154:M183" si="76">E154+I154</f>
        <v>361.1</v>
      </c>
      <c r="N154" s="12">
        <f t="shared" ref="N154:N183" si="77">F154+J154</f>
        <v>298.7</v>
      </c>
      <c r="O154" s="12">
        <f t="shared" ref="O154:O182" si="78">G154+K154</f>
        <v>0</v>
      </c>
    </row>
    <row r="155" spans="1:15" ht="15" customHeight="1" x14ac:dyDescent="0.25">
      <c r="A155" s="13" t="s">
        <v>103</v>
      </c>
      <c r="B155" s="12" t="s">
        <v>33</v>
      </c>
      <c r="C155" s="30" t="s">
        <v>48</v>
      </c>
      <c r="D155" s="16">
        <f t="shared" si="74"/>
        <v>141.69999999999999</v>
      </c>
      <c r="E155" s="16">
        <v>141.69999999999999</v>
      </c>
      <c r="F155" s="16">
        <v>107.7</v>
      </c>
      <c r="G155" s="16"/>
      <c r="H155" s="10">
        <f t="shared" si="65"/>
        <v>0</v>
      </c>
      <c r="I155" s="10"/>
      <c r="J155" s="10"/>
      <c r="K155" s="10"/>
      <c r="L155" s="12">
        <f t="shared" si="75"/>
        <v>141.69999999999999</v>
      </c>
      <c r="M155" s="12">
        <f t="shared" si="76"/>
        <v>141.69999999999999</v>
      </c>
      <c r="N155" s="12">
        <f t="shared" si="77"/>
        <v>107.7</v>
      </c>
      <c r="O155" s="12">
        <f t="shared" si="78"/>
        <v>0</v>
      </c>
    </row>
    <row r="156" spans="1:15" ht="15" customHeight="1" x14ac:dyDescent="0.25">
      <c r="A156" s="13" t="s">
        <v>104</v>
      </c>
      <c r="B156" s="12" t="s">
        <v>151</v>
      </c>
      <c r="C156" s="30" t="s">
        <v>48</v>
      </c>
      <c r="D156" s="16">
        <f t="shared" si="74"/>
        <v>197.2</v>
      </c>
      <c r="E156" s="16">
        <v>197.2</v>
      </c>
      <c r="F156" s="16">
        <v>136</v>
      </c>
      <c r="G156" s="16"/>
      <c r="H156" s="10">
        <f t="shared" si="65"/>
        <v>0</v>
      </c>
      <c r="I156" s="10"/>
      <c r="J156" s="10"/>
      <c r="K156" s="10"/>
      <c r="L156" s="12">
        <f t="shared" si="75"/>
        <v>197.2</v>
      </c>
      <c r="M156" s="12">
        <f t="shared" si="76"/>
        <v>197.2</v>
      </c>
      <c r="N156" s="12">
        <f t="shared" si="77"/>
        <v>136</v>
      </c>
      <c r="O156" s="12">
        <f t="shared" si="78"/>
        <v>0</v>
      </c>
    </row>
    <row r="157" spans="1:15" ht="15" customHeight="1" x14ac:dyDescent="0.25">
      <c r="A157" s="13" t="s">
        <v>105</v>
      </c>
      <c r="B157" s="12" t="s">
        <v>325</v>
      </c>
      <c r="C157" s="30" t="s">
        <v>48</v>
      </c>
      <c r="D157" s="16">
        <f t="shared" si="74"/>
        <v>231.9</v>
      </c>
      <c r="E157" s="16">
        <v>231.9</v>
      </c>
      <c r="F157" s="16">
        <v>184.1</v>
      </c>
      <c r="G157" s="16"/>
      <c r="H157" s="10">
        <f t="shared" si="65"/>
        <v>58.3</v>
      </c>
      <c r="I157" s="10">
        <v>58.3</v>
      </c>
      <c r="J157" s="10">
        <v>48.8</v>
      </c>
      <c r="K157" s="10"/>
      <c r="L157" s="12">
        <f t="shared" si="75"/>
        <v>290.2</v>
      </c>
      <c r="M157" s="12">
        <f t="shared" si="76"/>
        <v>290.2</v>
      </c>
      <c r="N157" s="12">
        <f t="shared" si="77"/>
        <v>232.89999999999998</v>
      </c>
      <c r="O157" s="12">
        <f t="shared" si="78"/>
        <v>0</v>
      </c>
    </row>
    <row r="158" spans="1:15" ht="15" customHeight="1" x14ac:dyDescent="0.25">
      <c r="A158" s="13" t="s">
        <v>147</v>
      </c>
      <c r="B158" s="12" t="s">
        <v>144</v>
      </c>
      <c r="C158" s="30" t="s">
        <v>48</v>
      </c>
      <c r="D158" s="16">
        <f t="shared" si="74"/>
        <v>102</v>
      </c>
      <c r="E158" s="16">
        <v>102</v>
      </c>
      <c r="F158" s="16">
        <v>71.2</v>
      </c>
      <c r="G158" s="16"/>
      <c r="H158" s="10">
        <f t="shared" si="65"/>
        <v>-13.7</v>
      </c>
      <c r="I158" s="10">
        <v>-13.7</v>
      </c>
      <c r="J158" s="10">
        <v>-7.2</v>
      </c>
      <c r="K158" s="10"/>
      <c r="L158" s="12">
        <f t="shared" si="75"/>
        <v>88.3</v>
      </c>
      <c r="M158" s="12">
        <f t="shared" si="76"/>
        <v>88.3</v>
      </c>
      <c r="N158" s="12">
        <f t="shared" si="77"/>
        <v>64</v>
      </c>
      <c r="O158" s="12">
        <f t="shared" si="78"/>
        <v>0</v>
      </c>
    </row>
    <row r="159" spans="1:15" ht="15" customHeight="1" x14ac:dyDescent="0.25">
      <c r="A159" s="13" t="s">
        <v>148</v>
      </c>
      <c r="B159" s="258" t="s">
        <v>293</v>
      </c>
      <c r="C159" s="30" t="s">
        <v>48</v>
      </c>
      <c r="D159" s="16">
        <f t="shared" si="74"/>
        <v>374.3</v>
      </c>
      <c r="E159" s="16">
        <v>374.3</v>
      </c>
      <c r="F159" s="16">
        <v>303.2</v>
      </c>
      <c r="G159" s="16"/>
      <c r="H159" s="10">
        <f t="shared" si="65"/>
        <v>0</v>
      </c>
      <c r="I159" s="10"/>
      <c r="J159" s="10"/>
      <c r="K159" s="10"/>
      <c r="L159" s="12">
        <f t="shared" si="75"/>
        <v>374.3</v>
      </c>
      <c r="M159" s="12">
        <f t="shared" si="76"/>
        <v>374.3</v>
      </c>
      <c r="N159" s="12">
        <f t="shared" si="77"/>
        <v>303.2</v>
      </c>
      <c r="O159" s="12">
        <f t="shared" si="78"/>
        <v>0</v>
      </c>
    </row>
    <row r="160" spans="1:15" ht="16.5" customHeight="1" x14ac:dyDescent="0.25">
      <c r="A160" s="13" t="s">
        <v>106</v>
      </c>
      <c r="B160" s="12" t="s">
        <v>326</v>
      </c>
      <c r="C160" s="30" t="s">
        <v>48</v>
      </c>
      <c r="D160" s="16">
        <f t="shared" si="74"/>
        <v>286.39999999999998</v>
      </c>
      <c r="E160" s="16">
        <v>286.39999999999998</v>
      </c>
      <c r="F160" s="16">
        <v>189</v>
      </c>
      <c r="G160" s="16"/>
      <c r="H160" s="10">
        <f t="shared" si="65"/>
        <v>62.2</v>
      </c>
      <c r="I160" s="10">
        <v>62.2</v>
      </c>
      <c r="J160" s="10">
        <v>49.9</v>
      </c>
      <c r="K160" s="10"/>
      <c r="L160" s="12">
        <f t="shared" si="75"/>
        <v>348.59999999999997</v>
      </c>
      <c r="M160" s="12">
        <f t="shared" si="76"/>
        <v>348.59999999999997</v>
      </c>
      <c r="N160" s="12">
        <f t="shared" si="77"/>
        <v>238.9</v>
      </c>
      <c r="O160" s="12">
        <f t="shared" si="78"/>
        <v>0</v>
      </c>
    </row>
    <row r="161" spans="1:17" ht="16.5" customHeight="1" x14ac:dyDescent="0.25">
      <c r="A161" s="13" t="s">
        <v>149</v>
      </c>
      <c r="B161" s="12" t="s">
        <v>327</v>
      </c>
      <c r="C161" s="30" t="s">
        <v>48</v>
      </c>
      <c r="D161" s="16">
        <f t="shared" si="74"/>
        <v>462.5</v>
      </c>
      <c r="E161" s="16">
        <v>462.5</v>
      </c>
      <c r="F161" s="16">
        <v>352.7</v>
      </c>
      <c r="G161" s="16"/>
      <c r="H161" s="10">
        <f t="shared" si="65"/>
        <v>0</v>
      </c>
      <c r="I161" s="10"/>
      <c r="J161" s="10"/>
      <c r="K161" s="10"/>
      <c r="L161" s="12">
        <f t="shared" si="75"/>
        <v>462.5</v>
      </c>
      <c r="M161" s="12">
        <f t="shared" si="76"/>
        <v>462.5</v>
      </c>
      <c r="N161" s="12">
        <f t="shared" si="77"/>
        <v>352.7</v>
      </c>
      <c r="O161" s="12">
        <f t="shared" si="78"/>
        <v>0</v>
      </c>
    </row>
    <row r="162" spans="1:17" ht="15" customHeight="1" x14ac:dyDescent="0.25">
      <c r="A162" s="13" t="s">
        <v>150</v>
      </c>
      <c r="B162" s="12" t="s">
        <v>328</v>
      </c>
      <c r="C162" s="30" t="s">
        <v>48</v>
      </c>
      <c r="D162" s="16">
        <f t="shared" si="74"/>
        <v>182.7</v>
      </c>
      <c r="E162" s="16">
        <v>182.7</v>
      </c>
      <c r="F162" s="16">
        <v>136</v>
      </c>
      <c r="G162" s="16"/>
      <c r="H162" s="10">
        <f t="shared" si="65"/>
        <v>0</v>
      </c>
      <c r="I162" s="10"/>
      <c r="J162" s="10"/>
      <c r="K162" s="10"/>
      <c r="L162" s="12">
        <f t="shared" si="75"/>
        <v>182.7</v>
      </c>
      <c r="M162" s="12">
        <f t="shared" si="76"/>
        <v>182.7</v>
      </c>
      <c r="N162" s="12">
        <f t="shared" si="77"/>
        <v>136</v>
      </c>
      <c r="O162" s="12">
        <f t="shared" si="78"/>
        <v>0</v>
      </c>
    </row>
    <row r="163" spans="1:17" ht="15" customHeight="1" x14ac:dyDescent="0.25">
      <c r="A163" s="13" t="s">
        <v>107</v>
      </c>
      <c r="B163" s="12" t="s">
        <v>312</v>
      </c>
      <c r="C163" s="30" t="s">
        <v>48</v>
      </c>
      <c r="D163" s="16">
        <f t="shared" si="74"/>
        <v>200</v>
      </c>
      <c r="E163" s="16">
        <v>200</v>
      </c>
      <c r="F163" s="16">
        <v>145.5</v>
      </c>
      <c r="G163" s="16"/>
      <c r="H163" s="10">
        <f t="shared" si="65"/>
        <v>0</v>
      </c>
      <c r="I163" s="10"/>
      <c r="J163" s="10"/>
      <c r="K163" s="10"/>
      <c r="L163" s="12">
        <f t="shared" si="75"/>
        <v>200</v>
      </c>
      <c r="M163" s="12">
        <f t="shared" si="76"/>
        <v>200</v>
      </c>
      <c r="N163" s="12">
        <f t="shared" si="77"/>
        <v>145.5</v>
      </c>
      <c r="O163" s="12">
        <f t="shared" si="78"/>
        <v>0</v>
      </c>
    </row>
    <row r="164" spans="1:17" ht="15" customHeight="1" x14ac:dyDescent="0.25">
      <c r="A164" s="13" t="s">
        <v>108</v>
      </c>
      <c r="B164" s="197" t="s">
        <v>44</v>
      </c>
      <c r="C164" s="30" t="s">
        <v>48</v>
      </c>
      <c r="D164" s="16">
        <f t="shared" si="74"/>
        <v>142.4</v>
      </c>
      <c r="E164" s="16">
        <v>142.4</v>
      </c>
      <c r="F164" s="16">
        <v>104.8</v>
      </c>
      <c r="G164" s="16"/>
      <c r="H164" s="10">
        <f t="shared" si="65"/>
        <v>-36.799999999999997</v>
      </c>
      <c r="I164" s="10">
        <v>-36.799999999999997</v>
      </c>
      <c r="J164" s="10">
        <v>-24.5</v>
      </c>
      <c r="K164" s="10"/>
      <c r="L164" s="12">
        <f t="shared" si="75"/>
        <v>105.60000000000001</v>
      </c>
      <c r="M164" s="12">
        <f t="shared" si="76"/>
        <v>105.60000000000001</v>
      </c>
      <c r="N164" s="12">
        <f t="shared" si="77"/>
        <v>80.3</v>
      </c>
      <c r="O164" s="12">
        <f t="shared" si="78"/>
        <v>0</v>
      </c>
    </row>
    <row r="165" spans="1:17" ht="15" customHeight="1" x14ac:dyDescent="0.25">
      <c r="A165" s="13" t="s">
        <v>109</v>
      </c>
      <c r="B165" s="12" t="s">
        <v>155</v>
      </c>
      <c r="C165" s="30" t="s">
        <v>48</v>
      </c>
      <c r="D165" s="16">
        <f t="shared" si="74"/>
        <v>185.9</v>
      </c>
      <c r="E165" s="16">
        <v>185.9</v>
      </c>
      <c r="F165" s="16">
        <v>148.80000000000001</v>
      </c>
      <c r="G165" s="16"/>
      <c r="H165" s="10">
        <f t="shared" si="65"/>
        <v>0</v>
      </c>
      <c r="I165" s="10"/>
      <c r="J165" s="10"/>
      <c r="K165" s="10"/>
      <c r="L165" s="12">
        <f t="shared" si="75"/>
        <v>185.9</v>
      </c>
      <c r="M165" s="12">
        <f t="shared" si="76"/>
        <v>185.9</v>
      </c>
      <c r="N165" s="12">
        <f t="shared" si="77"/>
        <v>148.80000000000001</v>
      </c>
      <c r="O165" s="12">
        <f t="shared" si="78"/>
        <v>0</v>
      </c>
    </row>
    <row r="166" spans="1:17" ht="15" customHeight="1" x14ac:dyDescent="0.25">
      <c r="A166" s="13" t="s">
        <v>110</v>
      </c>
      <c r="B166" s="12" t="s">
        <v>42</v>
      </c>
      <c r="C166" s="30" t="s">
        <v>48</v>
      </c>
      <c r="D166" s="16">
        <f t="shared" si="74"/>
        <v>176.5</v>
      </c>
      <c r="E166" s="16">
        <v>176.5</v>
      </c>
      <c r="F166" s="16">
        <v>147.6</v>
      </c>
      <c r="G166" s="16"/>
      <c r="H166" s="10">
        <f t="shared" si="65"/>
        <v>-58.3</v>
      </c>
      <c r="I166" s="10">
        <v>-58.3</v>
      </c>
      <c r="J166" s="10">
        <v>-48.8</v>
      </c>
      <c r="K166" s="10"/>
      <c r="L166" s="12">
        <f t="shared" si="75"/>
        <v>118.2</v>
      </c>
      <c r="M166" s="12">
        <f t="shared" si="76"/>
        <v>118.2</v>
      </c>
      <c r="N166" s="12">
        <f t="shared" si="77"/>
        <v>98.8</v>
      </c>
      <c r="O166" s="12">
        <f t="shared" si="78"/>
        <v>0</v>
      </c>
    </row>
    <row r="167" spans="1:17" ht="15" customHeight="1" x14ac:dyDescent="0.25">
      <c r="A167" s="13" t="s">
        <v>111</v>
      </c>
      <c r="B167" s="197" t="s">
        <v>45</v>
      </c>
      <c r="C167" s="30" t="s">
        <v>48</v>
      </c>
      <c r="D167" s="16">
        <f t="shared" si="74"/>
        <v>128.4</v>
      </c>
      <c r="E167" s="16">
        <v>128.4</v>
      </c>
      <c r="F167" s="16">
        <v>103.4</v>
      </c>
      <c r="G167" s="16"/>
      <c r="H167" s="10">
        <f t="shared" si="65"/>
        <v>0</v>
      </c>
      <c r="I167" s="10"/>
      <c r="J167" s="10"/>
      <c r="K167" s="10"/>
      <c r="L167" s="12">
        <f t="shared" si="75"/>
        <v>128.4</v>
      </c>
      <c r="M167" s="12">
        <f t="shared" si="76"/>
        <v>128.4</v>
      </c>
      <c r="N167" s="12">
        <f t="shared" si="77"/>
        <v>103.4</v>
      </c>
      <c r="O167" s="12">
        <f t="shared" si="78"/>
        <v>0</v>
      </c>
    </row>
    <row r="168" spans="1:17" ht="15" customHeight="1" x14ac:dyDescent="0.25">
      <c r="A168" s="13" t="s">
        <v>156</v>
      </c>
      <c r="B168" s="12" t="s">
        <v>40</v>
      </c>
      <c r="C168" s="30" t="s">
        <v>48</v>
      </c>
      <c r="D168" s="16">
        <f t="shared" si="74"/>
        <v>192</v>
      </c>
      <c r="E168" s="16">
        <v>192</v>
      </c>
      <c r="F168" s="16">
        <v>154.19999999999999</v>
      </c>
      <c r="G168" s="16"/>
      <c r="H168" s="10">
        <f t="shared" si="65"/>
        <v>-62.2</v>
      </c>
      <c r="I168" s="10">
        <v>-62.2</v>
      </c>
      <c r="J168" s="10">
        <v>-49.9</v>
      </c>
      <c r="K168" s="10"/>
      <c r="L168" s="12">
        <f t="shared" si="75"/>
        <v>129.80000000000001</v>
      </c>
      <c r="M168" s="12">
        <f t="shared" si="76"/>
        <v>129.80000000000001</v>
      </c>
      <c r="N168" s="12">
        <f t="shared" si="77"/>
        <v>104.29999999999998</v>
      </c>
      <c r="O168" s="12">
        <f t="shared" si="78"/>
        <v>0</v>
      </c>
    </row>
    <row r="169" spans="1:17" ht="15" customHeight="1" x14ac:dyDescent="0.25">
      <c r="A169" s="13" t="s">
        <v>112</v>
      </c>
      <c r="B169" s="259" t="s">
        <v>314</v>
      </c>
      <c r="C169" s="30" t="s">
        <v>48</v>
      </c>
      <c r="D169" s="16">
        <f t="shared" si="74"/>
        <v>146.80000000000001</v>
      </c>
      <c r="E169" s="16">
        <v>146.80000000000001</v>
      </c>
      <c r="F169" s="16">
        <v>121.9</v>
      </c>
      <c r="G169" s="16"/>
      <c r="H169" s="10">
        <f t="shared" si="65"/>
        <v>0</v>
      </c>
      <c r="I169" s="10"/>
      <c r="J169" s="10"/>
      <c r="K169" s="10"/>
      <c r="L169" s="12">
        <f t="shared" si="75"/>
        <v>146.80000000000001</v>
      </c>
      <c r="M169" s="12">
        <f t="shared" si="76"/>
        <v>146.80000000000001</v>
      </c>
      <c r="N169" s="12">
        <f t="shared" si="77"/>
        <v>121.9</v>
      </c>
      <c r="O169" s="12">
        <f t="shared" si="78"/>
        <v>0</v>
      </c>
    </row>
    <row r="170" spans="1:17" ht="15" customHeight="1" x14ac:dyDescent="0.25">
      <c r="A170" s="13" t="s">
        <v>113</v>
      </c>
      <c r="B170" s="91" t="s">
        <v>423</v>
      </c>
      <c r="C170" s="30" t="s">
        <v>48</v>
      </c>
      <c r="D170" s="16">
        <f t="shared" si="74"/>
        <v>98.7</v>
      </c>
      <c r="E170" s="16">
        <v>98.7</v>
      </c>
      <c r="F170" s="16">
        <v>75.900000000000006</v>
      </c>
      <c r="G170" s="16"/>
      <c r="H170" s="10">
        <f t="shared" si="65"/>
        <v>-26.9</v>
      </c>
      <c r="I170" s="10">
        <v>-26.9</v>
      </c>
      <c r="J170" s="10">
        <v>-19.399999999999999</v>
      </c>
      <c r="K170" s="10"/>
      <c r="L170" s="12">
        <f t="shared" si="75"/>
        <v>71.800000000000011</v>
      </c>
      <c r="M170" s="12">
        <f t="shared" si="76"/>
        <v>71.800000000000011</v>
      </c>
      <c r="N170" s="12">
        <f t="shared" si="77"/>
        <v>56.500000000000007</v>
      </c>
      <c r="O170" s="12">
        <f t="shared" si="78"/>
        <v>0</v>
      </c>
    </row>
    <row r="171" spans="1:17" ht="15" customHeight="1" x14ac:dyDescent="0.25">
      <c r="A171" s="13" t="s">
        <v>114</v>
      </c>
      <c r="B171" s="29" t="s">
        <v>377</v>
      </c>
      <c r="C171" s="30" t="s">
        <v>48</v>
      </c>
      <c r="D171" s="16">
        <f t="shared" si="74"/>
        <v>179.8</v>
      </c>
      <c r="E171" s="16">
        <v>179.8</v>
      </c>
      <c r="F171" s="16">
        <v>138.30000000000001</v>
      </c>
      <c r="G171" s="16"/>
      <c r="H171" s="10">
        <f t="shared" si="65"/>
        <v>0</v>
      </c>
      <c r="I171" s="10"/>
      <c r="J171" s="10"/>
      <c r="K171" s="10"/>
      <c r="L171" s="12">
        <f t="shared" si="75"/>
        <v>179.8</v>
      </c>
      <c r="M171" s="12">
        <f t="shared" si="76"/>
        <v>179.8</v>
      </c>
      <c r="N171" s="12">
        <f t="shared" si="77"/>
        <v>138.30000000000001</v>
      </c>
      <c r="O171" s="12">
        <f t="shared" si="78"/>
        <v>0</v>
      </c>
    </row>
    <row r="172" spans="1:17" ht="15" customHeight="1" x14ac:dyDescent="0.25">
      <c r="A172" s="13" t="s">
        <v>115</v>
      </c>
      <c r="B172" s="12" t="s">
        <v>145</v>
      </c>
      <c r="C172" s="30" t="s">
        <v>48</v>
      </c>
      <c r="D172" s="16">
        <f t="shared" si="74"/>
        <v>359.1</v>
      </c>
      <c r="E172" s="16">
        <v>359.1</v>
      </c>
      <c r="F172" s="16">
        <v>288.39999999999998</v>
      </c>
      <c r="G172" s="16"/>
      <c r="H172" s="10">
        <f t="shared" si="65"/>
        <v>0</v>
      </c>
      <c r="I172" s="10"/>
      <c r="J172" s="10"/>
      <c r="K172" s="10"/>
      <c r="L172" s="12">
        <f t="shared" si="75"/>
        <v>359.1</v>
      </c>
      <c r="M172" s="12">
        <f t="shared" si="76"/>
        <v>359.1</v>
      </c>
      <c r="N172" s="12">
        <f t="shared" si="77"/>
        <v>288.39999999999998</v>
      </c>
      <c r="O172" s="12">
        <f t="shared" si="78"/>
        <v>0</v>
      </c>
    </row>
    <row r="173" spans="1:17" ht="15" customHeight="1" x14ac:dyDescent="0.25">
      <c r="A173" s="13" t="s">
        <v>116</v>
      </c>
      <c r="B173" s="12" t="s">
        <v>34</v>
      </c>
      <c r="C173" s="30" t="s">
        <v>48</v>
      </c>
      <c r="D173" s="16">
        <f t="shared" si="74"/>
        <v>210.2</v>
      </c>
      <c r="E173" s="16">
        <v>210.2</v>
      </c>
      <c r="F173" s="16">
        <v>172.2</v>
      </c>
      <c r="G173" s="16"/>
      <c r="H173" s="10">
        <f t="shared" si="65"/>
        <v>0</v>
      </c>
      <c r="I173" s="10"/>
      <c r="J173" s="10"/>
      <c r="K173" s="10"/>
      <c r="L173" s="12">
        <f t="shared" si="75"/>
        <v>210.2</v>
      </c>
      <c r="M173" s="12">
        <f t="shared" si="76"/>
        <v>210.2</v>
      </c>
      <c r="N173" s="12">
        <f t="shared" si="77"/>
        <v>172.2</v>
      </c>
      <c r="O173" s="12">
        <f t="shared" si="78"/>
        <v>0</v>
      </c>
    </row>
    <row r="174" spans="1:17" ht="15" customHeight="1" x14ac:dyDescent="0.25">
      <c r="A174" s="13" t="s">
        <v>152</v>
      </c>
      <c r="B174" s="12" t="s">
        <v>36</v>
      </c>
      <c r="C174" s="30" t="s">
        <v>48</v>
      </c>
      <c r="D174" s="16">
        <f t="shared" si="74"/>
        <v>224.3</v>
      </c>
      <c r="E174" s="16">
        <v>224.3</v>
      </c>
      <c r="F174" s="16">
        <v>179.8</v>
      </c>
      <c r="G174" s="16"/>
      <c r="H174" s="10">
        <f t="shared" si="65"/>
        <v>0</v>
      </c>
      <c r="I174" s="10"/>
      <c r="J174" s="10"/>
      <c r="K174" s="10"/>
      <c r="L174" s="12">
        <f t="shared" si="75"/>
        <v>224.3</v>
      </c>
      <c r="M174" s="12">
        <f t="shared" si="76"/>
        <v>224.3</v>
      </c>
      <c r="N174" s="12">
        <f t="shared" si="77"/>
        <v>179.8</v>
      </c>
      <c r="O174" s="12">
        <f t="shared" si="78"/>
        <v>0</v>
      </c>
      <c r="P174" s="36"/>
      <c r="Q174" s="36"/>
    </row>
    <row r="175" spans="1:17" ht="15" customHeight="1" x14ac:dyDescent="0.25">
      <c r="A175" s="13" t="s">
        <v>117</v>
      </c>
      <c r="B175" s="12" t="s">
        <v>38</v>
      </c>
      <c r="C175" s="30" t="s">
        <v>48</v>
      </c>
      <c r="D175" s="16">
        <f t="shared" si="74"/>
        <v>369</v>
      </c>
      <c r="E175" s="16">
        <v>369</v>
      </c>
      <c r="F175" s="16">
        <v>303.2</v>
      </c>
      <c r="G175" s="16"/>
      <c r="H175" s="10">
        <f t="shared" si="65"/>
        <v>26.9</v>
      </c>
      <c r="I175" s="10">
        <v>26.9</v>
      </c>
      <c r="J175" s="10">
        <v>19.399999999999999</v>
      </c>
      <c r="K175" s="10"/>
      <c r="L175" s="12">
        <f t="shared" si="75"/>
        <v>395.9</v>
      </c>
      <c r="M175" s="12">
        <f t="shared" si="76"/>
        <v>395.9</v>
      </c>
      <c r="N175" s="12">
        <f t="shared" si="77"/>
        <v>322.59999999999997</v>
      </c>
      <c r="O175" s="12">
        <f t="shared" si="78"/>
        <v>0</v>
      </c>
    </row>
    <row r="176" spans="1:17" ht="15" customHeight="1" x14ac:dyDescent="0.25">
      <c r="A176" s="13" t="s">
        <v>118</v>
      </c>
      <c r="B176" s="12" t="s">
        <v>37</v>
      </c>
      <c r="C176" s="30" t="s">
        <v>48</v>
      </c>
      <c r="D176" s="16">
        <f t="shared" si="74"/>
        <v>223.2</v>
      </c>
      <c r="E176" s="16">
        <v>223.2</v>
      </c>
      <c r="F176" s="16">
        <v>178.9</v>
      </c>
      <c r="G176" s="16"/>
      <c r="H176" s="10">
        <f t="shared" si="65"/>
        <v>0</v>
      </c>
      <c r="I176" s="10"/>
      <c r="J176" s="10"/>
      <c r="K176" s="10"/>
      <c r="L176" s="12">
        <f t="shared" si="75"/>
        <v>223.2</v>
      </c>
      <c r="M176" s="12">
        <f t="shared" si="76"/>
        <v>223.2</v>
      </c>
      <c r="N176" s="12">
        <f t="shared" si="77"/>
        <v>178.9</v>
      </c>
      <c r="O176" s="12">
        <f t="shared" si="78"/>
        <v>0</v>
      </c>
    </row>
    <row r="177" spans="1:17" ht="15" customHeight="1" x14ac:dyDescent="0.25">
      <c r="A177" s="13" t="s">
        <v>119</v>
      </c>
      <c r="B177" s="12" t="s">
        <v>35</v>
      </c>
      <c r="C177" s="30" t="s">
        <v>48</v>
      </c>
      <c r="D177" s="16">
        <f t="shared" si="74"/>
        <v>349.9</v>
      </c>
      <c r="E177" s="16">
        <v>349.9</v>
      </c>
      <c r="F177" s="16">
        <v>286.2</v>
      </c>
      <c r="G177" s="16"/>
      <c r="H177" s="10">
        <f t="shared" si="65"/>
        <v>0</v>
      </c>
      <c r="I177" s="10"/>
      <c r="J177" s="10"/>
      <c r="K177" s="10"/>
      <c r="L177" s="12">
        <f t="shared" si="75"/>
        <v>349.9</v>
      </c>
      <c r="M177" s="12">
        <f t="shared" si="76"/>
        <v>349.9</v>
      </c>
      <c r="N177" s="12">
        <f t="shared" si="77"/>
        <v>286.2</v>
      </c>
      <c r="O177" s="12">
        <f t="shared" si="78"/>
        <v>0</v>
      </c>
    </row>
    <row r="178" spans="1:17" ht="15" customHeight="1" x14ac:dyDescent="0.25">
      <c r="A178" s="13" t="s">
        <v>120</v>
      </c>
      <c r="B178" s="12" t="s">
        <v>46</v>
      </c>
      <c r="C178" s="30" t="s">
        <v>48</v>
      </c>
      <c r="D178" s="16">
        <f t="shared" si="74"/>
        <v>81.5</v>
      </c>
      <c r="E178" s="16">
        <v>81.5</v>
      </c>
      <c r="F178" s="16">
        <v>72.5</v>
      </c>
      <c r="G178" s="16"/>
      <c r="H178" s="10">
        <f t="shared" si="65"/>
        <v>-17.3</v>
      </c>
      <c r="I178" s="10">
        <v>-17.3</v>
      </c>
      <c r="J178" s="10">
        <v>-14.9</v>
      </c>
      <c r="K178" s="10"/>
      <c r="L178" s="12">
        <f t="shared" si="75"/>
        <v>64.2</v>
      </c>
      <c r="M178" s="12">
        <f t="shared" si="76"/>
        <v>64.2</v>
      </c>
      <c r="N178" s="12">
        <f t="shared" si="77"/>
        <v>57.6</v>
      </c>
      <c r="O178" s="12">
        <f t="shared" si="78"/>
        <v>0</v>
      </c>
    </row>
    <row r="179" spans="1:17" ht="15" customHeight="1" x14ac:dyDescent="0.25">
      <c r="A179" s="13" t="s">
        <v>121</v>
      </c>
      <c r="B179" s="12" t="s">
        <v>591</v>
      </c>
      <c r="C179" s="30" t="s">
        <v>48</v>
      </c>
      <c r="D179" s="16">
        <f t="shared" si="74"/>
        <v>618.1</v>
      </c>
      <c r="E179" s="16">
        <v>618.1</v>
      </c>
      <c r="F179" s="16">
        <v>599.9</v>
      </c>
      <c r="G179" s="16"/>
      <c r="H179" s="10">
        <f t="shared" si="65"/>
        <v>36</v>
      </c>
      <c r="I179" s="10">
        <v>36</v>
      </c>
      <c r="J179" s="10">
        <v>28.7</v>
      </c>
      <c r="K179" s="10"/>
      <c r="L179" s="12">
        <f t="shared" si="75"/>
        <v>654.1</v>
      </c>
      <c r="M179" s="12">
        <f t="shared" si="76"/>
        <v>654.1</v>
      </c>
      <c r="N179" s="12">
        <f t="shared" si="77"/>
        <v>628.6</v>
      </c>
      <c r="O179" s="12">
        <f t="shared" si="78"/>
        <v>0</v>
      </c>
    </row>
    <row r="180" spans="1:17" ht="14.25" customHeight="1" x14ac:dyDescent="0.25">
      <c r="A180" s="13" t="s">
        <v>122</v>
      </c>
      <c r="B180" s="12" t="s">
        <v>61</v>
      </c>
      <c r="C180" s="30" t="s">
        <v>48</v>
      </c>
      <c r="D180" s="16">
        <f t="shared" si="74"/>
        <v>67.2</v>
      </c>
      <c r="E180" s="16">
        <v>67.2</v>
      </c>
      <c r="F180" s="16">
        <v>58.2</v>
      </c>
      <c r="G180" s="16"/>
      <c r="H180" s="10">
        <f t="shared" si="65"/>
        <v>-18.7</v>
      </c>
      <c r="I180" s="10">
        <v>-18.7</v>
      </c>
      <c r="J180" s="10">
        <v>-13.8</v>
      </c>
      <c r="K180" s="10"/>
      <c r="L180" s="12">
        <f t="shared" si="75"/>
        <v>48.5</v>
      </c>
      <c r="M180" s="12">
        <f t="shared" si="76"/>
        <v>48.5</v>
      </c>
      <c r="N180" s="12">
        <f t="shared" si="77"/>
        <v>44.400000000000006</v>
      </c>
      <c r="O180" s="12">
        <f t="shared" si="78"/>
        <v>0</v>
      </c>
    </row>
    <row r="181" spans="1:17" ht="15" customHeight="1" x14ac:dyDescent="0.25">
      <c r="A181" s="13" t="s">
        <v>123</v>
      </c>
      <c r="B181" s="12" t="s">
        <v>47</v>
      </c>
      <c r="C181" s="30" t="s">
        <v>48</v>
      </c>
      <c r="D181" s="16">
        <f t="shared" si="74"/>
        <v>90.3</v>
      </c>
      <c r="E181" s="16">
        <v>90.3</v>
      </c>
      <c r="F181" s="16">
        <v>77.8</v>
      </c>
      <c r="G181" s="16"/>
      <c r="H181" s="10">
        <f t="shared" si="65"/>
        <v>0</v>
      </c>
      <c r="I181" s="10"/>
      <c r="J181" s="10"/>
      <c r="K181" s="10"/>
      <c r="L181" s="12">
        <f t="shared" si="75"/>
        <v>90.3</v>
      </c>
      <c r="M181" s="12">
        <f t="shared" si="76"/>
        <v>90.3</v>
      </c>
      <c r="N181" s="12">
        <f t="shared" si="77"/>
        <v>77.8</v>
      </c>
      <c r="O181" s="12">
        <f t="shared" si="78"/>
        <v>0</v>
      </c>
    </row>
    <row r="182" spans="1:17" s="36" customFormat="1" ht="15" customHeight="1" x14ac:dyDescent="0.25">
      <c r="A182" s="13" t="s">
        <v>124</v>
      </c>
      <c r="B182" s="12" t="s">
        <v>158</v>
      </c>
      <c r="C182" s="30" t="s">
        <v>48</v>
      </c>
      <c r="D182" s="16">
        <f t="shared" si="74"/>
        <v>97.4</v>
      </c>
      <c r="E182" s="16">
        <v>97.4</v>
      </c>
      <c r="F182" s="16">
        <v>83.1</v>
      </c>
      <c r="G182" s="16"/>
      <c r="H182" s="10">
        <f t="shared" si="65"/>
        <v>0</v>
      </c>
      <c r="I182" s="10"/>
      <c r="J182" s="10"/>
      <c r="K182" s="10"/>
      <c r="L182" s="12">
        <f t="shared" si="75"/>
        <v>97.4</v>
      </c>
      <c r="M182" s="12">
        <f t="shared" si="76"/>
        <v>97.4</v>
      </c>
      <c r="N182" s="12">
        <f t="shared" si="77"/>
        <v>83.1</v>
      </c>
      <c r="O182" s="12">
        <f t="shared" si="78"/>
        <v>0</v>
      </c>
      <c r="P182" s="2"/>
      <c r="Q182" s="2"/>
    </row>
    <row r="183" spans="1:17" s="36" customFormat="1" ht="15" customHeight="1" x14ac:dyDescent="0.25">
      <c r="A183" s="13" t="s">
        <v>125</v>
      </c>
      <c r="B183" s="40" t="s">
        <v>60</v>
      </c>
      <c r="C183" s="30" t="s">
        <v>48</v>
      </c>
      <c r="D183" s="16">
        <f t="shared" si="74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75"/>
        <v>485</v>
      </c>
      <c r="M183" s="12">
        <f t="shared" si="76"/>
        <v>485</v>
      </c>
      <c r="N183" s="12">
        <f t="shared" si="77"/>
        <v>417.1</v>
      </c>
      <c r="O183" s="12"/>
      <c r="P183" s="2"/>
      <c r="Q183" s="2"/>
    </row>
    <row r="184" spans="1:17" ht="15.95" customHeight="1" x14ac:dyDescent="0.25">
      <c r="A184" s="20" t="s">
        <v>126</v>
      </c>
      <c r="B184" s="21" t="s">
        <v>167</v>
      </c>
      <c r="C184" s="28"/>
      <c r="D184" s="23">
        <f t="shared" ref="D184:O184" si="79">SUM(D151,D154:D183)</f>
        <v>7742.8000000000011</v>
      </c>
      <c r="E184" s="23">
        <f t="shared" si="79"/>
        <v>7562.6</v>
      </c>
      <c r="F184" s="23">
        <f t="shared" si="79"/>
        <v>5792.0000000000009</v>
      </c>
      <c r="G184" s="23">
        <f t="shared" si="79"/>
        <v>180.2</v>
      </c>
      <c r="H184" s="10">
        <f t="shared" si="79"/>
        <v>1.4210854715202004E-14</v>
      </c>
      <c r="I184" s="10">
        <f t="shared" si="79"/>
        <v>0</v>
      </c>
      <c r="J184" s="10">
        <f t="shared" si="79"/>
        <v>-35.199999999999996</v>
      </c>
      <c r="K184" s="10">
        <f t="shared" si="79"/>
        <v>0</v>
      </c>
      <c r="L184" s="43">
        <f t="shared" si="79"/>
        <v>7742.8</v>
      </c>
      <c r="M184" s="43">
        <f t="shared" si="79"/>
        <v>7562.5999999999995</v>
      </c>
      <c r="N184" s="43">
        <f t="shared" si="79"/>
        <v>5756.800000000002</v>
      </c>
      <c r="O184" s="43">
        <f t="shared" si="79"/>
        <v>180.2</v>
      </c>
    </row>
    <row r="185" spans="1:17" ht="15.95" customHeight="1" x14ac:dyDescent="0.25">
      <c r="A185" s="5" t="s">
        <v>127</v>
      </c>
      <c r="B185" s="583" t="s">
        <v>171</v>
      </c>
      <c r="C185" s="584"/>
      <c r="D185" s="584"/>
      <c r="E185" s="584"/>
      <c r="F185" s="584"/>
      <c r="G185" s="584"/>
      <c r="H185" s="584"/>
      <c r="I185" s="584"/>
      <c r="J185" s="584"/>
      <c r="K185" s="584"/>
      <c r="L185" s="584"/>
      <c r="M185" s="584"/>
      <c r="N185" s="584"/>
      <c r="O185" s="585"/>
    </row>
    <row r="186" spans="1:17" ht="15" customHeight="1" x14ac:dyDescent="0.25">
      <c r="A186" s="5" t="s">
        <v>128</v>
      </c>
      <c r="B186" s="234" t="s">
        <v>20</v>
      </c>
      <c r="C186" s="252"/>
      <c r="D186" s="16">
        <f>D187+D189</f>
        <v>410.8</v>
      </c>
      <c r="E186" s="16">
        <f t="shared" ref="E186:G186" si="80">E187+E189</f>
        <v>379.5</v>
      </c>
      <c r="F186" s="16">
        <f t="shared" si="80"/>
        <v>210.7</v>
      </c>
      <c r="G186" s="16">
        <f t="shared" si="80"/>
        <v>31.3</v>
      </c>
      <c r="H186" s="9">
        <f>I186+K186</f>
        <v>0</v>
      </c>
      <c r="I186" s="10">
        <f>I187+I189</f>
        <v>0</v>
      </c>
      <c r="J186" s="10">
        <f t="shared" ref="J186:K186" si="81">J187+J189</f>
        <v>0</v>
      </c>
      <c r="K186" s="10">
        <f t="shared" si="81"/>
        <v>0</v>
      </c>
      <c r="L186" s="11">
        <f>M186+O186</f>
        <v>410.8</v>
      </c>
      <c r="M186" s="11">
        <f t="shared" ref="M186:O189" si="82">E186+I186</f>
        <v>379.5</v>
      </c>
      <c r="N186" s="11">
        <f t="shared" si="82"/>
        <v>210.7</v>
      </c>
      <c r="O186" s="11">
        <f t="shared" si="82"/>
        <v>31.3</v>
      </c>
    </row>
    <row r="187" spans="1:17" ht="15" customHeight="1" x14ac:dyDescent="0.25">
      <c r="A187" s="260"/>
      <c r="B187" s="253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201"/>
      <c r="L187" s="12">
        <f>M187+O187</f>
        <v>407.3</v>
      </c>
      <c r="M187" s="12">
        <f t="shared" si="82"/>
        <v>376</v>
      </c>
      <c r="N187" s="12">
        <f t="shared" si="82"/>
        <v>210.7</v>
      </c>
      <c r="O187" s="12">
        <f t="shared" si="82"/>
        <v>31.3</v>
      </c>
    </row>
    <row r="188" spans="1:17" ht="15" customHeight="1" x14ac:dyDescent="0.25">
      <c r="A188" s="260"/>
      <c r="B188" s="544" t="s">
        <v>512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201"/>
      <c r="L188" s="12">
        <f>M188+O188</f>
        <v>135</v>
      </c>
      <c r="M188" s="12">
        <f t="shared" ref="M188" si="83">E188+I188</f>
        <v>135</v>
      </c>
      <c r="N188" s="12">
        <f t="shared" ref="N188" si="84">F188+J188</f>
        <v>24</v>
      </c>
      <c r="O188" s="12">
        <f t="shared" ref="O188" si="85">G188+K188</f>
        <v>0</v>
      </c>
    </row>
    <row r="189" spans="1:17" ht="15" customHeight="1" x14ac:dyDescent="0.25">
      <c r="A189" s="147"/>
      <c r="B189" s="254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201"/>
      <c r="L189" s="12">
        <f>M189+O189</f>
        <v>3.5</v>
      </c>
      <c r="M189" s="12">
        <f t="shared" si="82"/>
        <v>3.5</v>
      </c>
      <c r="N189" s="12">
        <f t="shared" si="82"/>
        <v>0</v>
      </c>
      <c r="O189" s="12">
        <f t="shared" si="82"/>
        <v>0</v>
      </c>
    </row>
    <row r="190" spans="1:17" ht="15.95" customHeight="1" x14ac:dyDescent="0.25">
      <c r="A190" s="20" t="s">
        <v>153</v>
      </c>
      <c r="B190" s="238" t="s">
        <v>168</v>
      </c>
      <c r="C190" s="81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86">H186</f>
        <v>0</v>
      </c>
      <c r="I190" s="24">
        <f t="shared" si="86"/>
        <v>0</v>
      </c>
      <c r="J190" s="24">
        <f t="shared" si="86"/>
        <v>0</v>
      </c>
      <c r="K190" s="24">
        <f t="shared" si="86"/>
        <v>0</v>
      </c>
      <c r="L190" s="43">
        <f>M190+O190</f>
        <v>410.8</v>
      </c>
      <c r="M190" s="43">
        <f t="shared" si="86"/>
        <v>379.5</v>
      </c>
      <c r="N190" s="43">
        <f t="shared" si="86"/>
        <v>210.7</v>
      </c>
      <c r="O190" s="43">
        <f t="shared" si="86"/>
        <v>31.3</v>
      </c>
    </row>
    <row r="191" spans="1:17" ht="15.95" customHeight="1" x14ac:dyDescent="0.25">
      <c r="A191" s="13" t="s">
        <v>129</v>
      </c>
      <c r="B191" s="583" t="s">
        <v>62</v>
      </c>
      <c r="C191" s="584"/>
      <c r="D191" s="584"/>
      <c r="E191" s="584"/>
      <c r="F191" s="584"/>
      <c r="G191" s="584"/>
      <c r="H191" s="584"/>
      <c r="I191" s="584"/>
      <c r="J191" s="584"/>
      <c r="K191" s="584"/>
      <c r="L191" s="584"/>
      <c r="M191" s="584"/>
      <c r="N191" s="584"/>
      <c r="O191" s="585"/>
    </row>
    <row r="192" spans="1:17" ht="15" customHeight="1" x14ac:dyDescent="0.25">
      <c r="A192" s="19" t="s">
        <v>130</v>
      </c>
      <c r="B192" s="234" t="s">
        <v>20</v>
      </c>
      <c r="C192" s="255" t="s">
        <v>30</v>
      </c>
      <c r="D192" s="16">
        <f t="shared" ref="D192:D205" si="87">E192+G192</f>
        <v>872.90000000000009</v>
      </c>
      <c r="E192" s="16">
        <v>781.7</v>
      </c>
      <c r="F192" s="16">
        <v>110.9</v>
      </c>
      <c r="G192" s="16">
        <v>91.2</v>
      </c>
      <c r="H192" s="9">
        <f>I192+K192</f>
        <v>0</v>
      </c>
      <c r="I192" s="10"/>
      <c r="J192" s="10"/>
      <c r="K192" s="201"/>
      <c r="L192" s="11">
        <f>M192+O192</f>
        <v>872.90000000000009</v>
      </c>
      <c r="M192" s="11">
        <f>E192+I192</f>
        <v>781.7</v>
      </c>
      <c r="N192" s="11">
        <f>F192+J192</f>
        <v>110.9</v>
      </c>
      <c r="O192" s="11">
        <f>G192+K192</f>
        <v>91.2</v>
      </c>
    </row>
    <row r="193" spans="1:17" ht="15" customHeight="1" x14ac:dyDescent="0.25">
      <c r="A193" s="13" t="s">
        <v>131</v>
      </c>
      <c r="B193" s="12" t="s">
        <v>7</v>
      </c>
      <c r="C193" s="38" t="s">
        <v>30</v>
      </c>
      <c r="D193" s="16">
        <f t="shared" si="87"/>
        <v>38.299999999999997</v>
      </c>
      <c r="E193" s="16">
        <v>38.299999999999997</v>
      </c>
      <c r="F193" s="16">
        <v>29.8</v>
      </c>
      <c r="G193" s="16"/>
      <c r="H193" s="9">
        <f t="shared" ref="H193:H205" si="88">I193+K193</f>
        <v>0</v>
      </c>
      <c r="I193" s="10"/>
      <c r="J193" s="10"/>
      <c r="K193" s="201"/>
      <c r="L193" s="11">
        <f t="shared" ref="L193:L205" si="89">M193+O193</f>
        <v>38.299999999999997</v>
      </c>
      <c r="M193" s="11">
        <f t="shared" ref="M193:M205" si="90">E193+I193</f>
        <v>38.299999999999997</v>
      </c>
      <c r="N193" s="11">
        <f t="shared" ref="N193:N205" si="91">F193+J193</f>
        <v>29.8</v>
      </c>
      <c r="O193" s="11">
        <f t="shared" ref="O193:O205" si="92">G193+K193</f>
        <v>0</v>
      </c>
    </row>
    <row r="194" spans="1:17" ht="15" customHeight="1" x14ac:dyDescent="0.25">
      <c r="A194" s="13" t="s">
        <v>132</v>
      </c>
      <c r="B194" s="78" t="s">
        <v>10</v>
      </c>
      <c r="C194" s="38" t="s">
        <v>30</v>
      </c>
      <c r="D194" s="16">
        <f t="shared" si="87"/>
        <v>31.6</v>
      </c>
      <c r="E194" s="16">
        <v>31.6</v>
      </c>
      <c r="F194" s="16">
        <v>23</v>
      </c>
      <c r="G194" s="16"/>
      <c r="H194" s="9">
        <f t="shared" si="88"/>
        <v>0</v>
      </c>
      <c r="I194" s="10"/>
      <c r="J194" s="10"/>
      <c r="K194" s="201"/>
      <c r="L194" s="11">
        <f t="shared" si="89"/>
        <v>31.6</v>
      </c>
      <c r="M194" s="11">
        <f t="shared" si="90"/>
        <v>31.6</v>
      </c>
      <c r="N194" s="11">
        <f t="shared" si="91"/>
        <v>23</v>
      </c>
      <c r="O194" s="11">
        <f t="shared" si="92"/>
        <v>0</v>
      </c>
    </row>
    <row r="195" spans="1:17" ht="15" customHeight="1" x14ac:dyDescent="0.25">
      <c r="A195" s="235" t="s">
        <v>133</v>
      </c>
      <c r="B195" s="29" t="s">
        <v>11</v>
      </c>
      <c r="C195" s="38" t="s">
        <v>30</v>
      </c>
      <c r="D195" s="16">
        <f t="shared" si="87"/>
        <v>88.3</v>
      </c>
      <c r="E195" s="16">
        <v>88.3</v>
      </c>
      <c r="F195" s="16">
        <v>78.2</v>
      </c>
      <c r="G195" s="16"/>
      <c r="H195" s="9">
        <f t="shared" si="88"/>
        <v>0</v>
      </c>
      <c r="I195" s="10"/>
      <c r="J195" s="10"/>
      <c r="K195" s="201"/>
      <c r="L195" s="11">
        <f t="shared" si="89"/>
        <v>88.3</v>
      </c>
      <c r="M195" s="11">
        <f t="shared" si="90"/>
        <v>88.3</v>
      </c>
      <c r="N195" s="11">
        <f t="shared" si="91"/>
        <v>78.2</v>
      </c>
      <c r="O195" s="11">
        <f t="shared" si="92"/>
        <v>0</v>
      </c>
    </row>
    <row r="196" spans="1:17" ht="15" customHeight="1" x14ac:dyDescent="0.25">
      <c r="A196" s="251" t="s">
        <v>134</v>
      </c>
      <c r="B196" s="29" t="s">
        <v>15</v>
      </c>
      <c r="C196" s="38" t="s">
        <v>30</v>
      </c>
      <c r="D196" s="16">
        <f t="shared" si="87"/>
        <v>40.299999999999997</v>
      </c>
      <c r="E196" s="16">
        <v>40.299999999999997</v>
      </c>
      <c r="F196" s="16">
        <v>29.8</v>
      </c>
      <c r="G196" s="16"/>
      <c r="H196" s="9">
        <f t="shared" si="88"/>
        <v>0</v>
      </c>
      <c r="I196" s="10"/>
      <c r="J196" s="10"/>
      <c r="K196" s="201"/>
      <c r="L196" s="11">
        <f t="shared" si="89"/>
        <v>40.299999999999997</v>
      </c>
      <c r="M196" s="11">
        <f t="shared" si="90"/>
        <v>40.299999999999997</v>
      </c>
      <c r="N196" s="11">
        <f t="shared" si="91"/>
        <v>29.8</v>
      </c>
      <c r="O196" s="11">
        <f t="shared" si="92"/>
        <v>0</v>
      </c>
    </row>
    <row r="197" spans="1:17" ht="15" customHeight="1" x14ac:dyDescent="0.25">
      <c r="A197" s="32" t="s">
        <v>135</v>
      </c>
      <c r="B197" s="29" t="s">
        <v>16</v>
      </c>
      <c r="C197" s="38" t="s">
        <v>30</v>
      </c>
      <c r="D197" s="16">
        <f t="shared" si="87"/>
        <v>98</v>
      </c>
      <c r="E197" s="16">
        <v>98</v>
      </c>
      <c r="F197" s="16">
        <v>83.6</v>
      </c>
      <c r="G197" s="16"/>
      <c r="H197" s="9">
        <f t="shared" ref="H197" si="93">I197+K197</f>
        <v>0</v>
      </c>
      <c r="I197" s="10"/>
      <c r="J197" s="10"/>
      <c r="K197" s="201"/>
      <c r="L197" s="11">
        <f t="shared" ref="L197" si="94">M197+O197</f>
        <v>98</v>
      </c>
      <c r="M197" s="11">
        <f t="shared" ref="M197" si="95">E197+I197</f>
        <v>98</v>
      </c>
      <c r="N197" s="11">
        <f t="shared" ref="N197" si="96">F197+J197</f>
        <v>83.6</v>
      </c>
      <c r="O197" s="11">
        <f t="shared" ref="O197" si="97">G197+K197</f>
        <v>0</v>
      </c>
    </row>
    <row r="198" spans="1:17" ht="15" customHeight="1" x14ac:dyDescent="0.25">
      <c r="A198" s="13" t="s">
        <v>154</v>
      </c>
      <c r="B198" s="29" t="s">
        <v>27</v>
      </c>
      <c r="C198" s="38" t="s">
        <v>30</v>
      </c>
      <c r="D198" s="16">
        <f t="shared" si="87"/>
        <v>329</v>
      </c>
      <c r="E198" s="16">
        <v>325.10000000000002</v>
      </c>
      <c r="F198" s="16">
        <v>293.7</v>
      </c>
      <c r="G198" s="16">
        <v>3.9</v>
      </c>
      <c r="H198" s="9">
        <f t="shared" si="88"/>
        <v>0</v>
      </c>
      <c r="I198" s="10"/>
      <c r="J198" s="10"/>
      <c r="K198" s="201"/>
      <c r="L198" s="11">
        <f t="shared" si="89"/>
        <v>329</v>
      </c>
      <c r="M198" s="11">
        <f t="shared" si="90"/>
        <v>325.10000000000002</v>
      </c>
      <c r="N198" s="11">
        <f t="shared" si="91"/>
        <v>293.7</v>
      </c>
      <c r="O198" s="11">
        <f t="shared" si="92"/>
        <v>3.9</v>
      </c>
    </row>
    <row r="199" spans="1:17" ht="15" customHeight="1" x14ac:dyDescent="0.25">
      <c r="A199" s="235" t="s">
        <v>136</v>
      </c>
      <c r="B199" s="29" t="s">
        <v>54</v>
      </c>
      <c r="C199" s="38" t="s">
        <v>30</v>
      </c>
      <c r="D199" s="16">
        <f t="shared" si="87"/>
        <v>111.8</v>
      </c>
      <c r="E199" s="16">
        <v>104.8</v>
      </c>
      <c r="F199" s="16">
        <v>96</v>
      </c>
      <c r="G199" s="16">
        <v>7</v>
      </c>
      <c r="H199" s="9">
        <f t="shared" si="88"/>
        <v>1.3</v>
      </c>
      <c r="I199" s="10">
        <v>1.3</v>
      </c>
      <c r="J199" s="10"/>
      <c r="K199" s="201"/>
      <c r="L199" s="11">
        <f t="shared" si="89"/>
        <v>113.1</v>
      </c>
      <c r="M199" s="11">
        <f t="shared" si="90"/>
        <v>106.1</v>
      </c>
      <c r="N199" s="11">
        <f t="shared" si="91"/>
        <v>96</v>
      </c>
      <c r="O199" s="11">
        <f t="shared" si="92"/>
        <v>7</v>
      </c>
    </row>
    <row r="200" spans="1:17" ht="15" customHeight="1" x14ac:dyDescent="0.25">
      <c r="A200" s="37" t="s">
        <v>173</v>
      </c>
      <c r="B200" s="29" t="s">
        <v>55</v>
      </c>
      <c r="C200" s="38" t="s">
        <v>30</v>
      </c>
      <c r="D200" s="16">
        <f t="shared" si="87"/>
        <v>76.7</v>
      </c>
      <c r="E200" s="16">
        <v>76.7</v>
      </c>
      <c r="F200" s="16">
        <v>65.5</v>
      </c>
      <c r="G200" s="16"/>
      <c r="H200" s="9">
        <f t="shared" si="88"/>
        <v>0</v>
      </c>
      <c r="I200" s="10"/>
      <c r="J200" s="10"/>
      <c r="K200" s="201"/>
      <c r="L200" s="11">
        <f t="shared" si="89"/>
        <v>76.7</v>
      </c>
      <c r="M200" s="11">
        <f t="shared" si="90"/>
        <v>76.7</v>
      </c>
      <c r="N200" s="11">
        <f t="shared" si="91"/>
        <v>65.5</v>
      </c>
      <c r="O200" s="11">
        <f t="shared" si="92"/>
        <v>0</v>
      </c>
    </row>
    <row r="201" spans="1:17" ht="15" customHeight="1" x14ac:dyDescent="0.25">
      <c r="A201" s="39" t="s">
        <v>174</v>
      </c>
      <c r="B201" s="29" t="s">
        <v>315</v>
      </c>
      <c r="C201" s="38" t="s">
        <v>30</v>
      </c>
      <c r="D201" s="16">
        <f t="shared" si="87"/>
        <v>54.1</v>
      </c>
      <c r="E201" s="16">
        <v>50.1</v>
      </c>
      <c r="F201" s="16">
        <v>44</v>
      </c>
      <c r="G201" s="16">
        <v>4</v>
      </c>
      <c r="H201" s="9">
        <f t="shared" si="88"/>
        <v>0</v>
      </c>
      <c r="I201" s="10"/>
      <c r="J201" s="10"/>
      <c r="K201" s="201"/>
      <c r="L201" s="11">
        <f t="shared" si="89"/>
        <v>54.1</v>
      </c>
      <c r="M201" s="11">
        <f t="shared" si="90"/>
        <v>50.1</v>
      </c>
      <c r="N201" s="11">
        <f t="shared" si="91"/>
        <v>44</v>
      </c>
      <c r="O201" s="11">
        <f t="shared" si="92"/>
        <v>4</v>
      </c>
    </row>
    <row r="202" spans="1:17" x14ac:dyDescent="0.25">
      <c r="A202" s="32" t="s">
        <v>175</v>
      </c>
      <c r="B202" s="29" t="s">
        <v>63</v>
      </c>
      <c r="C202" s="38" t="s">
        <v>30</v>
      </c>
      <c r="D202" s="16">
        <f t="shared" si="87"/>
        <v>56.4</v>
      </c>
      <c r="E202" s="16">
        <v>56.4</v>
      </c>
      <c r="F202" s="16">
        <v>46.9</v>
      </c>
      <c r="G202" s="16"/>
      <c r="H202" s="9">
        <f t="shared" si="88"/>
        <v>0</v>
      </c>
      <c r="I202" s="10"/>
      <c r="J202" s="10"/>
      <c r="K202" s="201"/>
      <c r="L202" s="11">
        <f t="shared" si="89"/>
        <v>56.4</v>
      </c>
      <c r="M202" s="11">
        <f t="shared" si="90"/>
        <v>56.4</v>
      </c>
      <c r="N202" s="11">
        <f t="shared" si="91"/>
        <v>46.9</v>
      </c>
      <c r="O202" s="11">
        <f t="shared" si="92"/>
        <v>0</v>
      </c>
      <c r="P202" s="36"/>
      <c r="Q202" s="36"/>
    </row>
    <row r="203" spans="1:17" x14ac:dyDescent="0.25">
      <c r="A203" s="32" t="s">
        <v>176</v>
      </c>
      <c r="B203" s="29" t="s">
        <v>146</v>
      </c>
      <c r="C203" s="38" t="s">
        <v>30</v>
      </c>
      <c r="D203" s="16">
        <f t="shared" si="87"/>
        <v>45.2</v>
      </c>
      <c r="E203" s="16">
        <v>45.2</v>
      </c>
      <c r="F203" s="16">
        <v>38.4</v>
      </c>
      <c r="G203" s="16"/>
      <c r="H203" s="9">
        <f t="shared" si="88"/>
        <v>0</v>
      </c>
      <c r="I203" s="10"/>
      <c r="J203" s="10"/>
      <c r="K203" s="201"/>
      <c r="L203" s="11">
        <f t="shared" si="89"/>
        <v>45.2</v>
      </c>
      <c r="M203" s="11">
        <f t="shared" si="90"/>
        <v>45.2</v>
      </c>
      <c r="N203" s="11">
        <f t="shared" si="91"/>
        <v>38.4</v>
      </c>
      <c r="O203" s="11">
        <f t="shared" si="92"/>
        <v>0</v>
      </c>
    </row>
    <row r="204" spans="1:17" x14ac:dyDescent="0.25">
      <c r="A204" s="32" t="s">
        <v>177</v>
      </c>
      <c r="B204" s="29" t="s">
        <v>28</v>
      </c>
      <c r="C204" s="38" t="s">
        <v>30</v>
      </c>
      <c r="D204" s="16">
        <f t="shared" si="87"/>
        <v>619.9</v>
      </c>
      <c r="E204" s="16">
        <v>619.29999999999995</v>
      </c>
      <c r="F204" s="16">
        <v>548</v>
      </c>
      <c r="G204" s="16">
        <v>0.6</v>
      </c>
      <c r="H204" s="9">
        <f t="shared" si="88"/>
        <v>0</v>
      </c>
      <c r="I204" s="10"/>
      <c r="J204" s="10"/>
      <c r="K204" s="201"/>
      <c r="L204" s="11">
        <f t="shared" si="89"/>
        <v>619.9</v>
      </c>
      <c r="M204" s="11">
        <f t="shared" si="90"/>
        <v>619.29999999999995</v>
      </c>
      <c r="N204" s="11">
        <f t="shared" si="91"/>
        <v>548</v>
      </c>
      <c r="O204" s="11">
        <f t="shared" si="92"/>
        <v>0.6</v>
      </c>
      <c r="P204" s="36"/>
      <c r="Q204" s="36"/>
    </row>
    <row r="205" spans="1:17" ht="15" customHeight="1" x14ac:dyDescent="0.25">
      <c r="A205" s="32" t="s">
        <v>178</v>
      </c>
      <c r="B205" s="12" t="s">
        <v>29</v>
      </c>
      <c r="C205" s="38" t="s">
        <v>30</v>
      </c>
      <c r="D205" s="16">
        <f t="shared" si="87"/>
        <v>225.4</v>
      </c>
      <c r="E205" s="16">
        <v>218.4</v>
      </c>
      <c r="F205" s="16">
        <v>202.5</v>
      </c>
      <c r="G205" s="16">
        <v>7</v>
      </c>
      <c r="H205" s="9">
        <f t="shared" si="88"/>
        <v>0</v>
      </c>
      <c r="I205" s="10"/>
      <c r="J205" s="10"/>
      <c r="K205" s="201"/>
      <c r="L205" s="11">
        <f t="shared" si="89"/>
        <v>225.4</v>
      </c>
      <c r="M205" s="11">
        <f t="shared" si="90"/>
        <v>218.4</v>
      </c>
      <c r="N205" s="11">
        <f t="shared" si="91"/>
        <v>202.5</v>
      </c>
      <c r="O205" s="11">
        <f t="shared" si="92"/>
        <v>7</v>
      </c>
      <c r="P205" s="36"/>
      <c r="Q205" s="36"/>
    </row>
    <row r="206" spans="1:17" ht="15.95" customHeight="1" x14ac:dyDescent="0.25">
      <c r="A206" s="53" t="s">
        <v>179</v>
      </c>
      <c r="B206" s="43" t="s">
        <v>169</v>
      </c>
      <c r="C206" s="76"/>
      <c r="D206" s="256">
        <f>D192+D193+D194+D195+D196+D197+D198+D199+D200+D201+D202+D203+D204+D205</f>
        <v>2687.9</v>
      </c>
      <c r="E206" s="23">
        <f>E192+E193+E194+E195+E196+E197+E198+E199+E200+E201+E202+E203+E204+E205</f>
        <v>2574.1999999999998</v>
      </c>
      <c r="F206" s="23">
        <f t="shared" ref="F206:O206" si="98">F192+F193+F194+F195+F196+F197+F198+F199+F200+F201+F202+F203+F204+F205</f>
        <v>1690.3</v>
      </c>
      <c r="G206" s="23">
        <f t="shared" si="98"/>
        <v>113.7</v>
      </c>
      <c r="H206" s="9">
        <f t="shared" si="98"/>
        <v>1.3</v>
      </c>
      <c r="I206" s="10">
        <f t="shared" si="98"/>
        <v>1.3</v>
      </c>
      <c r="J206" s="10">
        <f t="shared" si="98"/>
        <v>0</v>
      </c>
      <c r="K206" s="201">
        <f t="shared" si="98"/>
        <v>0</v>
      </c>
      <c r="L206" s="43">
        <f t="shared" si="98"/>
        <v>2689.2000000000003</v>
      </c>
      <c r="M206" s="43">
        <f t="shared" si="98"/>
        <v>2575.4999999999995</v>
      </c>
      <c r="N206" s="43">
        <f t="shared" si="98"/>
        <v>1690.3</v>
      </c>
      <c r="O206" s="43">
        <f t="shared" si="98"/>
        <v>113.7</v>
      </c>
    </row>
    <row r="207" spans="1:17" ht="17.25" customHeight="1" x14ac:dyDescent="0.25">
      <c r="A207" s="32" t="s">
        <v>180</v>
      </c>
      <c r="B207" s="583" t="s">
        <v>64</v>
      </c>
      <c r="C207" s="584"/>
      <c r="D207" s="584"/>
      <c r="E207" s="584"/>
      <c r="F207" s="584"/>
      <c r="G207" s="584"/>
      <c r="H207" s="584"/>
      <c r="I207" s="584"/>
      <c r="J207" s="584"/>
      <c r="K207" s="584"/>
      <c r="L207" s="584"/>
      <c r="M207" s="584"/>
      <c r="N207" s="584"/>
      <c r="O207" s="585"/>
    </row>
    <row r="208" spans="1:17" ht="17.25" customHeight="1" x14ac:dyDescent="0.25">
      <c r="A208" s="32" t="s">
        <v>392</v>
      </c>
      <c r="B208" s="6" t="s">
        <v>20</v>
      </c>
      <c r="C208" s="178"/>
      <c r="D208" s="16">
        <f t="shared" ref="D208:D210" si="99">E208+G208</f>
        <v>2607.1</v>
      </c>
      <c r="E208" s="16">
        <f>E209+E210</f>
        <v>2554.5</v>
      </c>
      <c r="F208" s="16">
        <f t="shared" ref="F208:G208" si="100">F209+F210</f>
        <v>2.8</v>
      </c>
      <c r="G208" s="16">
        <f t="shared" si="100"/>
        <v>52.6</v>
      </c>
      <c r="H208" s="9">
        <f t="shared" ref="H208:H210" si="101">I208+K208</f>
        <v>-23</v>
      </c>
      <c r="I208" s="10">
        <f t="shared" ref="I208" si="102">I209+I210</f>
        <v>-23</v>
      </c>
      <c r="J208" s="10">
        <f t="shared" ref="J208" si="103">J209+J210</f>
        <v>0</v>
      </c>
      <c r="K208" s="10">
        <f t="shared" ref="K208" si="104">K209+K210</f>
        <v>0</v>
      </c>
      <c r="L208" s="11">
        <f t="shared" ref="L208:L210" si="105">M208+O208</f>
        <v>2584.1</v>
      </c>
      <c r="M208" s="11">
        <f t="shared" ref="M208" si="106">M209+M210</f>
        <v>2531.5</v>
      </c>
      <c r="N208" s="11">
        <f t="shared" ref="N208" si="107">N209+N210</f>
        <v>2.8</v>
      </c>
      <c r="O208" s="11">
        <f t="shared" ref="O208" si="108">O209+O210</f>
        <v>52.6</v>
      </c>
    </row>
    <row r="209" spans="1:17" x14ac:dyDescent="0.25">
      <c r="A209" s="39"/>
      <c r="B209" s="6"/>
      <c r="C209" s="15" t="s">
        <v>32</v>
      </c>
      <c r="D209" s="16">
        <f t="shared" si="99"/>
        <v>3</v>
      </c>
      <c r="E209" s="16">
        <v>3</v>
      </c>
      <c r="F209" s="16"/>
      <c r="G209" s="16"/>
      <c r="H209" s="9">
        <f t="shared" si="101"/>
        <v>0</v>
      </c>
      <c r="I209" s="10"/>
      <c r="J209" s="10"/>
      <c r="K209" s="201"/>
      <c r="L209" s="12">
        <f t="shared" si="105"/>
        <v>3</v>
      </c>
      <c r="M209" s="12">
        <f t="shared" ref="M209" si="109">E209+I209</f>
        <v>3</v>
      </c>
      <c r="N209" s="12">
        <f t="shared" ref="N209" si="110">F209+J209</f>
        <v>0</v>
      </c>
      <c r="O209" s="12">
        <f t="shared" ref="O209" si="111">G209+K209</f>
        <v>0</v>
      </c>
    </row>
    <row r="210" spans="1:17" ht="17.25" customHeight="1" x14ac:dyDescent="0.25">
      <c r="A210" s="39"/>
      <c r="B210" s="11"/>
      <c r="C210" s="95" t="s">
        <v>24</v>
      </c>
      <c r="D210" s="16">
        <f t="shared" si="99"/>
        <v>2604.1</v>
      </c>
      <c r="E210" s="16">
        <v>2551.5</v>
      </c>
      <c r="F210" s="16">
        <v>2.8</v>
      </c>
      <c r="G210" s="16">
        <v>52.6</v>
      </c>
      <c r="H210" s="9">
        <f t="shared" si="101"/>
        <v>-23</v>
      </c>
      <c r="I210" s="10">
        <v>-23</v>
      </c>
      <c r="J210" s="10"/>
      <c r="K210" s="201"/>
      <c r="L210" s="11">
        <f t="shared" si="105"/>
        <v>2581.1</v>
      </c>
      <c r="M210" s="12">
        <f t="shared" ref="M210" si="112">E210+I210</f>
        <v>2528.5</v>
      </c>
      <c r="N210" s="12">
        <f t="shared" ref="N210" si="113">F210+J210</f>
        <v>2.8</v>
      </c>
      <c r="O210" s="12">
        <f t="shared" ref="O210" si="114">G210+K210</f>
        <v>52.6</v>
      </c>
    </row>
    <row r="211" spans="1:17" ht="15" customHeight="1" x14ac:dyDescent="0.25">
      <c r="A211" s="13" t="s">
        <v>181</v>
      </c>
      <c r="B211" s="78" t="s">
        <v>49</v>
      </c>
      <c r="C211" s="79" t="s">
        <v>24</v>
      </c>
      <c r="D211" s="16">
        <f t="shared" ref="D211:D213" si="115">E211+G211</f>
        <v>358.9</v>
      </c>
      <c r="E211" s="16">
        <v>353.4</v>
      </c>
      <c r="F211" s="16">
        <v>306.7</v>
      </c>
      <c r="G211" s="16">
        <v>5.5</v>
      </c>
      <c r="H211" s="9">
        <f t="shared" ref="H211:H213" si="116">I211+K211</f>
        <v>0</v>
      </c>
      <c r="I211" s="10"/>
      <c r="J211" s="10"/>
      <c r="K211" s="201"/>
      <c r="L211" s="12">
        <f t="shared" ref="L211:L213" si="117">M211+O211</f>
        <v>358.9</v>
      </c>
      <c r="M211" s="12">
        <f t="shared" ref="M211:M213" si="118">E211+I211</f>
        <v>353.4</v>
      </c>
      <c r="N211" s="12">
        <f t="shared" ref="N211:N213" si="119">F211+J211</f>
        <v>306.7</v>
      </c>
      <c r="O211" s="12">
        <f t="shared" ref="O211:O213" si="120">G211+K211</f>
        <v>5.5</v>
      </c>
    </row>
    <row r="212" spans="1:17" ht="15" customHeight="1" x14ac:dyDescent="0.25">
      <c r="A212" s="19" t="s">
        <v>182</v>
      </c>
      <c r="B212" s="29" t="s">
        <v>50</v>
      </c>
      <c r="C212" s="30" t="s">
        <v>24</v>
      </c>
      <c r="D212" s="16">
        <f t="shared" si="115"/>
        <v>759.1</v>
      </c>
      <c r="E212" s="16">
        <v>759.1</v>
      </c>
      <c r="F212" s="16">
        <v>708.7</v>
      </c>
      <c r="G212" s="16"/>
      <c r="H212" s="9">
        <f t="shared" si="116"/>
        <v>0</v>
      </c>
      <c r="I212" s="10"/>
      <c r="J212" s="10"/>
      <c r="K212" s="201"/>
      <c r="L212" s="12">
        <f t="shared" si="117"/>
        <v>759.1</v>
      </c>
      <c r="M212" s="12">
        <f t="shared" si="118"/>
        <v>759.1</v>
      </c>
      <c r="N212" s="12">
        <f t="shared" si="119"/>
        <v>708.7</v>
      </c>
      <c r="O212" s="12">
        <f t="shared" si="120"/>
        <v>0</v>
      </c>
    </row>
    <row r="213" spans="1:17" s="36" customFormat="1" ht="15" customHeight="1" x14ac:dyDescent="0.25">
      <c r="A213" s="13" t="s">
        <v>137</v>
      </c>
      <c r="B213" s="12" t="s">
        <v>65</v>
      </c>
      <c r="C213" s="30" t="s">
        <v>24</v>
      </c>
      <c r="D213" s="16">
        <f t="shared" si="115"/>
        <v>326.3</v>
      </c>
      <c r="E213" s="16">
        <v>326.3</v>
      </c>
      <c r="F213" s="16">
        <v>255.9</v>
      </c>
      <c r="G213" s="16"/>
      <c r="H213" s="9">
        <f t="shared" si="116"/>
        <v>0</v>
      </c>
      <c r="I213" s="10"/>
      <c r="J213" s="10"/>
      <c r="K213" s="201"/>
      <c r="L213" s="12">
        <f t="shared" si="117"/>
        <v>326.3</v>
      </c>
      <c r="M213" s="12">
        <f t="shared" si="118"/>
        <v>326.3</v>
      </c>
      <c r="N213" s="12">
        <f t="shared" si="119"/>
        <v>255.9</v>
      </c>
      <c r="O213" s="12">
        <f t="shared" si="120"/>
        <v>0</v>
      </c>
      <c r="P213" s="2"/>
      <c r="Q213" s="2"/>
    </row>
    <row r="214" spans="1:17" s="36" customFormat="1" ht="15" customHeight="1" x14ac:dyDescent="0.25">
      <c r="A214" s="19" t="s">
        <v>138</v>
      </c>
      <c r="B214" s="12" t="s">
        <v>352</v>
      </c>
      <c r="C214" s="30" t="s">
        <v>24</v>
      </c>
      <c r="D214" s="16">
        <f t="shared" ref="D214" si="121">E214+G214</f>
        <v>443.5</v>
      </c>
      <c r="E214" s="16">
        <v>443.5</v>
      </c>
      <c r="F214" s="16">
        <v>407</v>
      </c>
      <c r="G214" s="16"/>
      <c r="H214" s="9">
        <f t="shared" ref="H214" si="122">I214+K214</f>
        <v>0</v>
      </c>
      <c r="I214" s="10"/>
      <c r="J214" s="10"/>
      <c r="K214" s="201"/>
      <c r="L214" s="12">
        <f t="shared" ref="L214" si="123">M214+O214</f>
        <v>443.5</v>
      </c>
      <c r="M214" s="12">
        <f t="shared" ref="M214" si="124">E214+I214</f>
        <v>443.5</v>
      </c>
      <c r="N214" s="12">
        <f t="shared" ref="N214" si="125">F214+J214</f>
        <v>407</v>
      </c>
      <c r="O214" s="12">
        <f t="shared" ref="O214" si="126">G214+K214</f>
        <v>0</v>
      </c>
      <c r="P214" s="2"/>
      <c r="Q214" s="2"/>
    </row>
    <row r="215" spans="1:17" ht="15.95" customHeight="1" x14ac:dyDescent="0.25">
      <c r="A215" s="53" t="s">
        <v>139</v>
      </c>
      <c r="B215" s="238" t="s">
        <v>170</v>
      </c>
      <c r="C215" s="25"/>
      <c r="D215" s="23">
        <f>D208+D211+D212+D213+D214</f>
        <v>4494.8999999999996</v>
      </c>
      <c r="E215" s="23">
        <f>E208+E211+E212+E213+E214</f>
        <v>4436.8</v>
      </c>
      <c r="F215" s="23">
        <f>F208+F211+F212+F213+F214</f>
        <v>1681.1000000000001</v>
      </c>
      <c r="G215" s="23">
        <f>G208+G211+G212+G213+G214</f>
        <v>58.1</v>
      </c>
      <c r="H215" s="24">
        <f>H208+H211+H212+H213</f>
        <v>-23</v>
      </c>
      <c r="I215" s="24">
        <f>I208+I211+I212+I213+I214</f>
        <v>-23</v>
      </c>
      <c r="J215" s="24">
        <f>J208+J211+J212+J213+J214</f>
        <v>0</v>
      </c>
      <c r="K215" s="249">
        <f>K208+K211+K212+K213+K214</f>
        <v>0</v>
      </c>
      <c r="L215" s="43">
        <f>M215+O215</f>
        <v>4471.9000000000005</v>
      </c>
      <c r="M215" s="48">
        <f>M208+M211+M212+M213+M214</f>
        <v>4413.8</v>
      </c>
      <c r="N215" s="48">
        <f>N208+N211+N212+N213+N214</f>
        <v>1681.1000000000001</v>
      </c>
      <c r="O215" s="48">
        <f>O208+O211+O212+O213+O214</f>
        <v>58.1</v>
      </c>
    </row>
    <row r="216" spans="1:17" ht="15.95" customHeight="1" x14ac:dyDescent="0.25">
      <c r="A216" s="53" t="s">
        <v>140</v>
      </c>
      <c r="B216" s="184" t="s">
        <v>162</v>
      </c>
      <c r="C216" s="45"/>
      <c r="D216" s="23">
        <f>E216+G216</f>
        <v>26038.5</v>
      </c>
      <c r="E216" s="23">
        <f>E91+E145+E149+E184+E190+E206+E215</f>
        <v>23695.3</v>
      </c>
      <c r="F216" s="23">
        <f>F91+F145+F149+F184+F190+F206+F215</f>
        <v>13525.700000000003</v>
      </c>
      <c r="G216" s="23">
        <f>G91+G145+G149+G184+G190+G206+G215</f>
        <v>2343.1999999999998</v>
      </c>
      <c r="H216" s="24">
        <f t="shared" ref="H216" si="127">I216+K216</f>
        <v>5</v>
      </c>
      <c r="I216" s="24">
        <f>I91+I145+I149+I184+I190+I206+I215</f>
        <v>-8.6999999999999993</v>
      </c>
      <c r="J216" s="24">
        <f>J91+J145+J149+J184+J190+J206+J215</f>
        <v>-35.199999999999996</v>
      </c>
      <c r="K216" s="24">
        <f>K91+K145+K149+K184+K190+K206+K215</f>
        <v>13.7</v>
      </c>
      <c r="L216" s="48">
        <f t="shared" ref="L216" si="128">M216+O216</f>
        <v>26043.5</v>
      </c>
      <c r="M216" s="48">
        <f>M91+M145+M149+M184+M190+M206+M215</f>
        <v>23686.6</v>
      </c>
      <c r="N216" s="48">
        <f>N91+N145+N149+N184+N190+N206+N215</f>
        <v>13490.500000000002</v>
      </c>
      <c r="O216" s="48">
        <f>O91+O145+O149+O184+O190+O206+O215</f>
        <v>2356.9</v>
      </c>
      <c r="P216" s="23">
        <f t="shared" ref="P216" si="129">Q216+S216</f>
        <v>0</v>
      </c>
      <c r="Q216" s="23">
        <f>Q91+Q145+Q149+Q184+Q190+Q206+Q215</f>
        <v>0</v>
      </c>
    </row>
    <row r="217" spans="1:17" ht="15.95" customHeight="1" x14ac:dyDescent="0.25">
      <c r="A217" s="97"/>
      <c r="B217" s="546" t="s">
        <v>183</v>
      </c>
      <c r="C217" s="45"/>
      <c r="D217" s="23"/>
      <c r="E217" s="23"/>
      <c r="F217" s="23"/>
      <c r="G217" s="23"/>
      <c r="H217" s="215"/>
      <c r="I217" s="24"/>
      <c r="J217" s="24"/>
      <c r="K217" s="249"/>
      <c r="L217" s="48"/>
      <c r="M217" s="48"/>
      <c r="N217" s="48"/>
      <c r="O217" s="48"/>
      <c r="P217" s="545"/>
      <c r="Q217" s="545"/>
    </row>
    <row r="218" spans="1:17" s="36" customFormat="1" ht="27.95" customHeight="1" x14ac:dyDescent="0.25">
      <c r="A218" s="97"/>
      <c r="B218" s="547" t="s">
        <v>513</v>
      </c>
      <c r="C218" s="25"/>
      <c r="D218" s="94">
        <f>E218+G218</f>
        <v>1400</v>
      </c>
      <c r="E218" s="94">
        <f>E98</f>
        <v>1400</v>
      </c>
      <c r="F218" s="94">
        <f>F98</f>
        <v>0</v>
      </c>
      <c r="G218" s="94">
        <f>G98</f>
        <v>0</v>
      </c>
      <c r="H218" s="195">
        <f>I218+K218</f>
        <v>0</v>
      </c>
      <c r="I218" s="98">
        <f t="shared" ref="I218:K218" si="130">I98</f>
        <v>0</v>
      </c>
      <c r="J218" s="98">
        <f t="shared" si="130"/>
        <v>0</v>
      </c>
      <c r="K218" s="257">
        <f t="shared" si="130"/>
        <v>0</v>
      </c>
      <c r="L218" s="99">
        <f>M218+O218</f>
        <v>1400</v>
      </c>
      <c r="M218" s="99">
        <f>M98</f>
        <v>1400</v>
      </c>
      <c r="N218" s="99">
        <f>N98</f>
        <v>0</v>
      </c>
      <c r="O218" s="99">
        <f>O98</f>
        <v>0</v>
      </c>
      <c r="P218" s="2"/>
      <c r="Q218" s="2"/>
    </row>
    <row r="219" spans="1:17" s="36" customFormat="1" x14ac:dyDescent="0.25">
      <c r="A219" s="204"/>
      <c r="B219" s="547" t="s">
        <v>514</v>
      </c>
      <c r="C219" s="25"/>
      <c r="D219" s="94">
        <f>E219+G219</f>
        <v>135</v>
      </c>
      <c r="E219" s="94">
        <f>E188</f>
        <v>135</v>
      </c>
      <c r="F219" s="94">
        <f t="shared" ref="F219:G219" si="131">F188</f>
        <v>24</v>
      </c>
      <c r="G219" s="94">
        <f t="shared" si="131"/>
        <v>0</v>
      </c>
      <c r="H219" s="195"/>
      <c r="I219" s="98"/>
      <c r="J219" s="98"/>
      <c r="K219" s="257"/>
      <c r="L219" s="99">
        <f>M219+O219</f>
        <v>135</v>
      </c>
      <c r="M219" s="99">
        <f>M188</f>
        <v>135</v>
      </c>
      <c r="N219" s="99">
        <f t="shared" ref="N219:O219" si="132">N188</f>
        <v>24</v>
      </c>
      <c r="O219" s="99">
        <f t="shared" si="132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8" t="s">
        <v>258</v>
      </c>
      <c r="Q221" s="69">
        <f>SUMIF(C26:C213,1,L26:L213)</f>
        <v>6238.7</v>
      </c>
    </row>
    <row r="222" spans="1:17" x14ac:dyDescent="0.25">
      <c r="A222" s="6"/>
      <c r="B222" s="6"/>
      <c r="C222" s="51"/>
      <c r="D222" s="6">
        <v>26038.5</v>
      </c>
      <c r="E222" s="6">
        <v>23695.3</v>
      </c>
      <c r="F222" s="6">
        <v>13525.7</v>
      </c>
      <c r="G222" s="6">
        <v>2343.1999999999998</v>
      </c>
      <c r="H222" s="6"/>
      <c r="I222" s="6"/>
      <c r="J222" s="6"/>
      <c r="K222" s="6"/>
      <c r="L222" s="6"/>
      <c r="M222" s="6"/>
      <c r="N222" s="6"/>
      <c r="O222" s="6"/>
      <c r="P222" s="68" t="s">
        <v>259</v>
      </c>
      <c r="Q222" s="69">
        <f>SUMIF(C26:C213,2,L26:L213)</f>
        <v>0</v>
      </c>
    </row>
    <row r="223" spans="1:17" x14ac:dyDescent="0.25">
      <c r="A223" s="6"/>
      <c r="B223" s="6"/>
      <c r="C223" s="51"/>
      <c r="D223" s="6">
        <f>D222-D216</f>
        <v>0</v>
      </c>
      <c r="E223" s="6">
        <f t="shared" ref="E223:G223" si="133">E222-E216</f>
        <v>0</v>
      </c>
      <c r="F223" s="6">
        <f t="shared" si="133"/>
        <v>0</v>
      </c>
      <c r="G223" s="6">
        <f t="shared" si="133"/>
        <v>0</v>
      </c>
      <c r="H223" s="6"/>
      <c r="I223" s="6"/>
      <c r="J223" s="6"/>
      <c r="K223" s="6"/>
      <c r="L223" s="6"/>
      <c r="M223" s="6"/>
      <c r="N223" s="6"/>
      <c r="O223" s="6"/>
      <c r="P223" s="68" t="s">
        <v>260</v>
      </c>
      <c r="Q223" s="69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8" t="s">
        <v>261</v>
      </c>
      <c r="Q224" s="69">
        <f>SUMIF(C26:C213,4,L26:L213)</f>
        <v>951.2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8" t="s">
        <v>264</v>
      </c>
      <c r="Q225" s="69">
        <f>SUMIF(C27:C215,5,L27:L215)</f>
        <v>1887.6000000000001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262</v>
      </c>
      <c r="Q226" s="69">
        <f>SUMIF(C26:C213,6,L26:L213)</f>
        <v>1809.0000000000005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263</v>
      </c>
      <c r="Q227" s="69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265</v>
      </c>
      <c r="Q228" s="69">
        <f>SUMIF(C26:C213,8,L26:L213)</f>
        <v>2785.5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266</v>
      </c>
      <c r="Q229" s="69">
        <f>SUMIF(C26:C214,9,L26:L214)</f>
        <v>7724.8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267</v>
      </c>
      <c r="Q230" s="69">
        <f>SUMIF(C26:C214,10,L26:L214)</f>
        <v>4468.8999999999996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3" t="s">
        <v>162</v>
      </c>
      <c r="Q231" s="74">
        <f>SUM(Q221:Q230)</f>
        <v>26043.5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/>
      <c r="Q232" s="75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5"/>
      <c r="Q233" s="75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activeCell="S22" sqref="S22"/>
    </sheetView>
  </sheetViews>
  <sheetFormatPr defaultColWidth="9.140625"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39" t="s">
        <v>279</v>
      </c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</row>
    <row r="2" spans="2:15" x14ac:dyDescent="0.25">
      <c r="B2" s="639" t="s">
        <v>381</v>
      </c>
      <c r="C2" s="639"/>
      <c r="D2" s="639"/>
      <c r="E2" s="639"/>
      <c r="F2" s="639"/>
      <c r="G2" s="639"/>
      <c r="H2" s="639"/>
      <c r="I2" s="639"/>
      <c r="J2" s="639"/>
      <c r="K2" s="639"/>
      <c r="L2" s="639"/>
      <c r="M2" s="639"/>
      <c r="N2" s="639"/>
      <c r="O2" s="639"/>
    </row>
    <row r="3" spans="2:15" x14ac:dyDescent="0.25">
      <c r="B3" s="639" t="s">
        <v>515</v>
      </c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</row>
    <row r="4" spans="2:15" x14ac:dyDescent="0.25">
      <c r="B4" s="639" t="s">
        <v>290</v>
      </c>
      <c r="C4" s="639"/>
      <c r="D4" s="639"/>
      <c r="E4" s="639"/>
      <c r="F4" s="639"/>
      <c r="G4" s="639"/>
      <c r="H4" s="639"/>
      <c r="I4" s="639"/>
      <c r="J4" s="639"/>
      <c r="K4" s="639"/>
      <c r="L4" s="639"/>
      <c r="M4" s="639"/>
      <c r="N4" s="639"/>
      <c r="O4" s="639"/>
    </row>
    <row r="5" spans="2:15" x14ac:dyDescent="0.25">
      <c r="B5" s="639" t="s">
        <v>539</v>
      </c>
      <c r="C5" s="639"/>
      <c r="D5" s="639"/>
      <c r="E5" s="639"/>
      <c r="F5" s="639"/>
      <c r="G5" s="639"/>
      <c r="H5" s="639"/>
      <c r="I5" s="639"/>
      <c r="J5" s="639"/>
      <c r="K5" s="639"/>
      <c r="L5" s="639"/>
      <c r="M5" s="639"/>
      <c r="N5" s="639"/>
      <c r="O5" s="639"/>
    </row>
    <row r="6" spans="2:15" x14ac:dyDescent="0.25">
      <c r="B6" s="638" t="s">
        <v>551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8"/>
      <c r="O6" s="469"/>
    </row>
    <row r="7" spans="2:15" x14ac:dyDescent="0.25">
      <c r="B7" s="639" t="s">
        <v>575</v>
      </c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639"/>
      <c r="N7" s="639"/>
      <c r="O7" s="639"/>
    </row>
    <row r="8" spans="2:15" ht="15" customHeight="1" x14ac:dyDescent="0.25">
      <c r="B8" s="638" t="s">
        <v>580</v>
      </c>
      <c r="C8" s="638"/>
      <c r="D8" s="638"/>
      <c r="E8" s="638"/>
      <c r="F8" s="638"/>
      <c r="G8" s="638"/>
      <c r="H8" s="638"/>
      <c r="I8" s="638"/>
      <c r="J8" s="638"/>
      <c r="K8" s="638"/>
      <c r="L8" s="638"/>
      <c r="M8" s="638"/>
      <c r="N8" s="638"/>
      <c r="O8" s="473"/>
    </row>
    <row r="9" spans="2:15" x14ac:dyDescent="0.25">
      <c r="B9" s="639" t="s">
        <v>583</v>
      </c>
      <c r="C9" s="639"/>
      <c r="D9" s="639"/>
      <c r="E9" s="639"/>
      <c r="F9" s="639"/>
      <c r="G9" s="639"/>
      <c r="H9" s="639"/>
      <c r="I9" s="639"/>
      <c r="J9" s="639"/>
      <c r="K9" s="639"/>
      <c r="L9" s="639"/>
      <c r="M9" s="639"/>
      <c r="N9" s="639"/>
      <c r="O9" s="639"/>
    </row>
    <row r="10" spans="2:15" ht="15" customHeight="1" x14ac:dyDescent="0.25">
      <c r="B10" s="638" t="s">
        <v>592</v>
      </c>
      <c r="C10" s="638"/>
      <c r="D10" s="638"/>
      <c r="E10" s="638"/>
      <c r="F10" s="638"/>
      <c r="G10" s="638"/>
      <c r="H10" s="638"/>
      <c r="I10" s="638"/>
      <c r="J10" s="638"/>
      <c r="K10" s="638"/>
      <c r="L10" s="638"/>
      <c r="M10" s="638"/>
      <c r="N10" s="638"/>
      <c r="O10" s="473"/>
    </row>
    <row r="11" spans="2:15" hidden="1" x14ac:dyDescent="0.25">
      <c r="B11" s="639" t="s">
        <v>360</v>
      </c>
      <c r="C11" s="639"/>
      <c r="D11" s="639"/>
      <c r="E11" s="639"/>
      <c r="F11" s="639"/>
      <c r="G11" s="639"/>
      <c r="H11" s="639"/>
      <c r="I11" s="639"/>
      <c r="J11" s="639"/>
      <c r="K11" s="639"/>
      <c r="L11" s="639"/>
      <c r="M11" s="639"/>
      <c r="N11" s="639"/>
      <c r="O11" s="639"/>
    </row>
    <row r="12" spans="2:15" ht="15" hidden="1" customHeight="1" x14ac:dyDescent="0.25">
      <c r="B12" s="638" t="s">
        <v>357</v>
      </c>
      <c r="C12" s="638"/>
      <c r="D12" s="638"/>
      <c r="E12" s="638"/>
      <c r="F12" s="638"/>
      <c r="G12" s="638"/>
      <c r="H12" s="638"/>
      <c r="I12" s="638"/>
      <c r="J12" s="638"/>
      <c r="K12" s="638"/>
      <c r="L12" s="638"/>
      <c r="M12" s="638"/>
      <c r="N12" s="638"/>
      <c r="O12" s="473"/>
    </row>
    <row r="13" spans="2:15" hidden="1" x14ac:dyDescent="0.25">
      <c r="B13" s="639" t="s">
        <v>360</v>
      </c>
      <c r="C13" s="639"/>
      <c r="D13" s="639"/>
      <c r="E13" s="639"/>
      <c r="F13" s="639"/>
      <c r="G13" s="639"/>
      <c r="H13" s="639"/>
      <c r="I13" s="639"/>
      <c r="J13" s="639"/>
      <c r="K13" s="639"/>
      <c r="L13" s="639"/>
      <c r="M13" s="639"/>
      <c r="N13" s="639"/>
      <c r="O13" s="639"/>
    </row>
    <row r="14" spans="2:15" ht="15" hidden="1" customHeight="1" x14ac:dyDescent="0.25">
      <c r="B14" s="638" t="s">
        <v>357</v>
      </c>
      <c r="C14" s="638"/>
      <c r="D14" s="638"/>
      <c r="E14" s="638"/>
      <c r="F14" s="638"/>
      <c r="G14" s="638"/>
      <c r="H14" s="638"/>
      <c r="I14" s="638"/>
      <c r="J14" s="638"/>
      <c r="K14" s="638"/>
      <c r="L14" s="638"/>
      <c r="M14" s="638"/>
      <c r="N14" s="638"/>
      <c r="O14" s="473"/>
    </row>
    <row r="15" spans="2:15" hidden="1" x14ac:dyDescent="0.25">
      <c r="B15" s="639" t="s">
        <v>360</v>
      </c>
      <c r="C15" s="639"/>
      <c r="D15" s="639"/>
      <c r="E15" s="639"/>
      <c r="F15" s="639"/>
      <c r="G15" s="639"/>
      <c r="H15" s="639"/>
      <c r="I15" s="639"/>
      <c r="J15" s="639"/>
      <c r="K15" s="639"/>
      <c r="L15" s="639"/>
      <c r="M15" s="639"/>
      <c r="N15" s="639"/>
      <c r="O15" s="639"/>
    </row>
    <row r="16" spans="2:15" ht="15" hidden="1" customHeight="1" x14ac:dyDescent="0.25">
      <c r="B16" s="638" t="s">
        <v>357</v>
      </c>
      <c r="C16" s="638"/>
      <c r="D16" s="638"/>
      <c r="E16" s="638"/>
      <c r="F16" s="638"/>
      <c r="G16" s="638"/>
      <c r="H16" s="638"/>
      <c r="I16" s="638"/>
      <c r="J16" s="638"/>
      <c r="K16" s="638"/>
      <c r="L16" s="638"/>
      <c r="M16" s="638"/>
      <c r="N16" s="638"/>
      <c r="O16" s="473"/>
    </row>
    <row r="17" spans="1:15" hidden="1" x14ac:dyDescent="0.25">
      <c r="B17" s="639" t="s">
        <v>360</v>
      </c>
      <c r="C17" s="639"/>
      <c r="D17" s="639"/>
      <c r="E17" s="639"/>
      <c r="F17" s="639"/>
      <c r="G17" s="639"/>
      <c r="H17" s="639"/>
      <c r="I17" s="639"/>
      <c r="J17" s="639"/>
      <c r="K17" s="639"/>
      <c r="L17" s="639"/>
      <c r="M17" s="639"/>
      <c r="N17" s="639"/>
      <c r="O17" s="639"/>
    </row>
    <row r="18" spans="1:15" ht="15" hidden="1" customHeight="1" x14ac:dyDescent="0.25">
      <c r="B18" s="638" t="s">
        <v>357</v>
      </c>
      <c r="C18" s="638"/>
      <c r="D18" s="638"/>
      <c r="E18" s="638"/>
      <c r="F18" s="638"/>
      <c r="G18" s="638"/>
      <c r="H18" s="638"/>
      <c r="I18" s="638"/>
      <c r="J18" s="638"/>
      <c r="K18" s="638"/>
      <c r="L18" s="638"/>
      <c r="M18" s="638"/>
      <c r="N18" s="638"/>
      <c r="O18" s="473"/>
    </row>
    <row r="19" spans="1:15" x14ac:dyDescent="0.25"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spans="1:15" ht="46.5" customHeight="1" x14ac:dyDescent="0.25">
      <c r="A20" s="603" t="s">
        <v>391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  <c r="O20" s="60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324</v>
      </c>
    </row>
    <row r="22" spans="1:15" ht="15" customHeight="1" x14ac:dyDescent="0.25">
      <c r="A22" s="607" t="s">
        <v>5</v>
      </c>
      <c r="B22" s="610" t="s">
        <v>278</v>
      </c>
      <c r="C22" s="610" t="s">
        <v>51</v>
      </c>
      <c r="D22" s="587" t="s">
        <v>287</v>
      </c>
      <c r="E22" s="591" t="s">
        <v>183</v>
      </c>
      <c r="F22" s="591"/>
      <c r="G22" s="592"/>
      <c r="H22" s="613" t="s">
        <v>289</v>
      </c>
      <c r="I22" s="616" t="s">
        <v>183</v>
      </c>
      <c r="J22" s="617"/>
      <c r="K22" s="618"/>
      <c r="L22" s="586" t="s">
        <v>0</v>
      </c>
      <c r="M22" s="595" t="s">
        <v>183</v>
      </c>
      <c r="N22" s="596"/>
      <c r="O22" s="597"/>
    </row>
    <row r="23" spans="1:15" x14ac:dyDescent="0.25">
      <c r="A23" s="608"/>
      <c r="B23" s="611"/>
      <c r="C23" s="611"/>
      <c r="D23" s="588"/>
      <c r="E23" s="592" t="s">
        <v>1</v>
      </c>
      <c r="F23" s="621"/>
      <c r="G23" s="593" t="s">
        <v>2</v>
      </c>
      <c r="H23" s="614"/>
      <c r="I23" s="627" t="s">
        <v>1</v>
      </c>
      <c r="J23" s="627"/>
      <c r="K23" s="606" t="s">
        <v>2</v>
      </c>
      <c r="L23" s="586"/>
      <c r="M23" s="586" t="s">
        <v>1</v>
      </c>
      <c r="N23" s="586"/>
      <c r="O23" s="598" t="s">
        <v>2</v>
      </c>
    </row>
    <row r="24" spans="1:15" ht="30.75" customHeight="1" x14ac:dyDescent="0.25">
      <c r="A24" s="609"/>
      <c r="B24" s="612"/>
      <c r="C24" s="612"/>
      <c r="D24" s="589"/>
      <c r="E24" s="134" t="s">
        <v>3</v>
      </c>
      <c r="F24" s="135" t="s">
        <v>4</v>
      </c>
      <c r="G24" s="593"/>
      <c r="H24" s="615"/>
      <c r="I24" s="137" t="s">
        <v>3</v>
      </c>
      <c r="J24" s="132" t="s">
        <v>4</v>
      </c>
      <c r="K24" s="606"/>
      <c r="L24" s="586"/>
      <c r="M24" s="133" t="s">
        <v>3</v>
      </c>
      <c r="N24" s="131" t="s">
        <v>4</v>
      </c>
      <c r="O24" s="598"/>
    </row>
    <row r="25" spans="1:15" ht="15.95" customHeight="1" x14ac:dyDescent="0.25">
      <c r="A25" s="5" t="s">
        <v>67</v>
      </c>
      <c r="B25" s="583" t="s">
        <v>6</v>
      </c>
      <c r="C25" s="584"/>
      <c r="D25" s="584"/>
      <c r="E25" s="584"/>
      <c r="F25" s="584"/>
      <c r="G25" s="584"/>
      <c r="H25" s="584"/>
      <c r="I25" s="584"/>
      <c r="J25" s="584"/>
      <c r="K25" s="584"/>
      <c r="L25" s="584"/>
      <c r="M25" s="584"/>
      <c r="N25" s="584"/>
      <c r="O25" s="585"/>
    </row>
    <row r="26" spans="1:15" ht="15" customHeight="1" x14ac:dyDescent="0.25">
      <c r="A26" s="151" t="s">
        <v>172</v>
      </c>
      <c r="B26" s="78" t="s">
        <v>20</v>
      </c>
      <c r="C26" s="152"/>
      <c r="D26" s="153">
        <f t="shared" ref="D26:O26" si="0">SUM(D28:D43)</f>
        <v>275.2</v>
      </c>
      <c r="E26" s="153">
        <f t="shared" si="0"/>
        <v>275.2</v>
      </c>
      <c r="F26" s="153">
        <f t="shared" si="0"/>
        <v>235.59999999999997</v>
      </c>
      <c r="G26" s="153">
        <f t="shared" si="0"/>
        <v>0</v>
      </c>
      <c r="H26" s="154">
        <f t="shared" si="0"/>
        <v>1.3</v>
      </c>
      <c r="I26" s="154">
        <f t="shared" si="0"/>
        <v>1.3</v>
      </c>
      <c r="J26" s="154">
        <f t="shared" si="0"/>
        <v>1.3</v>
      </c>
      <c r="K26" s="154">
        <f t="shared" si="0"/>
        <v>0</v>
      </c>
      <c r="L26" s="78">
        <f t="shared" si="0"/>
        <v>276.49999999999994</v>
      </c>
      <c r="M26" s="78">
        <f t="shared" si="0"/>
        <v>276.49999999999994</v>
      </c>
      <c r="N26" s="78">
        <f t="shared" si="0"/>
        <v>236.89999999999998</v>
      </c>
      <c r="O26" s="78">
        <f t="shared" si="0"/>
        <v>0</v>
      </c>
    </row>
    <row r="27" spans="1:15" ht="15" customHeight="1" x14ac:dyDescent="0.25">
      <c r="A27" s="155"/>
      <c r="B27" s="156" t="s">
        <v>183</v>
      </c>
      <c r="C27" s="157"/>
      <c r="D27" s="158"/>
      <c r="E27" s="158"/>
      <c r="F27" s="158"/>
      <c r="G27" s="158"/>
      <c r="H27" s="77"/>
      <c r="I27" s="77"/>
      <c r="J27" s="77"/>
      <c r="K27" s="77"/>
      <c r="L27" s="29"/>
      <c r="M27" s="29"/>
      <c r="N27" s="29"/>
      <c r="O27" s="29"/>
    </row>
    <row r="28" spans="1:15" ht="26.25" x14ac:dyDescent="0.25">
      <c r="A28" s="155"/>
      <c r="B28" s="159" t="s">
        <v>192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55"/>
      <c r="B29" s="160" t="s">
        <v>188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.25" x14ac:dyDescent="0.25">
      <c r="A30" s="155"/>
      <c r="B30" s="160" t="s">
        <v>194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.25" x14ac:dyDescent="0.25">
      <c r="A31" s="155"/>
      <c r="B31" s="160" t="s">
        <v>190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25">
      <c r="A32" s="155"/>
      <c r="B32" s="161" t="s">
        <v>195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.25" x14ac:dyDescent="0.25">
      <c r="A33" s="155"/>
      <c r="B33" s="160" t="s">
        <v>189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25">
      <c r="A34" s="155"/>
      <c r="B34" s="160" t="s">
        <v>336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6"/>
        <v>4</v>
      </c>
      <c r="M34" s="12">
        <f>E34+I34</f>
        <v>4</v>
      </c>
      <c r="N34" s="12">
        <f t="shared" si="3"/>
        <v>3.9</v>
      </c>
      <c r="O34" s="12">
        <f t="shared" si="4"/>
        <v>0</v>
      </c>
    </row>
    <row r="35" spans="1:15" ht="26.25" x14ac:dyDescent="0.25">
      <c r="A35" s="155"/>
      <c r="B35" s="160" t="s">
        <v>208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25">
      <c r="A36" s="155"/>
      <c r="B36" s="160" t="s">
        <v>193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6"/>
        <v>18.5</v>
      </c>
      <c r="M36" s="12">
        <f t="shared" si="7"/>
        <v>18.5</v>
      </c>
      <c r="N36" s="12">
        <f t="shared" si="7"/>
        <v>15.8</v>
      </c>
      <c r="O36" s="12">
        <f t="shared" si="9"/>
        <v>0</v>
      </c>
    </row>
    <row r="37" spans="1:15" ht="15" customHeight="1" x14ac:dyDescent="0.25">
      <c r="A37" s="155"/>
      <c r="B37" s="161" t="s">
        <v>185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25">
      <c r="A38" s="155"/>
      <c r="B38" s="160" t="s">
        <v>198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6"/>
        <v>104</v>
      </c>
      <c r="M38" s="12">
        <f t="shared" si="7"/>
        <v>104</v>
      </c>
      <c r="N38" s="12">
        <f t="shared" si="8"/>
        <v>91.6</v>
      </c>
      <c r="O38" s="12">
        <f t="shared" si="9"/>
        <v>0</v>
      </c>
    </row>
    <row r="39" spans="1:15" ht="39" x14ac:dyDescent="0.25">
      <c r="A39" s="155"/>
      <c r="B39" s="160" t="s">
        <v>200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25">
      <c r="A40" s="155"/>
      <c r="B40" s="160" t="s">
        <v>376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25">
      <c r="A41" s="155"/>
      <c r="B41" s="161" t="s">
        <v>196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6.4</v>
      </c>
      <c r="M41" s="12">
        <f t="shared" si="7"/>
        <v>6.4</v>
      </c>
      <c r="N41" s="12">
        <f t="shared" si="8"/>
        <v>0</v>
      </c>
      <c r="O41" s="12">
        <f t="shared" si="9"/>
        <v>0</v>
      </c>
    </row>
    <row r="42" spans="1:15" ht="16.5" customHeight="1" x14ac:dyDescent="0.25">
      <c r="A42" s="155"/>
      <c r="B42" s="161" t="s">
        <v>197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6"/>
        <v>14.9</v>
      </c>
      <c r="M42" s="12">
        <f t="shared" si="7"/>
        <v>14.9</v>
      </c>
      <c r="N42" s="12">
        <f t="shared" si="8"/>
        <v>13.7</v>
      </c>
      <c r="O42" s="12">
        <f t="shared" si="9"/>
        <v>0</v>
      </c>
    </row>
    <row r="43" spans="1:15" ht="15" customHeight="1" x14ac:dyDescent="0.25">
      <c r="A43" s="155"/>
      <c r="B43" s="161" t="s">
        <v>199</v>
      </c>
      <c r="C43" s="30" t="s">
        <v>24</v>
      </c>
      <c r="D43" s="16">
        <f t="shared" si="5"/>
        <v>17.600000000000001</v>
      </c>
      <c r="E43" s="16">
        <v>17.600000000000001</v>
      </c>
      <c r="F43" s="16">
        <v>13.2</v>
      </c>
      <c r="G43" s="16"/>
      <c r="H43" s="9">
        <f t="shared" si="1"/>
        <v>1.3</v>
      </c>
      <c r="I43" s="10">
        <v>1.3</v>
      </c>
      <c r="J43" s="10">
        <v>1.3</v>
      </c>
      <c r="K43" s="10"/>
      <c r="L43" s="12">
        <f t="shared" si="6"/>
        <v>18.900000000000002</v>
      </c>
      <c r="M43" s="12">
        <f t="shared" si="7"/>
        <v>18.900000000000002</v>
      </c>
      <c r="N43" s="12">
        <f t="shared" si="8"/>
        <v>14.5</v>
      </c>
      <c r="O43" s="12">
        <f t="shared" si="9"/>
        <v>0</v>
      </c>
    </row>
    <row r="44" spans="1:15" ht="15" customHeight="1" x14ac:dyDescent="0.25">
      <c r="A44" s="151" t="s">
        <v>68</v>
      </c>
      <c r="B44" s="29" t="s">
        <v>7</v>
      </c>
      <c r="C44" s="162"/>
      <c r="D44" s="158">
        <f>SUM(D46:D47)</f>
        <v>11.7</v>
      </c>
      <c r="E44" s="158">
        <f>SUM(E46:E47)</f>
        <v>11.7</v>
      </c>
      <c r="F44" s="158">
        <f>SUM(F46:F47)</f>
        <v>10.3</v>
      </c>
      <c r="G44" s="158">
        <f>SUM(G46:G47)</f>
        <v>0</v>
      </c>
      <c r="H44" s="77">
        <f t="shared" ref="H44:O44" si="16">SUM(H46:H47)</f>
        <v>0</v>
      </c>
      <c r="I44" s="77">
        <f t="shared" si="16"/>
        <v>0</v>
      </c>
      <c r="J44" s="77">
        <f t="shared" si="16"/>
        <v>0</v>
      </c>
      <c r="K44" s="77">
        <f t="shared" si="16"/>
        <v>0</v>
      </c>
      <c r="L44" s="29">
        <f t="shared" si="16"/>
        <v>11.7</v>
      </c>
      <c r="M44" s="29">
        <f t="shared" si="16"/>
        <v>11.7</v>
      </c>
      <c r="N44" s="29">
        <f t="shared" si="16"/>
        <v>10.3</v>
      </c>
      <c r="O44" s="29">
        <f t="shared" si="16"/>
        <v>0</v>
      </c>
    </row>
    <row r="45" spans="1:15" ht="15" customHeight="1" x14ac:dyDescent="0.25">
      <c r="A45" s="155"/>
      <c r="B45" s="156" t="s">
        <v>183</v>
      </c>
      <c r="C45" s="157"/>
      <c r="D45" s="158"/>
      <c r="E45" s="158"/>
      <c r="F45" s="158"/>
      <c r="G45" s="158"/>
      <c r="H45" s="77"/>
      <c r="I45" s="77"/>
      <c r="J45" s="77"/>
      <c r="K45" s="77"/>
      <c r="L45" s="29"/>
      <c r="M45" s="29"/>
      <c r="N45" s="29"/>
      <c r="O45" s="29"/>
    </row>
    <row r="46" spans="1:15" ht="15" customHeight="1" x14ac:dyDescent="0.25">
      <c r="A46" s="155"/>
      <c r="B46" s="159" t="s">
        <v>198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.25" x14ac:dyDescent="0.25">
      <c r="A47" s="155"/>
      <c r="B47" s="160" t="s">
        <v>367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51" t="s">
        <v>69</v>
      </c>
      <c r="B48" s="29" t="s">
        <v>10</v>
      </c>
      <c r="C48" s="162"/>
      <c r="D48" s="158">
        <f>SUM(D50:D51)</f>
        <v>11.299999999999999</v>
      </c>
      <c r="E48" s="158">
        <f>SUM(E50:E51)</f>
        <v>11.299999999999999</v>
      </c>
      <c r="F48" s="158">
        <f>SUM(F50:F51)</f>
        <v>10.199999999999999</v>
      </c>
      <c r="G48" s="158">
        <f>SUM(G50:G51)</f>
        <v>0</v>
      </c>
      <c r="H48" s="77">
        <f>SUM(H50:H51)</f>
        <v>0</v>
      </c>
      <c r="I48" s="77">
        <f t="shared" ref="I48:K48" si="17">SUM(I50:I51)</f>
        <v>0</v>
      </c>
      <c r="J48" s="77">
        <f t="shared" si="17"/>
        <v>0</v>
      </c>
      <c r="K48" s="77">
        <f t="shared" si="1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25">
      <c r="A49" s="155"/>
      <c r="B49" s="156" t="s">
        <v>183</v>
      </c>
      <c r="C49" s="157"/>
      <c r="D49" s="158">
        <f>E49+G49</f>
        <v>0</v>
      </c>
      <c r="E49" s="158"/>
      <c r="F49" s="158"/>
      <c r="G49" s="158"/>
      <c r="H49" s="77">
        <f>I49+K49</f>
        <v>0</v>
      </c>
      <c r="I49" s="77"/>
      <c r="J49" s="77"/>
      <c r="K49" s="77"/>
      <c r="L49" s="29">
        <f>M49+O49</f>
        <v>0</v>
      </c>
      <c r="M49" s="29"/>
      <c r="N49" s="29"/>
      <c r="O49" s="29"/>
    </row>
    <row r="50" spans="1:15" ht="15" customHeight="1" x14ac:dyDescent="0.25">
      <c r="A50" s="155"/>
      <c r="B50" s="159" t="s">
        <v>198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.25" x14ac:dyDescent="0.25">
      <c r="A51" s="155"/>
      <c r="B51" s="160" t="s">
        <v>367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51" t="s">
        <v>70</v>
      </c>
      <c r="B52" s="29" t="s">
        <v>11</v>
      </c>
      <c r="C52" s="162"/>
      <c r="D52" s="158">
        <f>SUM(D54:D55)</f>
        <v>11.6</v>
      </c>
      <c r="E52" s="158">
        <f>SUM(E54:E55)</f>
        <v>11.6</v>
      </c>
      <c r="F52" s="158">
        <f>SUM(F54:F55)</f>
        <v>10.1</v>
      </c>
      <c r="G52" s="158">
        <f>SUM(G54:G55)</f>
        <v>0</v>
      </c>
      <c r="H52" s="77">
        <f>SUM(H54:H55)</f>
        <v>0</v>
      </c>
      <c r="I52" s="77">
        <f t="shared" ref="I52:J52" si="18">SUM(I54:I55)</f>
        <v>0</v>
      </c>
      <c r="J52" s="77">
        <f t="shared" si="18"/>
        <v>0</v>
      </c>
      <c r="K52" s="77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25">
      <c r="A53" s="155"/>
      <c r="B53" s="156" t="s">
        <v>183</v>
      </c>
      <c r="C53" s="157"/>
      <c r="D53" s="158">
        <f>E53+G53</f>
        <v>0</v>
      </c>
      <c r="E53" s="158"/>
      <c r="F53" s="158"/>
      <c r="G53" s="158"/>
      <c r="H53" s="77">
        <f>I53+K53</f>
        <v>0</v>
      </c>
      <c r="I53" s="77"/>
      <c r="J53" s="77"/>
      <c r="K53" s="77"/>
      <c r="L53" s="29">
        <f>M53+O53</f>
        <v>0</v>
      </c>
      <c r="M53" s="29"/>
      <c r="N53" s="29"/>
      <c r="O53" s="29"/>
    </row>
    <row r="54" spans="1:15" ht="15" customHeight="1" x14ac:dyDescent="0.25">
      <c r="A54" s="155"/>
      <c r="B54" s="159" t="s">
        <v>198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.25" x14ac:dyDescent="0.25">
      <c r="A55" s="163"/>
      <c r="B55" s="160" t="s">
        <v>367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51" t="s">
        <v>71</v>
      </c>
      <c r="B56" s="29" t="s">
        <v>12</v>
      </c>
      <c r="C56" s="162"/>
      <c r="D56" s="158">
        <f>SUM(D58:D59)</f>
        <v>9.6999999999999993</v>
      </c>
      <c r="E56" s="158">
        <f>SUM(E58:E59)</f>
        <v>9.6999999999999993</v>
      </c>
      <c r="F56" s="158">
        <f>SUM(F58:F59)</f>
        <v>8.5</v>
      </c>
      <c r="G56" s="158">
        <f>SUM(G58:G59)</f>
        <v>0</v>
      </c>
      <c r="H56" s="77">
        <f>SUM(H58:H59)</f>
        <v>0</v>
      </c>
      <c r="I56" s="77">
        <f t="shared" ref="I56:K56" si="19">SUM(I58:I59)</f>
        <v>0</v>
      </c>
      <c r="J56" s="77">
        <f t="shared" si="19"/>
        <v>0</v>
      </c>
      <c r="K56" s="77">
        <f t="shared" si="1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25">
      <c r="A57" s="155"/>
      <c r="B57" s="156" t="s">
        <v>183</v>
      </c>
      <c r="C57" s="157"/>
      <c r="D57" s="158">
        <f>E57+G57</f>
        <v>0</v>
      </c>
      <c r="E57" s="158"/>
      <c r="F57" s="158"/>
      <c r="G57" s="158"/>
      <c r="H57" s="77">
        <f>I57+K57</f>
        <v>0</v>
      </c>
      <c r="I57" s="77"/>
      <c r="J57" s="77"/>
      <c r="K57" s="77"/>
      <c r="L57" s="29">
        <f>M57+O57</f>
        <v>0</v>
      </c>
      <c r="M57" s="29"/>
      <c r="N57" s="29"/>
      <c r="O57" s="29"/>
    </row>
    <row r="58" spans="1:15" ht="15" customHeight="1" x14ac:dyDescent="0.25">
      <c r="A58" s="155"/>
      <c r="B58" s="159" t="s">
        <v>198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20">E58+I58</f>
        <v>9.5</v>
      </c>
      <c r="N58" s="11">
        <f t="shared" si="20"/>
        <v>8.5</v>
      </c>
      <c r="O58" s="11">
        <f t="shared" si="20"/>
        <v>0</v>
      </c>
    </row>
    <row r="59" spans="1:15" ht="26.25" x14ac:dyDescent="0.25">
      <c r="A59" s="155"/>
      <c r="B59" s="160" t="s">
        <v>367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20"/>
        <v>0.2</v>
      </c>
      <c r="N59" s="11">
        <f t="shared" si="20"/>
        <v>0</v>
      </c>
      <c r="O59" s="11">
        <f t="shared" si="20"/>
        <v>0</v>
      </c>
    </row>
    <row r="60" spans="1:15" ht="15" customHeight="1" x14ac:dyDescent="0.25">
      <c r="A60" s="151" t="s">
        <v>72</v>
      </c>
      <c r="B60" s="29" t="s">
        <v>13</v>
      </c>
      <c r="C60" s="162"/>
      <c r="D60" s="158">
        <f>SUM(D62:D63)</f>
        <v>10.5</v>
      </c>
      <c r="E60" s="158">
        <f>SUM(E62:E63)</f>
        <v>10.5</v>
      </c>
      <c r="F60" s="158">
        <f>SUM(F62:F63)</f>
        <v>9.4</v>
      </c>
      <c r="G60" s="158">
        <f>SUM(G62:G63)</f>
        <v>0</v>
      </c>
      <c r="H60" s="77">
        <f>SUM(H62:H63)</f>
        <v>0</v>
      </c>
      <c r="I60" s="77">
        <f t="shared" ref="I60:K60" si="21">SUM(I62:I63)</f>
        <v>0</v>
      </c>
      <c r="J60" s="77">
        <f t="shared" si="21"/>
        <v>0</v>
      </c>
      <c r="K60" s="77">
        <f t="shared" si="2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25">
      <c r="A61" s="155"/>
      <c r="B61" s="156" t="s">
        <v>183</v>
      </c>
      <c r="C61" s="157"/>
      <c r="D61" s="158">
        <f>E61+G61</f>
        <v>0</v>
      </c>
      <c r="E61" s="158"/>
      <c r="F61" s="158"/>
      <c r="G61" s="158"/>
      <c r="H61" s="77">
        <f>I61+K61</f>
        <v>0</v>
      </c>
      <c r="I61" s="77"/>
      <c r="J61" s="77"/>
      <c r="K61" s="77"/>
      <c r="L61" s="29">
        <f>M61+O61</f>
        <v>0</v>
      </c>
      <c r="M61" s="29"/>
      <c r="N61" s="29"/>
      <c r="O61" s="29"/>
    </row>
    <row r="62" spans="1:15" ht="15" customHeight="1" x14ac:dyDescent="0.25">
      <c r="A62" s="155"/>
      <c r="B62" s="159" t="s">
        <v>198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.25" x14ac:dyDescent="0.25">
      <c r="A63" s="155"/>
      <c r="B63" s="160" t="s">
        <v>367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51" t="s">
        <v>73</v>
      </c>
      <c r="B64" s="29" t="s">
        <v>14</v>
      </c>
      <c r="C64" s="162"/>
      <c r="D64" s="158">
        <f>SUM(D66:D67)</f>
        <v>10.199999999999999</v>
      </c>
      <c r="E64" s="158">
        <f>SUM(E66:E67)</f>
        <v>10.199999999999999</v>
      </c>
      <c r="F64" s="158">
        <f>SUM(F66:F67)</f>
        <v>9</v>
      </c>
      <c r="G64" s="158">
        <f>SUM(G66:G67)</f>
        <v>0</v>
      </c>
      <c r="H64" s="77">
        <f>SUM(H66:H67)</f>
        <v>0</v>
      </c>
      <c r="I64" s="77">
        <f t="shared" ref="I64:K64" si="22">SUM(I66:I67)</f>
        <v>0</v>
      </c>
      <c r="J64" s="77">
        <f t="shared" si="22"/>
        <v>0</v>
      </c>
      <c r="K64" s="77">
        <f t="shared" si="2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25">
      <c r="A65" s="155"/>
      <c r="B65" s="156" t="s">
        <v>183</v>
      </c>
      <c r="C65" s="157"/>
      <c r="D65" s="158">
        <f>E65+G65</f>
        <v>0</v>
      </c>
      <c r="E65" s="158"/>
      <c r="F65" s="158"/>
      <c r="G65" s="158"/>
      <c r="H65" s="77">
        <f>I65+K65</f>
        <v>0</v>
      </c>
      <c r="I65" s="77"/>
      <c r="J65" s="77"/>
      <c r="K65" s="77"/>
      <c r="L65" s="29">
        <f>M65+O65</f>
        <v>0</v>
      </c>
      <c r="M65" s="29"/>
      <c r="N65" s="29"/>
      <c r="O65" s="29"/>
    </row>
    <row r="66" spans="1:15" ht="15" customHeight="1" x14ac:dyDescent="0.25">
      <c r="A66" s="155"/>
      <c r="B66" s="159" t="s">
        <v>198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23">E66+I66</f>
        <v>10</v>
      </c>
      <c r="N66" s="11">
        <f t="shared" si="23"/>
        <v>9</v>
      </c>
      <c r="O66" s="11">
        <f t="shared" si="23"/>
        <v>0</v>
      </c>
    </row>
    <row r="67" spans="1:15" ht="26.25" x14ac:dyDescent="0.25">
      <c r="A67" s="155"/>
      <c r="B67" s="160" t="s">
        <v>367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23"/>
        <v>0.2</v>
      </c>
      <c r="N67" s="11">
        <f t="shared" si="23"/>
        <v>0</v>
      </c>
      <c r="O67" s="11">
        <f t="shared" si="23"/>
        <v>0</v>
      </c>
    </row>
    <row r="68" spans="1:15" ht="15" customHeight="1" x14ac:dyDescent="0.25">
      <c r="A68" s="151" t="s">
        <v>74</v>
      </c>
      <c r="B68" s="29" t="s">
        <v>15</v>
      </c>
      <c r="C68" s="162"/>
      <c r="D68" s="158">
        <f>SUM(D70:D71)</f>
        <v>9.1</v>
      </c>
      <c r="E68" s="158">
        <f>SUM(E70:E71)</f>
        <v>9.1</v>
      </c>
      <c r="F68" s="158">
        <f>SUM(F70:F71)</f>
        <v>8.1</v>
      </c>
      <c r="G68" s="158">
        <f>SUM(G70:G71)</f>
        <v>0</v>
      </c>
      <c r="H68" s="77">
        <f>SUM(H70:H71)</f>
        <v>0</v>
      </c>
      <c r="I68" s="77">
        <f t="shared" ref="I68:K68" si="24">SUM(I70:I71)</f>
        <v>0</v>
      </c>
      <c r="J68" s="77">
        <f t="shared" si="24"/>
        <v>0</v>
      </c>
      <c r="K68" s="77">
        <f t="shared" si="2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25">
      <c r="A69" s="155"/>
      <c r="B69" s="156" t="s">
        <v>183</v>
      </c>
      <c r="C69" s="157"/>
      <c r="D69" s="158">
        <f>E69+G69</f>
        <v>0</v>
      </c>
      <c r="E69" s="158"/>
      <c r="F69" s="158"/>
      <c r="G69" s="158"/>
      <c r="H69" s="77">
        <f>I69+K69</f>
        <v>0</v>
      </c>
      <c r="I69" s="77"/>
      <c r="J69" s="77"/>
      <c r="K69" s="77"/>
      <c r="L69" s="29">
        <f>M69+O69</f>
        <v>0</v>
      </c>
      <c r="M69" s="29"/>
      <c r="N69" s="29"/>
      <c r="O69" s="29"/>
    </row>
    <row r="70" spans="1:15" ht="15" customHeight="1" x14ac:dyDescent="0.25">
      <c r="A70" s="155"/>
      <c r="B70" s="159" t="s">
        <v>198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.25" x14ac:dyDescent="0.25">
      <c r="A71" s="163"/>
      <c r="B71" s="160" t="s">
        <v>367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51" t="s">
        <v>75</v>
      </c>
      <c r="B72" s="29" t="s">
        <v>16</v>
      </c>
      <c r="C72" s="162"/>
      <c r="D72" s="158">
        <f>SUM(D74:D75)</f>
        <v>12.8</v>
      </c>
      <c r="E72" s="158">
        <f>SUM(E74:E75)</f>
        <v>12.8</v>
      </c>
      <c r="F72" s="158">
        <f>SUM(F74:F75)</f>
        <v>10.1</v>
      </c>
      <c r="G72" s="158">
        <f>SUM(G74:G75)</f>
        <v>0</v>
      </c>
      <c r="H72" s="77">
        <f>SUM(H74:H75)</f>
        <v>0</v>
      </c>
      <c r="I72" s="77">
        <f t="shared" ref="I72:J72" si="25">SUM(I74:I75)</f>
        <v>0</v>
      </c>
      <c r="J72" s="77">
        <f t="shared" si="25"/>
        <v>0</v>
      </c>
      <c r="K72" s="77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25">
      <c r="A73" s="155"/>
      <c r="B73" s="156" t="s">
        <v>183</v>
      </c>
      <c r="C73" s="157"/>
      <c r="D73" s="158">
        <f>E73+G73</f>
        <v>0</v>
      </c>
      <c r="E73" s="158"/>
      <c r="F73" s="158"/>
      <c r="G73" s="158"/>
      <c r="H73" s="77">
        <f>I73+K73</f>
        <v>0</v>
      </c>
      <c r="I73" s="77"/>
      <c r="J73" s="77"/>
      <c r="K73" s="77"/>
      <c r="L73" s="29">
        <f>M73+O73</f>
        <v>0</v>
      </c>
      <c r="M73" s="29"/>
      <c r="N73" s="29"/>
      <c r="O73" s="29"/>
    </row>
    <row r="74" spans="1:15" ht="15" customHeight="1" x14ac:dyDescent="0.25">
      <c r="A74" s="155"/>
      <c r="B74" s="159" t="s">
        <v>198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.25" x14ac:dyDescent="0.25">
      <c r="A75" s="155"/>
      <c r="B75" s="160" t="s">
        <v>367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51" t="s">
        <v>76</v>
      </c>
      <c r="B76" s="29" t="s">
        <v>17</v>
      </c>
      <c r="C76" s="162"/>
      <c r="D76" s="158">
        <f>SUM(D78:D79)</f>
        <v>8.6</v>
      </c>
      <c r="E76" s="158">
        <f>SUM(E78:E79)</f>
        <v>8.6</v>
      </c>
      <c r="F76" s="158">
        <f>SUM(F78:F79)</f>
        <v>7.5</v>
      </c>
      <c r="G76" s="158">
        <f>SUM(G78:G79)</f>
        <v>0</v>
      </c>
      <c r="H76" s="77">
        <f>SUM(H78:H79)</f>
        <v>0</v>
      </c>
      <c r="I76" s="77">
        <f t="shared" ref="I76:J76" si="26">SUM(I78:I79)</f>
        <v>0</v>
      </c>
      <c r="J76" s="77">
        <f t="shared" si="26"/>
        <v>0</v>
      </c>
      <c r="K76" s="77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25">
      <c r="A77" s="155"/>
      <c r="B77" s="156" t="s">
        <v>183</v>
      </c>
      <c r="C77" s="157"/>
      <c r="D77" s="158">
        <f>E77+G77</f>
        <v>0</v>
      </c>
      <c r="E77" s="158"/>
      <c r="F77" s="158"/>
      <c r="G77" s="158"/>
      <c r="H77" s="77">
        <f>I77+K77</f>
        <v>0</v>
      </c>
      <c r="I77" s="77"/>
      <c r="J77" s="77"/>
      <c r="K77" s="77"/>
      <c r="L77" s="29">
        <f>M77+O77</f>
        <v>0</v>
      </c>
      <c r="M77" s="29"/>
      <c r="N77" s="29"/>
      <c r="O77" s="29"/>
    </row>
    <row r="78" spans="1:15" ht="15" customHeight="1" x14ac:dyDescent="0.25">
      <c r="A78" s="155"/>
      <c r="B78" s="159" t="s">
        <v>198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.25" x14ac:dyDescent="0.25">
      <c r="A79" s="155"/>
      <c r="B79" s="160" t="s">
        <v>367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51" t="s">
        <v>77</v>
      </c>
      <c r="B80" s="29" t="s">
        <v>18</v>
      </c>
      <c r="C80" s="162"/>
      <c r="D80" s="158">
        <f>SUM(D82:D83)</f>
        <v>10.299999999999999</v>
      </c>
      <c r="E80" s="158">
        <f>SUM(E82:E83)</f>
        <v>10.299999999999999</v>
      </c>
      <c r="F80" s="158">
        <f>SUM(F82:F83)</f>
        <v>9.1999999999999993</v>
      </c>
      <c r="G80" s="158">
        <f>SUM(G82:G83)</f>
        <v>0</v>
      </c>
      <c r="H80" s="77">
        <f>SUM(H82:H83)</f>
        <v>0</v>
      </c>
      <c r="I80" s="77">
        <f t="shared" ref="I80:K80" si="27">SUM(I82:I83)</f>
        <v>0</v>
      </c>
      <c r="J80" s="77">
        <f t="shared" si="27"/>
        <v>0</v>
      </c>
      <c r="K80" s="77">
        <f t="shared" si="2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25">
      <c r="A81" s="155"/>
      <c r="B81" s="156" t="s">
        <v>183</v>
      </c>
      <c r="C81" s="157"/>
      <c r="D81" s="158">
        <f>E81+G81</f>
        <v>0</v>
      </c>
      <c r="E81" s="158"/>
      <c r="F81" s="158"/>
      <c r="G81" s="158"/>
      <c r="H81" s="77">
        <f>I81+K81</f>
        <v>0</v>
      </c>
      <c r="I81" s="77"/>
      <c r="J81" s="77"/>
      <c r="K81" s="77"/>
      <c r="L81" s="29">
        <f>M81+O81</f>
        <v>0</v>
      </c>
      <c r="M81" s="29"/>
      <c r="N81" s="29"/>
      <c r="O81" s="29"/>
    </row>
    <row r="82" spans="1:15" ht="15" customHeight="1" x14ac:dyDescent="0.25">
      <c r="A82" s="155"/>
      <c r="B82" s="159" t="s">
        <v>198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.25" x14ac:dyDescent="0.25">
      <c r="A83" s="155"/>
      <c r="B83" s="160" t="s">
        <v>367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51" t="s">
        <v>78</v>
      </c>
      <c r="B84" s="29" t="s">
        <v>19</v>
      </c>
      <c r="C84" s="510"/>
      <c r="D84" s="165">
        <f>E84+G84</f>
        <v>8.6999999999999993</v>
      </c>
      <c r="E84" s="165">
        <f>E86+E87</f>
        <v>8.6999999999999993</v>
      </c>
      <c r="F84" s="165">
        <f t="shared" ref="F84:G84" si="28">F86+F87</f>
        <v>7.4</v>
      </c>
      <c r="G84" s="165">
        <f t="shared" si="28"/>
        <v>0</v>
      </c>
      <c r="H84" s="166">
        <f>I84+K84</f>
        <v>0</v>
      </c>
      <c r="I84" s="10">
        <f>I86+I87</f>
        <v>0</v>
      </c>
      <c r="J84" s="10">
        <f t="shared" ref="J84:K84" si="29">J86+J87</f>
        <v>0</v>
      </c>
      <c r="K84" s="10">
        <f t="shared" si="29"/>
        <v>0</v>
      </c>
      <c r="L84" s="167">
        <f>M84+O84</f>
        <v>8.6999999999999993</v>
      </c>
      <c r="M84" s="12">
        <f>M86+M87</f>
        <v>8.6999999999999993</v>
      </c>
      <c r="N84" s="12">
        <f t="shared" ref="N84:O84" si="30">N86+N87</f>
        <v>7.4</v>
      </c>
      <c r="O84" s="12">
        <f t="shared" si="30"/>
        <v>0</v>
      </c>
    </row>
    <row r="85" spans="1:15" ht="15" customHeight="1" x14ac:dyDescent="0.25">
      <c r="A85" s="155"/>
      <c r="B85" s="156" t="s">
        <v>183</v>
      </c>
      <c r="C85" s="511"/>
      <c r="D85" s="165"/>
      <c r="E85" s="165"/>
      <c r="F85" s="165"/>
      <c r="G85" s="165"/>
      <c r="H85" s="166"/>
      <c r="I85" s="166"/>
      <c r="J85" s="166"/>
      <c r="K85" s="166"/>
      <c r="L85" s="167"/>
      <c r="M85" s="167"/>
      <c r="N85" s="167"/>
      <c r="O85" s="167"/>
    </row>
    <row r="86" spans="1:15" ht="39" x14ac:dyDescent="0.25">
      <c r="A86" s="155"/>
      <c r="B86" s="160" t="s">
        <v>336</v>
      </c>
      <c r="C86" s="15" t="s">
        <v>9</v>
      </c>
      <c r="D86" s="165">
        <f>E86+G86</f>
        <v>7.5</v>
      </c>
      <c r="E86" s="65">
        <v>7.5</v>
      </c>
      <c r="F86" s="65">
        <v>7.4</v>
      </c>
      <c r="G86" s="65"/>
      <c r="H86" s="66"/>
      <c r="I86" s="66"/>
      <c r="J86" s="66"/>
      <c r="K86" s="66"/>
      <c r="L86" s="11">
        <f>M86+O86</f>
        <v>7.5</v>
      </c>
      <c r="M86" s="11">
        <f t="shared" ref="M86:O87" si="31">E86+I86</f>
        <v>7.5</v>
      </c>
      <c r="N86" s="11">
        <f t="shared" si="31"/>
        <v>7.4</v>
      </c>
      <c r="O86" s="11">
        <f t="shared" si="31"/>
        <v>0</v>
      </c>
    </row>
    <row r="87" spans="1:15" ht="26.25" x14ac:dyDescent="0.25">
      <c r="A87" s="155"/>
      <c r="B87" s="164" t="s">
        <v>367</v>
      </c>
      <c r="C87" s="15" t="s">
        <v>25</v>
      </c>
      <c r="D87" s="165">
        <f>E87+G87</f>
        <v>1.2</v>
      </c>
      <c r="E87" s="65">
        <v>1.2</v>
      </c>
      <c r="F87" s="65"/>
      <c r="G87" s="65"/>
      <c r="H87" s="66"/>
      <c r="I87" s="66"/>
      <c r="J87" s="66"/>
      <c r="K87" s="66"/>
      <c r="L87" s="11">
        <f>M87+O87</f>
        <v>1.2</v>
      </c>
      <c r="M87" s="11">
        <f t="shared" si="31"/>
        <v>1.2</v>
      </c>
      <c r="N87" s="11">
        <f t="shared" si="31"/>
        <v>0</v>
      </c>
      <c r="O87" s="11">
        <f t="shared" si="31"/>
        <v>0</v>
      </c>
    </row>
    <row r="88" spans="1:15" ht="15" customHeight="1" x14ac:dyDescent="0.25">
      <c r="A88" s="5" t="s">
        <v>79</v>
      </c>
      <c r="B88" s="78" t="s">
        <v>160</v>
      </c>
      <c r="C88" s="650" t="s">
        <v>21</v>
      </c>
      <c r="D88" s="165">
        <f>E88+G88</f>
        <v>549.6</v>
      </c>
      <c r="E88" s="165">
        <v>549.6</v>
      </c>
      <c r="F88" s="165">
        <v>503</v>
      </c>
      <c r="G88" s="165"/>
      <c r="H88" s="166">
        <f>I88+K88</f>
        <v>0</v>
      </c>
      <c r="I88" s="166"/>
      <c r="J88" s="166"/>
      <c r="K88" s="166">
        <f>SUM(K89:K89)</f>
        <v>0</v>
      </c>
      <c r="L88" s="167">
        <f>M88+O88</f>
        <v>549.6</v>
      </c>
      <c r="M88" s="167">
        <f>E88+I88</f>
        <v>549.6</v>
      </c>
      <c r="N88" s="167">
        <f>F88+J88</f>
        <v>503</v>
      </c>
      <c r="O88" s="167">
        <f>SUM(O89:O89)</f>
        <v>0</v>
      </c>
    </row>
    <row r="89" spans="1:15" ht="15" customHeight="1" x14ac:dyDescent="0.25">
      <c r="A89" s="147"/>
      <c r="B89" s="164" t="s">
        <v>202</v>
      </c>
      <c r="C89" s="651"/>
      <c r="D89" s="168"/>
      <c r="E89" s="168"/>
      <c r="F89" s="168"/>
      <c r="G89" s="168"/>
      <c r="H89" s="169"/>
      <c r="I89" s="169"/>
      <c r="J89" s="169"/>
      <c r="K89" s="169"/>
      <c r="L89" s="170"/>
      <c r="M89" s="170"/>
      <c r="N89" s="170"/>
      <c r="O89" s="170"/>
    </row>
    <row r="90" spans="1:15" ht="15.95" customHeight="1" x14ac:dyDescent="0.25">
      <c r="A90" s="20" t="s">
        <v>80</v>
      </c>
      <c r="B90" s="85" t="s">
        <v>164</v>
      </c>
      <c r="C90" s="22"/>
      <c r="D90" s="23">
        <f t="shared" ref="D90:K90" si="32">D26+D44+D48+D52+D56+D60+D64+D68+D72+D76+D80+D84+D88</f>
        <v>939.30000000000007</v>
      </c>
      <c r="E90" s="23">
        <f t="shared" si="32"/>
        <v>939.30000000000007</v>
      </c>
      <c r="F90" s="23">
        <f t="shared" si="32"/>
        <v>838.4</v>
      </c>
      <c r="G90" s="23">
        <f t="shared" si="32"/>
        <v>0</v>
      </c>
      <c r="H90" s="24">
        <f t="shared" si="32"/>
        <v>1.3</v>
      </c>
      <c r="I90" s="24">
        <f t="shared" si="32"/>
        <v>1.3</v>
      </c>
      <c r="J90" s="24">
        <f t="shared" si="32"/>
        <v>1.3</v>
      </c>
      <c r="K90" s="24">
        <f t="shared" si="32"/>
        <v>0</v>
      </c>
      <c r="L90" s="21">
        <f>M90+O90</f>
        <v>940.6</v>
      </c>
      <c r="M90" s="21">
        <f>M26+M44+M48+M52+M56+M60+M64+M68+M72+M76+M80+M84+M88</f>
        <v>940.6</v>
      </c>
      <c r="N90" s="21">
        <f>N26+N44+N48+N52+N56+N60+N64+N68+N72+N76+N80+N84+N88</f>
        <v>839.7</v>
      </c>
      <c r="O90" s="21">
        <f>O26+O44+O48+O52+O56+O60+O64+O68+O72+O76+O80+O84+O88</f>
        <v>0</v>
      </c>
    </row>
    <row r="91" spans="1:15" ht="15.95" customHeight="1" x14ac:dyDescent="0.25">
      <c r="A91" s="19" t="s">
        <v>81</v>
      </c>
      <c r="B91" s="583" t="s">
        <v>59</v>
      </c>
      <c r="C91" s="584"/>
      <c r="D91" s="584"/>
      <c r="E91" s="584"/>
      <c r="F91" s="584"/>
      <c r="G91" s="584"/>
      <c r="H91" s="584"/>
      <c r="I91" s="584"/>
      <c r="J91" s="584"/>
      <c r="K91" s="584"/>
      <c r="L91" s="584"/>
      <c r="M91" s="584"/>
      <c r="N91" s="584"/>
      <c r="O91" s="585"/>
    </row>
    <row r="92" spans="1:15" ht="15" customHeight="1" x14ac:dyDescent="0.25">
      <c r="A92" s="647" t="s">
        <v>82</v>
      </c>
      <c r="B92" s="78" t="s">
        <v>66</v>
      </c>
      <c r="C92" s="157"/>
      <c r="D92" s="16">
        <f>SUM(D94:D95)</f>
        <v>371.7</v>
      </c>
      <c r="E92" s="16">
        <f>SUM(E94:E95)</f>
        <v>371.7</v>
      </c>
      <c r="F92" s="16">
        <f>SUM(F94:F95)</f>
        <v>257.2</v>
      </c>
      <c r="G92" s="16">
        <f>SUM(G94:G95)</f>
        <v>0</v>
      </c>
      <c r="H92" s="10">
        <f t="shared" ref="H92:O92" si="33">SUM(H94:H95)</f>
        <v>0</v>
      </c>
      <c r="I92" s="10">
        <f t="shared" si="33"/>
        <v>0</v>
      </c>
      <c r="J92" s="10">
        <f t="shared" si="33"/>
        <v>0</v>
      </c>
      <c r="K92" s="10">
        <f t="shared" si="33"/>
        <v>0</v>
      </c>
      <c r="L92" s="78">
        <f t="shared" si="33"/>
        <v>371.7</v>
      </c>
      <c r="M92" s="78">
        <f t="shared" si="33"/>
        <v>371.7</v>
      </c>
      <c r="N92" s="78">
        <f t="shared" si="33"/>
        <v>257.2</v>
      </c>
      <c r="O92" s="78">
        <f t="shared" si="33"/>
        <v>0</v>
      </c>
    </row>
    <row r="93" spans="1:15" ht="15" customHeight="1" x14ac:dyDescent="0.25">
      <c r="A93" s="648"/>
      <c r="B93" s="156" t="s">
        <v>183</v>
      </c>
      <c r="C93" s="157"/>
      <c r="D93" s="401"/>
      <c r="E93" s="158"/>
      <c r="F93" s="158"/>
      <c r="G93" s="158"/>
      <c r="H93" s="77"/>
      <c r="I93" s="269"/>
      <c r="J93" s="77"/>
      <c r="K93" s="269"/>
      <c r="L93" s="29"/>
      <c r="M93" s="29"/>
      <c r="N93" s="29"/>
      <c r="O93" s="29"/>
    </row>
    <row r="94" spans="1:15" ht="26.25" x14ac:dyDescent="0.25">
      <c r="A94" s="648"/>
      <c r="B94" s="159" t="s">
        <v>201</v>
      </c>
      <c r="C94" s="7" t="s">
        <v>32</v>
      </c>
      <c r="D94" s="400">
        <f>E94+G94</f>
        <v>203.7</v>
      </c>
      <c r="E94" s="8">
        <v>203.7</v>
      </c>
      <c r="F94" s="8">
        <v>166.5</v>
      </c>
      <c r="G94" s="8"/>
      <c r="H94" s="9">
        <f>I94+K94</f>
        <v>0</v>
      </c>
      <c r="I94" s="293"/>
      <c r="J94" s="9"/>
      <c r="K94" s="302"/>
      <c r="L94" s="12">
        <f>M94+O94</f>
        <v>203.7</v>
      </c>
      <c r="M94" s="311">
        <f>E94+I94</f>
        <v>203.7</v>
      </c>
      <c r="N94" s="311">
        <f>F94+J94</f>
        <v>166.5</v>
      </c>
      <c r="O94" s="67">
        <f>SUM(O95:O95)</f>
        <v>0</v>
      </c>
    </row>
    <row r="95" spans="1:15" ht="26.25" x14ac:dyDescent="0.25">
      <c r="A95" s="649"/>
      <c r="B95" s="164" t="s">
        <v>291</v>
      </c>
      <c r="C95" s="79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82">
        <f>E95+I95</f>
        <v>168</v>
      </c>
      <c r="N95" s="182">
        <f>F95+J95</f>
        <v>90.7</v>
      </c>
      <c r="O95" s="11">
        <f>G95</f>
        <v>0</v>
      </c>
    </row>
    <row r="96" spans="1:15" ht="15.75" customHeight="1" x14ac:dyDescent="0.25">
      <c r="A96" s="20" t="s">
        <v>83</v>
      </c>
      <c r="B96" s="172" t="s">
        <v>166</v>
      </c>
      <c r="C96" s="28"/>
      <c r="D96" s="23">
        <f>D92</f>
        <v>371.7</v>
      </c>
      <c r="E96" s="23">
        <f>E92</f>
        <v>371.7</v>
      </c>
      <c r="F96" s="23">
        <f>F92</f>
        <v>257.2</v>
      </c>
      <c r="G96" s="23">
        <f>G92</f>
        <v>0</v>
      </c>
      <c r="H96" s="24">
        <f t="shared" ref="H96:O96" si="34">H92</f>
        <v>0</v>
      </c>
      <c r="I96" s="24">
        <f t="shared" si="34"/>
        <v>0</v>
      </c>
      <c r="J96" s="24">
        <f t="shared" si="34"/>
        <v>0</v>
      </c>
      <c r="K96" s="24">
        <f t="shared" si="34"/>
        <v>0</v>
      </c>
      <c r="L96" s="21">
        <f>M96+O96</f>
        <v>371.7</v>
      </c>
      <c r="M96" s="21">
        <f t="shared" si="34"/>
        <v>371.7</v>
      </c>
      <c r="N96" s="21">
        <f t="shared" si="34"/>
        <v>257.2</v>
      </c>
      <c r="O96" s="21">
        <f t="shared" si="34"/>
        <v>0</v>
      </c>
    </row>
    <row r="97" spans="1:15" ht="15.95" customHeight="1" x14ac:dyDescent="0.25">
      <c r="A97" s="19" t="s">
        <v>84</v>
      </c>
      <c r="B97" s="583" t="s">
        <v>171</v>
      </c>
      <c r="C97" s="584"/>
      <c r="D97" s="584"/>
      <c r="E97" s="584"/>
      <c r="F97" s="584"/>
      <c r="G97" s="584"/>
      <c r="H97" s="584"/>
      <c r="I97" s="584"/>
      <c r="J97" s="584"/>
      <c r="K97" s="584"/>
      <c r="L97" s="584"/>
      <c r="M97" s="584"/>
      <c r="N97" s="584"/>
      <c r="O97" s="585"/>
    </row>
    <row r="98" spans="1:15" ht="15" customHeight="1" x14ac:dyDescent="0.25">
      <c r="A98" s="5" t="s">
        <v>85</v>
      </c>
      <c r="B98" s="6" t="s">
        <v>20</v>
      </c>
      <c r="C98" s="640" t="s">
        <v>25</v>
      </c>
      <c r="D98" s="173">
        <f>E98+G98</f>
        <v>370</v>
      </c>
      <c r="E98" s="173">
        <v>368</v>
      </c>
      <c r="F98" s="173"/>
      <c r="G98" s="173">
        <v>2</v>
      </c>
      <c r="H98" s="174">
        <f>I98+K98</f>
        <v>0</v>
      </c>
      <c r="I98" s="174"/>
      <c r="J98" s="174"/>
      <c r="K98" s="174"/>
      <c r="L98" s="175">
        <f>M98+O98</f>
        <v>370</v>
      </c>
      <c r="M98" s="167">
        <f>E98+I98</f>
        <v>368</v>
      </c>
      <c r="N98" s="167">
        <f t="shared" ref="N98:O98" si="35">F98+J98</f>
        <v>0</v>
      </c>
      <c r="O98" s="167">
        <f t="shared" si="35"/>
        <v>2</v>
      </c>
    </row>
    <row r="99" spans="1:15" ht="39" customHeight="1" x14ac:dyDescent="0.25">
      <c r="A99" s="147"/>
      <c r="B99" s="176" t="s">
        <v>203</v>
      </c>
      <c r="C99" s="637"/>
      <c r="D99" s="168"/>
      <c r="E99" s="168"/>
      <c r="F99" s="168"/>
      <c r="G99" s="168"/>
      <c r="H99" s="169"/>
      <c r="I99" s="169"/>
      <c r="J99" s="169"/>
      <c r="K99" s="169"/>
      <c r="L99" s="170"/>
      <c r="M99" s="170"/>
      <c r="N99" s="170"/>
      <c r="O99" s="170"/>
    </row>
    <row r="100" spans="1:15" ht="15" customHeight="1" x14ac:dyDescent="0.25">
      <c r="A100" s="151" t="s">
        <v>86</v>
      </c>
      <c r="B100" s="29" t="s">
        <v>7</v>
      </c>
      <c r="C100" s="636" t="s">
        <v>25</v>
      </c>
      <c r="D100" s="165">
        <f>E100+G100</f>
        <v>4.0999999999999996</v>
      </c>
      <c r="E100" s="165">
        <v>4.0999999999999996</v>
      </c>
      <c r="F100" s="165">
        <v>4</v>
      </c>
      <c r="G100" s="165"/>
      <c r="H100" s="166">
        <f>I100+K100</f>
        <v>0</v>
      </c>
      <c r="I100" s="166"/>
      <c r="J100" s="166"/>
      <c r="K100" s="166"/>
      <c r="L100" s="167">
        <f>M100+O100</f>
        <v>4.0999999999999996</v>
      </c>
      <c r="M100" s="167">
        <f>E100+I100</f>
        <v>4.0999999999999996</v>
      </c>
      <c r="N100" s="167">
        <f>F100+J100</f>
        <v>4</v>
      </c>
      <c r="O100" s="167">
        <f>G100+K100</f>
        <v>0</v>
      </c>
    </row>
    <row r="101" spans="1:15" ht="26.25" x14ac:dyDescent="0.25">
      <c r="A101" s="155"/>
      <c r="B101" s="160" t="s">
        <v>366</v>
      </c>
      <c r="C101" s="637"/>
      <c r="D101" s="168"/>
      <c r="E101" s="168"/>
      <c r="F101" s="168"/>
      <c r="G101" s="168"/>
      <c r="H101" s="169"/>
      <c r="I101" s="169"/>
      <c r="J101" s="169"/>
      <c r="K101" s="169"/>
      <c r="L101" s="170"/>
      <c r="M101" s="170"/>
      <c r="N101" s="170"/>
      <c r="O101" s="170"/>
    </row>
    <row r="102" spans="1:15" ht="15" customHeight="1" x14ac:dyDescent="0.25">
      <c r="A102" s="151" t="s">
        <v>87</v>
      </c>
      <c r="B102" s="29" t="s">
        <v>10</v>
      </c>
      <c r="C102" s="636" t="s">
        <v>25</v>
      </c>
      <c r="D102" s="165">
        <f>E102+G102</f>
        <v>4.0999999999999996</v>
      </c>
      <c r="E102" s="165">
        <v>4.0999999999999996</v>
      </c>
      <c r="F102" s="165">
        <v>3.9</v>
      </c>
      <c r="G102" s="165"/>
      <c r="H102" s="166">
        <f>I102+K102</f>
        <v>0</v>
      </c>
      <c r="I102" s="166"/>
      <c r="J102" s="166"/>
      <c r="K102" s="166"/>
      <c r="L102" s="167">
        <f>M102+O102</f>
        <v>4.0999999999999996</v>
      </c>
      <c r="M102" s="167">
        <f>E102+I102</f>
        <v>4.0999999999999996</v>
      </c>
      <c r="N102" s="167">
        <f>F102+J102</f>
        <v>3.9</v>
      </c>
      <c r="O102" s="167">
        <f>G102+K102</f>
        <v>0</v>
      </c>
    </row>
    <row r="103" spans="1:15" ht="26.25" x14ac:dyDescent="0.25">
      <c r="A103" s="155"/>
      <c r="B103" s="160" t="s">
        <v>366</v>
      </c>
      <c r="C103" s="637"/>
      <c r="D103" s="168"/>
      <c r="E103" s="168"/>
      <c r="F103" s="168"/>
      <c r="G103" s="168"/>
      <c r="H103" s="169"/>
      <c r="I103" s="169"/>
      <c r="J103" s="169"/>
      <c r="K103" s="169"/>
      <c r="L103" s="170"/>
      <c r="M103" s="170"/>
      <c r="N103" s="170"/>
      <c r="O103" s="170"/>
    </row>
    <row r="104" spans="1:15" ht="15" customHeight="1" x14ac:dyDescent="0.25">
      <c r="A104" s="151" t="s">
        <v>88</v>
      </c>
      <c r="B104" s="29" t="s">
        <v>11</v>
      </c>
      <c r="C104" s="636" t="s">
        <v>25</v>
      </c>
      <c r="D104" s="165">
        <f>E104+G104</f>
        <v>4.0999999999999996</v>
      </c>
      <c r="E104" s="165">
        <v>4.0999999999999996</v>
      </c>
      <c r="F104" s="165">
        <v>3.9</v>
      </c>
      <c r="G104" s="165"/>
      <c r="H104" s="166">
        <f>I104+K104</f>
        <v>0</v>
      </c>
      <c r="I104" s="166"/>
      <c r="J104" s="166"/>
      <c r="K104" s="166"/>
      <c r="L104" s="167">
        <f>M104+O104</f>
        <v>4.0999999999999996</v>
      </c>
      <c r="M104" s="167">
        <f>E104+I104</f>
        <v>4.0999999999999996</v>
      </c>
      <c r="N104" s="167">
        <f>F104+J104</f>
        <v>3.9</v>
      </c>
      <c r="O104" s="167">
        <f>G104+K104</f>
        <v>0</v>
      </c>
    </row>
    <row r="105" spans="1:15" ht="26.25" x14ac:dyDescent="0.25">
      <c r="A105" s="155"/>
      <c r="B105" s="160" t="s">
        <v>366</v>
      </c>
      <c r="C105" s="637"/>
      <c r="D105" s="168"/>
      <c r="E105" s="168"/>
      <c r="F105" s="168"/>
      <c r="G105" s="168"/>
      <c r="H105" s="169"/>
      <c r="I105" s="169"/>
      <c r="J105" s="169"/>
      <c r="K105" s="169"/>
      <c r="L105" s="170"/>
      <c r="M105" s="170"/>
      <c r="N105" s="170"/>
      <c r="O105" s="170"/>
    </row>
    <row r="106" spans="1:15" ht="15" customHeight="1" x14ac:dyDescent="0.25">
      <c r="A106" s="151" t="s">
        <v>89</v>
      </c>
      <c r="B106" s="29" t="s">
        <v>12</v>
      </c>
      <c r="C106" s="636" t="s">
        <v>25</v>
      </c>
      <c r="D106" s="165">
        <f>E106+G106</f>
        <v>4.0999999999999996</v>
      </c>
      <c r="E106" s="165">
        <v>4.0999999999999996</v>
      </c>
      <c r="F106" s="165">
        <v>3.9</v>
      </c>
      <c r="G106" s="165"/>
      <c r="H106" s="166">
        <f>I106+K106</f>
        <v>0</v>
      </c>
      <c r="I106" s="166"/>
      <c r="J106" s="166"/>
      <c r="K106" s="166"/>
      <c r="L106" s="167">
        <f>M106+O106</f>
        <v>4.0999999999999996</v>
      </c>
      <c r="M106" s="167">
        <f>E106+I106</f>
        <v>4.0999999999999996</v>
      </c>
      <c r="N106" s="167">
        <f>F106+J106</f>
        <v>3.9</v>
      </c>
      <c r="O106" s="167">
        <f>G106+K106</f>
        <v>0</v>
      </c>
    </row>
    <row r="107" spans="1:15" ht="26.25" x14ac:dyDescent="0.25">
      <c r="A107" s="155"/>
      <c r="B107" s="160" t="s">
        <v>366</v>
      </c>
      <c r="C107" s="637"/>
      <c r="D107" s="168"/>
      <c r="E107" s="168"/>
      <c r="F107" s="168"/>
      <c r="G107" s="168"/>
      <c r="H107" s="169"/>
      <c r="I107" s="169"/>
      <c r="J107" s="169"/>
      <c r="K107" s="169"/>
      <c r="L107" s="170"/>
      <c r="M107" s="170"/>
      <c r="N107" s="170"/>
      <c r="O107" s="170"/>
    </row>
    <row r="108" spans="1:15" ht="15" customHeight="1" x14ac:dyDescent="0.25">
      <c r="A108" s="151" t="s">
        <v>90</v>
      </c>
      <c r="B108" s="29" t="s">
        <v>58</v>
      </c>
      <c r="C108" s="636" t="s">
        <v>25</v>
      </c>
      <c r="D108" s="165">
        <f>E108+G108</f>
        <v>4.0999999999999996</v>
      </c>
      <c r="E108" s="165">
        <v>4.0999999999999996</v>
      </c>
      <c r="F108" s="165">
        <v>3.9</v>
      </c>
      <c r="G108" s="165"/>
      <c r="H108" s="166">
        <f>I108+K108</f>
        <v>0</v>
      </c>
      <c r="I108" s="166"/>
      <c r="J108" s="166"/>
      <c r="K108" s="166"/>
      <c r="L108" s="167">
        <f>M108+O108</f>
        <v>4.0999999999999996</v>
      </c>
      <c r="M108" s="167">
        <f>E108+I108</f>
        <v>4.0999999999999996</v>
      </c>
      <c r="N108" s="167">
        <f>F108+J108</f>
        <v>3.9</v>
      </c>
      <c r="O108" s="167">
        <f>G108+K108</f>
        <v>0</v>
      </c>
    </row>
    <row r="109" spans="1:15" ht="26.25" x14ac:dyDescent="0.25">
      <c r="A109" s="155"/>
      <c r="B109" s="160" t="s">
        <v>366</v>
      </c>
      <c r="C109" s="637"/>
      <c r="D109" s="168"/>
      <c r="E109" s="168"/>
      <c r="F109" s="168"/>
      <c r="G109" s="168"/>
      <c r="H109" s="169"/>
      <c r="I109" s="169"/>
      <c r="J109" s="169"/>
      <c r="K109" s="169"/>
      <c r="L109" s="170"/>
      <c r="M109" s="170"/>
      <c r="N109" s="170"/>
      <c r="O109" s="170"/>
    </row>
    <row r="110" spans="1:15" ht="15" customHeight="1" x14ac:dyDescent="0.25">
      <c r="A110" s="151" t="s">
        <v>91</v>
      </c>
      <c r="B110" s="29" t="s">
        <v>14</v>
      </c>
      <c r="C110" s="636" t="s">
        <v>25</v>
      </c>
      <c r="D110" s="165">
        <f>E110+G110</f>
        <v>4.0999999999999996</v>
      </c>
      <c r="E110" s="165">
        <v>4.0999999999999996</v>
      </c>
      <c r="F110" s="165">
        <v>3.9</v>
      </c>
      <c r="G110" s="165"/>
      <c r="H110" s="166">
        <f>I110+K110</f>
        <v>0</v>
      </c>
      <c r="I110" s="166"/>
      <c r="J110" s="166"/>
      <c r="K110" s="166"/>
      <c r="L110" s="167">
        <f>M110+O110</f>
        <v>4.0999999999999996</v>
      </c>
      <c r="M110" s="167">
        <f>E110+I110</f>
        <v>4.0999999999999996</v>
      </c>
      <c r="N110" s="167">
        <f>F110+J110</f>
        <v>3.9</v>
      </c>
      <c r="O110" s="167">
        <f>G110+K110</f>
        <v>0</v>
      </c>
    </row>
    <row r="111" spans="1:15" ht="26.25" x14ac:dyDescent="0.25">
      <c r="A111" s="155"/>
      <c r="B111" s="160" t="s">
        <v>366</v>
      </c>
      <c r="C111" s="637"/>
      <c r="D111" s="168"/>
      <c r="E111" s="168"/>
      <c r="F111" s="168"/>
      <c r="G111" s="168"/>
      <c r="H111" s="169"/>
      <c r="I111" s="169"/>
      <c r="J111" s="169"/>
      <c r="K111" s="169"/>
      <c r="L111" s="170"/>
      <c r="M111" s="170"/>
      <c r="N111" s="170"/>
      <c r="O111" s="170"/>
    </row>
    <row r="112" spans="1:15" ht="15" customHeight="1" x14ac:dyDescent="0.25">
      <c r="A112" s="151" t="s">
        <v>92</v>
      </c>
      <c r="B112" s="29" t="s">
        <v>15</v>
      </c>
      <c r="C112" s="636" t="s">
        <v>25</v>
      </c>
      <c r="D112" s="165">
        <f>E112+G112</f>
        <v>4.0999999999999996</v>
      </c>
      <c r="E112" s="165">
        <v>4.0999999999999996</v>
      </c>
      <c r="F112" s="165">
        <v>3.9</v>
      </c>
      <c r="G112" s="165"/>
      <c r="H112" s="166">
        <f>I112+K112</f>
        <v>0</v>
      </c>
      <c r="I112" s="166"/>
      <c r="J112" s="166"/>
      <c r="K112" s="166"/>
      <c r="L112" s="167">
        <f>M112+O112</f>
        <v>4.0999999999999996</v>
      </c>
      <c r="M112" s="167">
        <f>E112+I112</f>
        <v>4.0999999999999996</v>
      </c>
      <c r="N112" s="167">
        <f>F112+J112</f>
        <v>3.9</v>
      </c>
      <c r="O112" s="167">
        <f>G112+K112</f>
        <v>0</v>
      </c>
    </row>
    <row r="113" spans="1:15" ht="26.25" x14ac:dyDescent="0.25">
      <c r="A113" s="155"/>
      <c r="B113" s="160" t="s">
        <v>366</v>
      </c>
      <c r="C113" s="637"/>
      <c r="D113" s="168"/>
      <c r="E113" s="168"/>
      <c r="F113" s="168"/>
      <c r="G113" s="168"/>
      <c r="H113" s="169"/>
      <c r="I113" s="169"/>
      <c r="J113" s="169"/>
      <c r="K113" s="169"/>
      <c r="L113" s="170"/>
      <c r="M113" s="170"/>
      <c r="N113" s="170"/>
      <c r="O113" s="170"/>
    </row>
    <row r="114" spans="1:15" ht="15" customHeight="1" x14ac:dyDescent="0.25">
      <c r="A114" s="151" t="s">
        <v>93</v>
      </c>
      <c r="B114" s="29" t="s">
        <v>16</v>
      </c>
      <c r="C114" s="636" t="s">
        <v>25</v>
      </c>
      <c r="D114" s="165">
        <f>E114+G114</f>
        <v>8.3000000000000007</v>
      </c>
      <c r="E114" s="165">
        <v>8.3000000000000007</v>
      </c>
      <c r="F114" s="165">
        <v>8.1</v>
      </c>
      <c r="G114" s="165"/>
      <c r="H114" s="166">
        <f>I114+K114</f>
        <v>0</v>
      </c>
      <c r="I114" s="166"/>
      <c r="J114" s="166"/>
      <c r="K114" s="166"/>
      <c r="L114" s="167">
        <f>M114+O114</f>
        <v>8.3000000000000007</v>
      </c>
      <c r="M114" s="167">
        <f>E114+I114</f>
        <v>8.3000000000000007</v>
      </c>
      <c r="N114" s="167">
        <f>F114+J114</f>
        <v>8.1</v>
      </c>
      <c r="O114" s="167">
        <f>G114+K114</f>
        <v>0</v>
      </c>
    </row>
    <row r="115" spans="1:15" ht="26.25" x14ac:dyDescent="0.25">
      <c r="A115" s="155"/>
      <c r="B115" s="160" t="s">
        <v>366</v>
      </c>
      <c r="C115" s="637"/>
      <c r="D115" s="168"/>
      <c r="E115" s="168"/>
      <c r="F115" s="168"/>
      <c r="G115" s="168"/>
      <c r="H115" s="169"/>
      <c r="I115" s="169"/>
      <c r="J115" s="169"/>
      <c r="K115" s="169"/>
      <c r="L115" s="170"/>
      <c r="M115" s="170"/>
      <c r="N115" s="170"/>
      <c r="O115" s="170"/>
    </row>
    <row r="116" spans="1:15" ht="15" customHeight="1" x14ac:dyDescent="0.25">
      <c r="A116" s="151" t="s">
        <v>94</v>
      </c>
      <c r="B116" s="29" t="s">
        <v>17</v>
      </c>
      <c r="C116" s="636" t="s">
        <v>25</v>
      </c>
      <c r="D116" s="165">
        <f>E116+G116</f>
        <v>4.0999999999999996</v>
      </c>
      <c r="E116" s="165">
        <v>4.0999999999999996</v>
      </c>
      <c r="F116" s="165">
        <v>3.9</v>
      </c>
      <c r="G116" s="165"/>
      <c r="H116" s="166">
        <f>I116+K116</f>
        <v>0</v>
      </c>
      <c r="I116" s="166"/>
      <c r="J116" s="166"/>
      <c r="K116" s="166"/>
      <c r="L116" s="167">
        <f>M116+O116</f>
        <v>4.0999999999999996</v>
      </c>
      <c r="M116" s="167">
        <f>E116+I116</f>
        <v>4.0999999999999996</v>
      </c>
      <c r="N116" s="167">
        <f>F116+J116</f>
        <v>3.9</v>
      </c>
      <c r="O116" s="167">
        <f>G116+K116</f>
        <v>0</v>
      </c>
    </row>
    <row r="117" spans="1:15" ht="26.25" x14ac:dyDescent="0.25">
      <c r="A117" s="155"/>
      <c r="B117" s="160" t="s">
        <v>366</v>
      </c>
      <c r="C117" s="637"/>
      <c r="D117" s="168"/>
      <c r="E117" s="168"/>
      <c r="F117" s="168"/>
      <c r="G117" s="168"/>
      <c r="H117" s="169"/>
      <c r="I117" s="169"/>
      <c r="J117" s="169"/>
      <c r="K117" s="169"/>
      <c r="L117" s="170"/>
      <c r="M117" s="170"/>
      <c r="N117" s="170"/>
      <c r="O117" s="170"/>
    </row>
    <row r="118" spans="1:15" ht="15" customHeight="1" x14ac:dyDescent="0.25">
      <c r="A118" s="151" t="s">
        <v>95</v>
      </c>
      <c r="B118" s="29" t="s">
        <v>18</v>
      </c>
      <c r="C118" s="636" t="s">
        <v>25</v>
      </c>
      <c r="D118" s="165">
        <f>E118+G118</f>
        <v>4.0999999999999996</v>
      </c>
      <c r="E118" s="165">
        <v>4.0999999999999996</v>
      </c>
      <c r="F118" s="165">
        <v>3.9</v>
      </c>
      <c r="G118" s="165"/>
      <c r="H118" s="166">
        <f>I118+K118</f>
        <v>0</v>
      </c>
      <c r="I118" s="166"/>
      <c r="J118" s="166"/>
      <c r="K118" s="166"/>
      <c r="L118" s="167">
        <f>M118+O118</f>
        <v>4.0999999999999996</v>
      </c>
      <c r="M118" s="167">
        <f>E118+I118</f>
        <v>4.0999999999999996</v>
      </c>
      <c r="N118" s="167">
        <f>F118+J118</f>
        <v>3.9</v>
      </c>
      <c r="O118" s="167">
        <f>G118+K118</f>
        <v>0</v>
      </c>
    </row>
    <row r="119" spans="1:15" ht="26.25" x14ac:dyDescent="0.25">
      <c r="A119" s="155"/>
      <c r="B119" s="160" t="s">
        <v>366</v>
      </c>
      <c r="C119" s="637"/>
      <c r="D119" s="168"/>
      <c r="E119" s="168"/>
      <c r="F119" s="168"/>
      <c r="G119" s="168"/>
      <c r="H119" s="169"/>
      <c r="I119" s="169"/>
      <c r="J119" s="169"/>
      <c r="K119" s="169"/>
      <c r="L119" s="170"/>
      <c r="M119" s="170"/>
      <c r="N119" s="170"/>
      <c r="O119" s="170"/>
    </row>
    <row r="120" spans="1:15" ht="15" customHeight="1" x14ac:dyDescent="0.25">
      <c r="A120" s="151" t="s">
        <v>96</v>
      </c>
      <c r="B120" s="29" t="s">
        <v>19</v>
      </c>
      <c r="C120" s="636" t="s">
        <v>25</v>
      </c>
      <c r="D120" s="165">
        <f>E120+G120</f>
        <v>38.200000000000003</v>
      </c>
      <c r="E120" s="165">
        <v>38.200000000000003</v>
      </c>
      <c r="F120" s="165">
        <v>29.4</v>
      </c>
      <c r="G120" s="165"/>
      <c r="H120" s="166">
        <f>I120+K120</f>
        <v>0</v>
      </c>
      <c r="I120" s="166"/>
      <c r="J120" s="166"/>
      <c r="K120" s="166"/>
      <c r="L120" s="167">
        <f>M120+O120</f>
        <v>38.200000000000003</v>
      </c>
      <c r="M120" s="167">
        <f>E120+I120</f>
        <v>38.200000000000003</v>
      </c>
      <c r="N120" s="167">
        <f>F120+J120</f>
        <v>29.4</v>
      </c>
      <c r="O120" s="167">
        <f>G120+K120</f>
        <v>0</v>
      </c>
    </row>
    <row r="121" spans="1:15" ht="26.25" x14ac:dyDescent="0.25">
      <c r="A121" s="155"/>
      <c r="B121" s="160" t="s">
        <v>366</v>
      </c>
      <c r="C121" s="637"/>
      <c r="D121" s="168"/>
      <c r="E121" s="168"/>
      <c r="F121" s="168"/>
      <c r="G121" s="168"/>
      <c r="H121" s="169"/>
      <c r="I121" s="169"/>
      <c r="J121" s="169"/>
      <c r="K121" s="169"/>
      <c r="L121" s="170"/>
      <c r="M121" s="170"/>
      <c r="N121" s="170"/>
      <c r="O121" s="170"/>
    </row>
    <row r="122" spans="1:15" ht="15.95" customHeight="1" x14ac:dyDescent="0.25">
      <c r="A122" s="20" t="s">
        <v>97</v>
      </c>
      <c r="B122" s="27" t="s">
        <v>168</v>
      </c>
      <c r="C122" s="25"/>
      <c r="D122" s="23">
        <f>SUM(D98:D121)</f>
        <v>453.4000000000002</v>
      </c>
      <c r="E122" s="23">
        <f>SUM(E98:E121)</f>
        <v>451.4000000000002</v>
      </c>
      <c r="F122" s="23">
        <f>SUM(F98:F121)</f>
        <v>72.699999999999989</v>
      </c>
      <c r="G122" s="23">
        <f>SUM(G98:G121)</f>
        <v>2</v>
      </c>
      <c r="H122" s="24">
        <f t="shared" ref="H122:O122" si="36">SUM(H98:H121)</f>
        <v>0</v>
      </c>
      <c r="I122" s="24">
        <f t="shared" si="36"/>
        <v>0</v>
      </c>
      <c r="J122" s="24">
        <f t="shared" si="36"/>
        <v>0</v>
      </c>
      <c r="K122" s="24">
        <f t="shared" si="36"/>
        <v>0</v>
      </c>
      <c r="L122" s="21">
        <f>M122+O122</f>
        <v>453.4000000000002</v>
      </c>
      <c r="M122" s="21">
        <f t="shared" si="36"/>
        <v>451.4000000000002</v>
      </c>
      <c r="N122" s="21">
        <f t="shared" si="36"/>
        <v>72.699999999999989</v>
      </c>
      <c r="O122" s="21">
        <f t="shared" si="36"/>
        <v>2</v>
      </c>
    </row>
    <row r="123" spans="1:15" ht="15.95" customHeight="1" x14ac:dyDescent="0.25">
      <c r="A123" s="19" t="s">
        <v>98</v>
      </c>
      <c r="B123" s="583" t="s">
        <v>64</v>
      </c>
      <c r="C123" s="584"/>
      <c r="D123" s="584"/>
      <c r="E123" s="584"/>
      <c r="F123" s="584"/>
      <c r="G123" s="584"/>
      <c r="H123" s="584"/>
      <c r="I123" s="584"/>
      <c r="J123" s="584"/>
      <c r="K123" s="584"/>
      <c r="L123" s="584"/>
      <c r="M123" s="584"/>
      <c r="N123" s="584"/>
      <c r="O123" s="585"/>
    </row>
    <row r="124" spans="1:15" ht="15" customHeight="1" x14ac:dyDescent="0.25">
      <c r="A124" s="654" t="s">
        <v>99</v>
      </c>
      <c r="B124" s="78" t="s">
        <v>20</v>
      </c>
      <c r="C124" s="177"/>
      <c r="D124" s="153">
        <f t="shared" ref="D124:O124" si="37">SUM(D126:D130)</f>
        <v>1182.6999999999998</v>
      </c>
      <c r="E124" s="153">
        <f t="shared" si="37"/>
        <v>1182.6999999999998</v>
      </c>
      <c r="F124" s="153">
        <f t="shared" si="37"/>
        <v>1.1000000000000001</v>
      </c>
      <c r="G124" s="153">
        <f t="shared" si="37"/>
        <v>0</v>
      </c>
      <c r="H124" s="154">
        <f t="shared" si="37"/>
        <v>42.3</v>
      </c>
      <c r="I124" s="154">
        <f t="shared" si="37"/>
        <v>42.3</v>
      </c>
      <c r="J124" s="154">
        <f t="shared" si="37"/>
        <v>0</v>
      </c>
      <c r="K124" s="154">
        <f t="shared" si="37"/>
        <v>0</v>
      </c>
      <c r="L124" s="78">
        <f t="shared" si="37"/>
        <v>1225</v>
      </c>
      <c r="M124" s="78">
        <f t="shared" si="37"/>
        <v>1225</v>
      </c>
      <c r="N124" s="78">
        <f t="shared" si="37"/>
        <v>1.1000000000000001</v>
      </c>
      <c r="O124" s="78">
        <f t="shared" si="37"/>
        <v>0</v>
      </c>
    </row>
    <row r="125" spans="1:15" ht="15" customHeight="1" x14ac:dyDescent="0.25">
      <c r="A125" s="655"/>
      <c r="B125" s="156" t="s">
        <v>183</v>
      </c>
      <c r="C125" s="178"/>
      <c r="D125" s="158"/>
      <c r="E125" s="158"/>
      <c r="F125" s="158"/>
      <c r="G125" s="158"/>
      <c r="H125" s="77"/>
      <c r="I125" s="77"/>
      <c r="J125" s="77"/>
      <c r="K125" s="77"/>
      <c r="L125" s="35"/>
      <c r="M125" s="35"/>
      <c r="N125" s="35"/>
      <c r="O125" s="29"/>
    </row>
    <row r="126" spans="1:15" ht="26.25" x14ac:dyDescent="0.25">
      <c r="A126" s="655"/>
      <c r="B126" s="379" t="s">
        <v>337</v>
      </c>
      <c r="C126" s="380" t="s">
        <v>32</v>
      </c>
      <c r="D126" s="16">
        <f t="shared" ref="D126:D131" si="38">E126+G126</f>
        <v>1.2</v>
      </c>
      <c r="E126" s="16">
        <v>1.2</v>
      </c>
      <c r="F126" s="16">
        <v>1.1000000000000001</v>
      </c>
      <c r="G126" s="16"/>
      <c r="H126" s="10">
        <f t="shared" ref="H126:H131" si="39">I126+K126</f>
        <v>0</v>
      </c>
      <c r="I126" s="10"/>
      <c r="J126" s="10"/>
      <c r="K126" s="10"/>
      <c r="L126" s="12">
        <f t="shared" ref="L126:L131" si="40">M126+O126</f>
        <v>1.2</v>
      </c>
      <c r="M126" s="311">
        <f t="shared" ref="M126:O131" si="41">E126+I126</f>
        <v>1.2</v>
      </c>
      <c r="N126" s="311">
        <f t="shared" si="41"/>
        <v>1.1000000000000001</v>
      </c>
      <c r="O126" s="311">
        <f t="shared" si="41"/>
        <v>0</v>
      </c>
    </row>
    <row r="127" spans="1:15" ht="26.25" x14ac:dyDescent="0.25">
      <c r="A127" s="655"/>
      <c r="B127" s="159" t="s">
        <v>204</v>
      </c>
      <c r="C127" s="95" t="s">
        <v>24</v>
      </c>
      <c r="D127" s="8">
        <f t="shared" si="38"/>
        <v>4.3</v>
      </c>
      <c r="E127" s="8">
        <v>4.3</v>
      </c>
      <c r="F127" s="8"/>
      <c r="G127" s="8"/>
      <c r="H127" s="9">
        <f t="shared" si="39"/>
        <v>-1.1000000000000001</v>
      </c>
      <c r="I127" s="9">
        <v>-1.1000000000000001</v>
      </c>
      <c r="J127" s="9"/>
      <c r="K127" s="9"/>
      <c r="L127" s="179">
        <f t="shared" si="40"/>
        <v>3.1999999999999997</v>
      </c>
      <c r="M127" s="180">
        <f t="shared" ref="M127" si="42">E127+I127</f>
        <v>3.1999999999999997</v>
      </c>
      <c r="N127" s="180">
        <f t="shared" ref="N127" si="43">F127+J127</f>
        <v>0</v>
      </c>
      <c r="O127" s="181">
        <f t="shared" ref="O127" si="44">G127+K127</f>
        <v>0</v>
      </c>
    </row>
    <row r="128" spans="1:15" ht="26.25" x14ac:dyDescent="0.25">
      <c r="A128" s="655"/>
      <c r="B128" s="161" t="s">
        <v>186</v>
      </c>
      <c r="C128" s="38" t="s">
        <v>24</v>
      </c>
      <c r="D128" s="16">
        <f t="shared" si="38"/>
        <v>215.6</v>
      </c>
      <c r="E128" s="16">
        <v>215.6</v>
      </c>
      <c r="F128" s="16"/>
      <c r="G128" s="16"/>
      <c r="H128" s="10">
        <f t="shared" si="39"/>
        <v>0</v>
      </c>
      <c r="I128" s="10"/>
      <c r="J128" s="10"/>
      <c r="K128" s="10"/>
      <c r="L128" s="12">
        <f t="shared" si="40"/>
        <v>215.6</v>
      </c>
      <c r="M128" s="311">
        <f t="shared" si="41"/>
        <v>215.6</v>
      </c>
      <c r="N128" s="311">
        <f t="shared" si="41"/>
        <v>0</v>
      </c>
      <c r="O128" s="311">
        <f t="shared" si="41"/>
        <v>0</v>
      </c>
    </row>
    <row r="129" spans="1:15" x14ac:dyDescent="0.25">
      <c r="A129" s="655"/>
      <c r="B129" s="161" t="s">
        <v>205</v>
      </c>
      <c r="C129" s="30" t="s">
        <v>24</v>
      </c>
      <c r="D129" s="16">
        <f t="shared" si="38"/>
        <v>373.2</v>
      </c>
      <c r="E129" s="42">
        <v>373.2</v>
      </c>
      <c r="F129" s="42"/>
      <c r="G129" s="42"/>
      <c r="H129" s="10">
        <f t="shared" si="39"/>
        <v>0</v>
      </c>
      <c r="I129" s="100"/>
      <c r="J129" s="100"/>
      <c r="K129" s="100"/>
      <c r="L129" s="12">
        <f t="shared" si="40"/>
        <v>373.2</v>
      </c>
      <c r="M129" s="167">
        <f t="shared" si="41"/>
        <v>373.2</v>
      </c>
      <c r="N129" s="167">
        <f t="shared" si="41"/>
        <v>0</v>
      </c>
      <c r="O129" s="167">
        <f t="shared" si="41"/>
        <v>0</v>
      </c>
    </row>
    <row r="130" spans="1:15" ht="26.25" x14ac:dyDescent="0.25">
      <c r="A130" s="655"/>
      <c r="B130" s="183" t="s">
        <v>206</v>
      </c>
      <c r="C130" s="30" t="s">
        <v>24</v>
      </c>
      <c r="D130" s="16">
        <f t="shared" si="38"/>
        <v>588.4</v>
      </c>
      <c r="E130" s="16">
        <v>588.4</v>
      </c>
      <c r="F130" s="16"/>
      <c r="G130" s="16"/>
      <c r="H130" s="10">
        <f t="shared" si="39"/>
        <v>43.4</v>
      </c>
      <c r="I130" s="10">
        <v>43.4</v>
      </c>
      <c r="J130" s="10"/>
      <c r="K130" s="10"/>
      <c r="L130" s="12">
        <f t="shared" si="40"/>
        <v>631.79999999999995</v>
      </c>
      <c r="M130" s="171">
        <f t="shared" si="41"/>
        <v>631.79999999999995</v>
      </c>
      <c r="N130" s="167">
        <f t="shared" si="41"/>
        <v>0</v>
      </c>
      <c r="O130" s="167">
        <f t="shared" si="41"/>
        <v>0</v>
      </c>
    </row>
    <row r="131" spans="1:15" ht="15" customHeight="1" x14ac:dyDescent="0.25">
      <c r="A131" s="652" t="s">
        <v>100</v>
      </c>
      <c r="B131" s="78" t="s">
        <v>50</v>
      </c>
      <c r="C131" s="636" t="s">
        <v>24</v>
      </c>
      <c r="D131" s="165">
        <f t="shared" si="38"/>
        <v>398.5</v>
      </c>
      <c r="E131" s="165">
        <v>398.5</v>
      </c>
      <c r="F131" s="165">
        <v>382.6</v>
      </c>
      <c r="G131" s="165"/>
      <c r="H131" s="166">
        <f t="shared" si="39"/>
        <v>0</v>
      </c>
      <c r="I131" s="166"/>
      <c r="J131" s="166"/>
      <c r="K131" s="166"/>
      <c r="L131" s="167">
        <f t="shared" si="40"/>
        <v>398.5</v>
      </c>
      <c r="M131" s="167">
        <f t="shared" si="41"/>
        <v>398.5</v>
      </c>
      <c r="N131" s="167">
        <f t="shared" si="41"/>
        <v>382.6</v>
      </c>
      <c r="O131" s="167">
        <f t="shared" si="41"/>
        <v>0</v>
      </c>
    </row>
    <row r="132" spans="1:15" s="36" customFormat="1" ht="25.5" x14ac:dyDescent="0.2">
      <c r="A132" s="653"/>
      <c r="B132" s="160" t="s">
        <v>207</v>
      </c>
      <c r="C132" s="637"/>
      <c r="D132" s="168"/>
      <c r="E132" s="168"/>
      <c r="F132" s="168"/>
      <c r="G132" s="168"/>
      <c r="H132" s="169"/>
      <c r="I132" s="169"/>
      <c r="J132" s="169"/>
      <c r="K132" s="169"/>
      <c r="L132" s="170"/>
      <c r="M132" s="170"/>
      <c r="N132" s="170"/>
      <c r="O132" s="170"/>
    </row>
    <row r="133" spans="1:15" ht="15.95" customHeight="1" x14ac:dyDescent="0.25">
      <c r="A133" s="53" t="s">
        <v>101</v>
      </c>
      <c r="B133" s="43" t="s">
        <v>170</v>
      </c>
      <c r="C133" s="76"/>
      <c r="D133" s="23">
        <f t="shared" ref="D133:O133" si="45">D124+D131</f>
        <v>1581.1999999999998</v>
      </c>
      <c r="E133" s="23">
        <f t="shared" si="45"/>
        <v>1581.1999999999998</v>
      </c>
      <c r="F133" s="23">
        <f t="shared" si="45"/>
        <v>383.70000000000005</v>
      </c>
      <c r="G133" s="23">
        <f t="shared" si="45"/>
        <v>0</v>
      </c>
      <c r="H133" s="24">
        <f t="shared" si="45"/>
        <v>42.3</v>
      </c>
      <c r="I133" s="24">
        <f t="shared" si="45"/>
        <v>42.3</v>
      </c>
      <c r="J133" s="24">
        <f t="shared" si="45"/>
        <v>0</v>
      </c>
      <c r="K133" s="24">
        <f t="shared" si="45"/>
        <v>0</v>
      </c>
      <c r="L133" s="21">
        <f>M133+O133</f>
        <v>1623.5</v>
      </c>
      <c r="M133" s="21">
        <f t="shared" si="45"/>
        <v>1623.5</v>
      </c>
      <c r="N133" s="21">
        <f t="shared" si="45"/>
        <v>383.70000000000005</v>
      </c>
      <c r="O133" s="21">
        <f t="shared" si="45"/>
        <v>0</v>
      </c>
    </row>
    <row r="134" spans="1:15" ht="15.95" customHeight="1" x14ac:dyDescent="0.25">
      <c r="A134" s="641" t="s">
        <v>102</v>
      </c>
      <c r="B134" s="101" t="s">
        <v>162</v>
      </c>
      <c r="C134" s="644"/>
      <c r="D134" s="299">
        <f t="shared" ref="D134:O134" si="46">SUM(D136:D156)</f>
        <v>3345.6</v>
      </c>
      <c r="E134" s="185">
        <f t="shared" si="46"/>
        <v>3343.6</v>
      </c>
      <c r="F134" s="185">
        <f t="shared" si="46"/>
        <v>1551.9999999999998</v>
      </c>
      <c r="G134" s="185">
        <f t="shared" si="46"/>
        <v>2</v>
      </c>
      <c r="H134" s="186">
        <f t="shared" si="46"/>
        <v>43.599999999999994</v>
      </c>
      <c r="I134" s="186">
        <f t="shared" si="46"/>
        <v>43.599999999999994</v>
      </c>
      <c r="J134" s="186">
        <f t="shared" si="46"/>
        <v>1.3</v>
      </c>
      <c r="K134" s="186">
        <f t="shared" si="46"/>
        <v>0</v>
      </c>
      <c r="L134" s="187">
        <f t="shared" si="46"/>
        <v>3389.1999999999994</v>
      </c>
      <c r="M134" s="187">
        <f t="shared" si="46"/>
        <v>3387.1999999999994</v>
      </c>
      <c r="N134" s="187">
        <f t="shared" si="46"/>
        <v>1553.3</v>
      </c>
      <c r="O134" s="187">
        <f t="shared" si="46"/>
        <v>2</v>
      </c>
    </row>
    <row r="135" spans="1:15" ht="15" customHeight="1" x14ac:dyDescent="0.25">
      <c r="A135" s="642"/>
      <c r="B135" s="307" t="s">
        <v>183</v>
      </c>
      <c r="C135" s="645"/>
      <c r="D135" s="300"/>
      <c r="E135" s="188"/>
      <c r="F135" s="189"/>
      <c r="G135" s="189"/>
      <c r="H135" s="190"/>
      <c r="I135" s="190"/>
      <c r="J135" s="191"/>
      <c r="K135" s="191"/>
      <c r="L135" s="192"/>
      <c r="M135" s="192"/>
      <c r="N135" s="193"/>
      <c r="O135" s="193"/>
    </row>
    <row r="136" spans="1:15" ht="26.25" x14ac:dyDescent="0.25">
      <c r="A136" s="642"/>
      <c r="B136" s="102" t="s">
        <v>192</v>
      </c>
      <c r="C136" s="645"/>
      <c r="D136" s="301">
        <f>E136+G136</f>
        <v>0.7</v>
      </c>
      <c r="E136" s="194">
        <f t="shared" ref="E136:G141" si="47">E28</f>
        <v>0.7</v>
      </c>
      <c r="F136" s="194">
        <f t="shared" si="47"/>
        <v>0.7</v>
      </c>
      <c r="G136" s="194">
        <f t="shared" si="47"/>
        <v>0</v>
      </c>
      <c r="H136" s="195">
        <f t="shared" ref="H136:H155" si="48">I136+K136</f>
        <v>0</v>
      </c>
      <c r="I136" s="195">
        <f t="shared" ref="I136:K141" si="49">I28</f>
        <v>0</v>
      </c>
      <c r="J136" s="195">
        <f t="shared" si="49"/>
        <v>0</v>
      </c>
      <c r="K136" s="195">
        <f t="shared" si="49"/>
        <v>0</v>
      </c>
      <c r="L136" s="196">
        <f t="shared" ref="L136:L155" si="50">M136+O136</f>
        <v>0.7</v>
      </c>
      <c r="M136" s="196">
        <f t="shared" ref="M136:O141" si="51">M28</f>
        <v>0.7</v>
      </c>
      <c r="N136" s="196">
        <f t="shared" si="51"/>
        <v>0.7</v>
      </c>
      <c r="O136" s="196">
        <f t="shared" si="51"/>
        <v>0</v>
      </c>
    </row>
    <row r="137" spans="1:15" x14ac:dyDescent="0.25">
      <c r="A137" s="642"/>
      <c r="B137" s="102" t="s">
        <v>188</v>
      </c>
      <c r="C137" s="645"/>
      <c r="D137" s="297">
        <f t="shared" ref="D137:D156" si="52">E137+G137</f>
        <v>29.3</v>
      </c>
      <c r="E137" s="94">
        <f t="shared" si="47"/>
        <v>29.3</v>
      </c>
      <c r="F137" s="94">
        <f t="shared" si="47"/>
        <v>28.8</v>
      </c>
      <c r="G137" s="94">
        <f t="shared" si="47"/>
        <v>0</v>
      </c>
      <c r="H137" s="98">
        <f t="shared" si="48"/>
        <v>0</v>
      </c>
      <c r="I137" s="98">
        <f t="shared" si="49"/>
        <v>0</v>
      </c>
      <c r="J137" s="98">
        <f t="shared" si="49"/>
        <v>0</v>
      </c>
      <c r="K137" s="98">
        <f t="shared" si="49"/>
        <v>0</v>
      </c>
      <c r="L137" s="99">
        <f t="shared" si="50"/>
        <v>29.3</v>
      </c>
      <c r="M137" s="99">
        <f t="shared" si="51"/>
        <v>29.3</v>
      </c>
      <c r="N137" s="99">
        <f t="shared" si="51"/>
        <v>28.8</v>
      </c>
      <c r="O137" s="99">
        <f t="shared" si="51"/>
        <v>0</v>
      </c>
    </row>
    <row r="138" spans="1:15" ht="26.25" x14ac:dyDescent="0.25">
      <c r="A138" s="642"/>
      <c r="B138" s="102" t="s">
        <v>194</v>
      </c>
      <c r="C138" s="645"/>
      <c r="D138" s="297">
        <f t="shared" si="52"/>
        <v>8.1999999999999993</v>
      </c>
      <c r="E138" s="94">
        <f t="shared" si="47"/>
        <v>8.1999999999999993</v>
      </c>
      <c r="F138" s="94">
        <f t="shared" si="47"/>
        <v>8.1</v>
      </c>
      <c r="G138" s="94">
        <f t="shared" si="47"/>
        <v>0</v>
      </c>
      <c r="H138" s="98">
        <f t="shared" si="48"/>
        <v>0</v>
      </c>
      <c r="I138" s="98">
        <f t="shared" si="49"/>
        <v>0</v>
      </c>
      <c r="J138" s="98">
        <f t="shared" si="49"/>
        <v>0</v>
      </c>
      <c r="K138" s="98">
        <f t="shared" si="49"/>
        <v>0</v>
      </c>
      <c r="L138" s="99">
        <f t="shared" si="50"/>
        <v>8.1999999999999993</v>
      </c>
      <c r="M138" s="99">
        <f t="shared" si="51"/>
        <v>8.1999999999999993</v>
      </c>
      <c r="N138" s="99">
        <f t="shared" si="51"/>
        <v>8.1</v>
      </c>
      <c r="O138" s="99">
        <f t="shared" si="51"/>
        <v>0</v>
      </c>
    </row>
    <row r="139" spans="1:15" ht="26.25" x14ac:dyDescent="0.25">
      <c r="A139" s="642"/>
      <c r="B139" s="102" t="s">
        <v>190</v>
      </c>
      <c r="C139" s="645"/>
      <c r="D139" s="297">
        <f t="shared" si="52"/>
        <v>28.7</v>
      </c>
      <c r="E139" s="94">
        <f t="shared" si="47"/>
        <v>28.7</v>
      </c>
      <c r="F139" s="94">
        <f t="shared" si="47"/>
        <v>23.4</v>
      </c>
      <c r="G139" s="94">
        <f t="shared" si="47"/>
        <v>0</v>
      </c>
      <c r="H139" s="98">
        <f t="shared" si="48"/>
        <v>0</v>
      </c>
      <c r="I139" s="98">
        <f t="shared" si="49"/>
        <v>0</v>
      </c>
      <c r="J139" s="98">
        <f t="shared" si="49"/>
        <v>0</v>
      </c>
      <c r="K139" s="98">
        <f t="shared" si="49"/>
        <v>0</v>
      </c>
      <c r="L139" s="99">
        <f t="shared" si="50"/>
        <v>28.7</v>
      </c>
      <c r="M139" s="99">
        <f t="shared" si="51"/>
        <v>28.7</v>
      </c>
      <c r="N139" s="99">
        <f t="shared" si="51"/>
        <v>23.4</v>
      </c>
      <c r="O139" s="99">
        <f t="shared" si="51"/>
        <v>0</v>
      </c>
    </row>
    <row r="140" spans="1:15" x14ac:dyDescent="0.25">
      <c r="A140" s="642"/>
      <c r="B140" s="102" t="s">
        <v>195</v>
      </c>
      <c r="C140" s="645"/>
      <c r="D140" s="297">
        <f t="shared" si="52"/>
        <v>15.3</v>
      </c>
      <c r="E140" s="94">
        <f t="shared" si="47"/>
        <v>15.3</v>
      </c>
      <c r="F140" s="94">
        <f t="shared" si="47"/>
        <v>14.3</v>
      </c>
      <c r="G140" s="94">
        <f t="shared" si="47"/>
        <v>0</v>
      </c>
      <c r="H140" s="98">
        <f t="shared" si="48"/>
        <v>0</v>
      </c>
      <c r="I140" s="98">
        <f t="shared" si="49"/>
        <v>0</v>
      </c>
      <c r="J140" s="98">
        <f t="shared" si="49"/>
        <v>0</v>
      </c>
      <c r="K140" s="98">
        <f t="shared" si="49"/>
        <v>0</v>
      </c>
      <c r="L140" s="99">
        <f t="shared" si="50"/>
        <v>15.3</v>
      </c>
      <c r="M140" s="99">
        <f t="shared" si="51"/>
        <v>15.3</v>
      </c>
      <c r="N140" s="99">
        <f t="shared" si="51"/>
        <v>14.3</v>
      </c>
      <c r="O140" s="99">
        <f t="shared" si="51"/>
        <v>0</v>
      </c>
    </row>
    <row r="141" spans="1:15" ht="26.25" x14ac:dyDescent="0.25">
      <c r="A141" s="642"/>
      <c r="B141" s="102" t="s">
        <v>189</v>
      </c>
      <c r="C141" s="645"/>
      <c r="D141" s="297">
        <f t="shared" si="52"/>
        <v>4.9000000000000004</v>
      </c>
      <c r="E141" s="94">
        <f t="shared" si="47"/>
        <v>4.9000000000000004</v>
      </c>
      <c r="F141" s="94">
        <f t="shared" si="47"/>
        <v>4.7</v>
      </c>
      <c r="G141" s="94">
        <f t="shared" si="47"/>
        <v>0</v>
      </c>
      <c r="H141" s="98">
        <f t="shared" si="48"/>
        <v>0</v>
      </c>
      <c r="I141" s="98">
        <f t="shared" si="49"/>
        <v>0</v>
      </c>
      <c r="J141" s="98">
        <f t="shared" si="49"/>
        <v>0</v>
      </c>
      <c r="K141" s="98">
        <f t="shared" si="49"/>
        <v>0</v>
      </c>
      <c r="L141" s="99">
        <f t="shared" si="50"/>
        <v>4.9000000000000004</v>
      </c>
      <c r="M141" s="99">
        <f t="shared" si="51"/>
        <v>4.9000000000000004</v>
      </c>
      <c r="N141" s="99">
        <f t="shared" si="51"/>
        <v>4.7</v>
      </c>
      <c r="O141" s="99">
        <f t="shared" si="51"/>
        <v>0</v>
      </c>
    </row>
    <row r="142" spans="1:15" ht="39" x14ac:dyDescent="0.25">
      <c r="A142" s="642"/>
      <c r="B142" s="102" t="s">
        <v>336</v>
      </c>
      <c r="C142" s="645"/>
      <c r="D142" s="297">
        <f t="shared" si="52"/>
        <v>11.5</v>
      </c>
      <c r="E142" s="94">
        <f>E34+E86</f>
        <v>11.5</v>
      </c>
      <c r="F142" s="94">
        <f t="shared" ref="F142:G142" si="53">F34+F86</f>
        <v>11.3</v>
      </c>
      <c r="G142" s="94">
        <f t="shared" si="53"/>
        <v>0</v>
      </c>
      <c r="H142" s="98">
        <f t="shared" si="48"/>
        <v>0</v>
      </c>
      <c r="I142" s="98">
        <f>I34+I86</f>
        <v>0</v>
      </c>
      <c r="J142" s="98">
        <f t="shared" ref="J142:K142" si="54">J34+J86</f>
        <v>0</v>
      </c>
      <c r="K142" s="98">
        <f t="shared" si="54"/>
        <v>0</v>
      </c>
      <c r="L142" s="99">
        <f t="shared" si="50"/>
        <v>11.5</v>
      </c>
      <c r="M142" s="99">
        <f>M34+M86</f>
        <v>11.5</v>
      </c>
      <c r="N142" s="99">
        <f t="shared" ref="N142:O142" si="55">N34+N86</f>
        <v>11.3</v>
      </c>
      <c r="O142" s="99">
        <f t="shared" si="55"/>
        <v>0</v>
      </c>
    </row>
    <row r="143" spans="1:15" ht="26.25" x14ac:dyDescent="0.25">
      <c r="A143" s="642"/>
      <c r="B143" s="102" t="s">
        <v>208</v>
      </c>
      <c r="C143" s="645"/>
      <c r="D143" s="297">
        <f t="shared" si="52"/>
        <v>1</v>
      </c>
      <c r="E143" s="94">
        <f t="shared" ref="E143:G145" si="56">E35</f>
        <v>1</v>
      </c>
      <c r="F143" s="94">
        <f t="shared" si="56"/>
        <v>1</v>
      </c>
      <c r="G143" s="94">
        <f t="shared" si="56"/>
        <v>0</v>
      </c>
      <c r="H143" s="98">
        <f t="shared" si="48"/>
        <v>0</v>
      </c>
      <c r="I143" s="98">
        <f t="shared" ref="I143:K145" si="57">I35</f>
        <v>0</v>
      </c>
      <c r="J143" s="98">
        <f t="shared" si="57"/>
        <v>0</v>
      </c>
      <c r="K143" s="98">
        <f t="shared" si="57"/>
        <v>0</v>
      </c>
      <c r="L143" s="99">
        <f t="shared" si="50"/>
        <v>1</v>
      </c>
      <c r="M143" s="99">
        <f t="shared" ref="M143:O145" si="58">M35</f>
        <v>1</v>
      </c>
      <c r="N143" s="99">
        <f t="shared" si="58"/>
        <v>1</v>
      </c>
      <c r="O143" s="99">
        <f t="shared" si="58"/>
        <v>0</v>
      </c>
    </row>
    <row r="144" spans="1:15" x14ac:dyDescent="0.25">
      <c r="A144" s="642"/>
      <c r="B144" s="102" t="s">
        <v>193</v>
      </c>
      <c r="C144" s="645"/>
      <c r="D144" s="297">
        <f t="shared" si="52"/>
        <v>18.5</v>
      </c>
      <c r="E144" s="94">
        <f t="shared" si="56"/>
        <v>18.5</v>
      </c>
      <c r="F144" s="94">
        <f t="shared" si="56"/>
        <v>15.8</v>
      </c>
      <c r="G144" s="94">
        <f t="shared" si="56"/>
        <v>0</v>
      </c>
      <c r="H144" s="98">
        <f t="shared" si="48"/>
        <v>0</v>
      </c>
      <c r="I144" s="98">
        <f t="shared" si="57"/>
        <v>0</v>
      </c>
      <c r="J144" s="98">
        <f t="shared" si="57"/>
        <v>0</v>
      </c>
      <c r="K144" s="98">
        <f t="shared" si="57"/>
        <v>0</v>
      </c>
      <c r="L144" s="99">
        <f t="shared" si="50"/>
        <v>18.5</v>
      </c>
      <c r="M144" s="99">
        <f t="shared" si="58"/>
        <v>18.5</v>
      </c>
      <c r="N144" s="99">
        <f t="shared" si="58"/>
        <v>15.8</v>
      </c>
      <c r="O144" s="99">
        <f t="shared" si="58"/>
        <v>0</v>
      </c>
    </row>
    <row r="145" spans="1:17" x14ac:dyDescent="0.25">
      <c r="A145" s="642"/>
      <c r="B145" s="102" t="s">
        <v>185</v>
      </c>
      <c r="C145" s="645"/>
      <c r="D145" s="297">
        <f t="shared" si="52"/>
        <v>7.9</v>
      </c>
      <c r="E145" s="94">
        <f t="shared" si="56"/>
        <v>7.9</v>
      </c>
      <c r="F145" s="94">
        <f t="shared" si="56"/>
        <v>6.8</v>
      </c>
      <c r="G145" s="94">
        <f t="shared" si="56"/>
        <v>0</v>
      </c>
      <c r="H145" s="98">
        <f t="shared" si="48"/>
        <v>0</v>
      </c>
      <c r="I145" s="98">
        <f t="shared" si="57"/>
        <v>0</v>
      </c>
      <c r="J145" s="98">
        <f t="shared" si="57"/>
        <v>0</v>
      </c>
      <c r="K145" s="98">
        <f t="shared" si="57"/>
        <v>0</v>
      </c>
      <c r="L145" s="99">
        <f t="shared" si="50"/>
        <v>7.9</v>
      </c>
      <c r="M145" s="99">
        <f t="shared" si="58"/>
        <v>7.9</v>
      </c>
      <c r="N145" s="99">
        <f t="shared" si="58"/>
        <v>6.8</v>
      </c>
      <c r="O145" s="99">
        <f t="shared" si="58"/>
        <v>0</v>
      </c>
    </row>
    <row r="146" spans="1:17" x14ac:dyDescent="0.25">
      <c r="A146" s="642"/>
      <c r="B146" s="102" t="s">
        <v>198</v>
      </c>
      <c r="C146" s="645"/>
      <c r="D146" s="297">
        <f t="shared" si="52"/>
        <v>207.70000000000002</v>
      </c>
      <c r="E146" s="94">
        <f>E38+E46+E50+E54+E58+E62+E66+E70+E74+E78+E82</f>
        <v>207.70000000000002</v>
      </c>
      <c r="F146" s="94">
        <f>F38+F46+F50+F54+F58+F62+F66+F70+F74+F78+F82</f>
        <v>183.99999999999997</v>
      </c>
      <c r="G146" s="94">
        <f>G38+G46+G50+G54+G58+G62+G66+G70+G74+G78+G82</f>
        <v>0</v>
      </c>
      <c r="H146" s="98">
        <f t="shared" si="48"/>
        <v>0</v>
      </c>
      <c r="I146" s="98">
        <f>I38+I46+I50+I54+I58+I62+I66+I70+I74+I78+I82</f>
        <v>0</v>
      </c>
      <c r="J146" s="98">
        <f>J38+J46+J50+J54+J58+J62+J66+J70+J74+J78+J82</f>
        <v>0</v>
      </c>
      <c r="K146" s="98">
        <f>K38+K46+K50+K54+K58+K62+K66+K70+K74+K78+K82</f>
        <v>0</v>
      </c>
      <c r="L146" s="99">
        <f t="shared" si="50"/>
        <v>207.70000000000002</v>
      </c>
      <c r="M146" s="99">
        <f>M38+M46+M50+M54+M58+M62+M66+M70+M74+M78+M82</f>
        <v>207.70000000000002</v>
      </c>
      <c r="N146" s="99">
        <f>N38+N46+N50+N54+N58+N62+N66+N70+N74+N78+N82</f>
        <v>183.99999999999997</v>
      </c>
      <c r="O146" s="99">
        <f>O38+O46+O50+O54+O58+O62+O66+O70+O74+O78+O82</f>
        <v>0</v>
      </c>
    </row>
    <row r="147" spans="1:17" x14ac:dyDescent="0.25">
      <c r="A147" s="642"/>
      <c r="B147" s="102" t="s">
        <v>376</v>
      </c>
      <c r="C147" s="645"/>
      <c r="D147" s="297">
        <f t="shared" ref="D147" si="59">E147+G147</f>
        <v>13.7</v>
      </c>
      <c r="E147" s="94">
        <f>E40</f>
        <v>13.7</v>
      </c>
      <c r="F147" s="94">
        <f t="shared" ref="F147:G147" si="60">F40</f>
        <v>9.5</v>
      </c>
      <c r="G147" s="94">
        <f t="shared" si="60"/>
        <v>0</v>
      </c>
      <c r="H147" s="98">
        <f t="shared" ref="H147" si="61">I147+K147</f>
        <v>0</v>
      </c>
      <c r="I147" s="98">
        <f>I40</f>
        <v>0</v>
      </c>
      <c r="J147" s="98">
        <f t="shared" ref="J147:K147" si="62">J40</f>
        <v>0</v>
      </c>
      <c r="K147" s="98">
        <f t="shared" si="62"/>
        <v>0</v>
      </c>
      <c r="L147" s="99">
        <f t="shared" ref="L147" si="63">M147+O147</f>
        <v>13.7</v>
      </c>
      <c r="M147" s="99">
        <f>M40</f>
        <v>13.7</v>
      </c>
      <c r="N147" s="99">
        <f t="shared" ref="N147:O147" si="64">N40</f>
        <v>9.5</v>
      </c>
      <c r="O147" s="99">
        <f t="shared" si="64"/>
        <v>0</v>
      </c>
    </row>
    <row r="148" spans="1:17" ht="40.5" customHeight="1" x14ac:dyDescent="0.25">
      <c r="A148" s="642"/>
      <c r="B148" s="102" t="s">
        <v>203</v>
      </c>
      <c r="C148" s="645"/>
      <c r="D148" s="297">
        <f t="shared" si="52"/>
        <v>370</v>
      </c>
      <c r="E148" s="94">
        <f>E98</f>
        <v>368</v>
      </c>
      <c r="F148" s="94">
        <f>F98</f>
        <v>0</v>
      </c>
      <c r="G148" s="94">
        <f>G98</f>
        <v>2</v>
      </c>
      <c r="H148" s="98">
        <f t="shared" si="48"/>
        <v>0</v>
      </c>
      <c r="I148" s="98">
        <f>I98</f>
        <v>0</v>
      </c>
      <c r="J148" s="98">
        <f>J98</f>
        <v>0</v>
      </c>
      <c r="K148" s="98">
        <f>K98</f>
        <v>0</v>
      </c>
      <c r="L148" s="99">
        <f t="shared" si="50"/>
        <v>370</v>
      </c>
      <c r="M148" s="99">
        <f>M98</f>
        <v>368</v>
      </c>
      <c r="N148" s="99">
        <f>N98</f>
        <v>0</v>
      </c>
      <c r="O148" s="99">
        <f>O98</f>
        <v>2</v>
      </c>
    </row>
    <row r="149" spans="1:17" x14ac:dyDescent="0.25">
      <c r="A149" s="642"/>
      <c r="B149" s="102" t="s">
        <v>202</v>
      </c>
      <c r="C149" s="645"/>
      <c r="D149" s="297">
        <f t="shared" si="52"/>
        <v>549.6</v>
      </c>
      <c r="E149" s="94">
        <f>E88</f>
        <v>549.6</v>
      </c>
      <c r="F149" s="94">
        <f>F88</f>
        <v>503</v>
      </c>
      <c r="G149" s="94">
        <f>G88</f>
        <v>0</v>
      </c>
      <c r="H149" s="98">
        <f t="shared" si="48"/>
        <v>0</v>
      </c>
      <c r="I149" s="98">
        <f>I88</f>
        <v>0</v>
      </c>
      <c r="J149" s="98">
        <f>J88</f>
        <v>0</v>
      </c>
      <c r="K149" s="98">
        <f>K88</f>
        <v>0</v>
      </c>
      <c r="L149" s="99">
        <f t="shared" si="50"/>
        <v>549.6</v>
      </c>
      <c r="M149" s="99">
        <f>M88</f>
        <v>549.6</v>
      </c>
      <c r="N149" s="99">
        <f>N88</f>
        <v>503</v>
      </c>
      <c r="O149" s="99">
        <f>O88</f>
        <v>0</v>
      </c>
    </row>
    <row r="150" spans="1:17" ht="26.25" x14ac:dyDescent="0.25">
      <c r="A150" s="642"/>
      <c r="B150" s="102" t="s">
        <v>187</v>
      </c>
      <c r="C150" s="645"/>
      <c r="D150" s="297">
        <f t="shared" si="52"/>
        <v>371.7</v>
      </c>
      <c r="E150" s="94">
        <f>E94+E95</f>
        <v>371.7</v>
      </c>
      <c r="F150" s="94">
        <f>F94+F95</f>
        <v>257.2</v>
      </c>
      <c r="G150" s="94">
        <f>G94+G95</f>
        <v>0</v>
      </c>
      <c r="H150" s="98">
        <f t="shared" si="48"/>
        <v>0</v>
      </c>
      <c r="I150" s="98">
        <f>I94+I95</f>
        <v>0</v>
      </c>
      <c r="J150" s="98">
        <f>J94+J95</f>
        <v>0</v>
      </c>
      <c r="K150" s="98">
        <f>K94+K95</f>
        <v>0</v>
      </c>
      <c r="L150" s="99">
        <f t="shared" si="50"/>
        <v>371.7</v>
      </c>
      <c r="M150" s="99">
        <f>M94+M95</f>
        <v>371.7</v>
      </c>
      <c r="N150" s="99">
        <f>N94+N95</f>
        <v>257.2</v>
      </c>
      <c r="O150" s="99">
        <f>O94+O95</f>
        <v>0</v>
      </c>
    </row>
    <row r="151" spans="1:17" ht="26.25" customHeight="1" x14ac:dyDescent="0.25">
      <c r="A151" s="642"/>
      <c r="B151" s="102" t="s">
        <v>204</v>
      </c>
      <c r="C151" s="645"/>
      <c r="D151" s="297">
        <f t="shared" si="52"/>
        <v>4.3999999999999995</v>
      </c>
      <c r="E151" s="94">
        <f>E39+E127</f>
        <v>4.3999999999999995</v>
      </c>
      <c r="F151" s="94">
        <f>F39+F127</f>
        <v>0.1</v>
      </c>
      <c r="G151" s="94">
        <f>G39+G127</f>
        <v>0</v>
      </c>
      <c r="H151" s="98">
        <f t="shared" si="48"/>
        <v>-1.1000000000000001</v>
      </c>
      <c r="I151" s="98">
        <f>I39+I127</f>
        <v>-1.1000000000000001</v>
      </c>
      <c r="J151" s="98">
        <f>J39+J127</f>
        <v>0</v>
      </c>
      <c r="K151" s="98">
        <f>K39+K127</f>
        <v>0</v>
      </c>
      <c r="L151" s="99">
        <f t="shared" si="50"/>
        <v>3.3</v>
      </c>
      <c r="M151" s="99">
        <f>M39+M127</f>
        <v>3.3</v>
      </c>
      <c r="N151" s="99">
        <f>N39+N127</f>
        <v>0.1</v>
      </c>
      <c r="O151" s="99">
        <f>O39+O127</f>
        <v>0</v>
      </c>
    </row>
    <row r="152" spans="1:17" ht="26.25" x14ac:dyDescent="0.25">
      <c r="A152" s="642"/>
      <c r="B152" s="102" t="s">
        <v>186</v>
      </c>
      <c r="C152" s="645"/>
      <c r="D152" s="297">
        <f t="shared" si="52"/>
        <v>222</v>
      </c>
      <c r="E152" s="94">
        <f t="shared" ref="E152:G153" si="65">E41+E128</f>
        <v>222</v>
      </c>
      <c r="F152" s="94">
        <f t="shared" si="65"/>
        <v>0</v>
      </c>
      <c r="G152" s="94">
        <f t="shared" si="65"/>
        <v>0</v>
      </c>
      <c r="H152" s="98">
        <f t="shared" si="48"/>
        <v>0</v>
      </c>
      <c r="I152" s="98">
        <f t="shared" ref="I152:K153" si="66">I41+I128</f>
        <v>0</v>
      </c>
      <c r="J152" s="98">
        <f t="shared" si="66"/>
        <v>0</v>
      </c>
      <c r="K152" s="98">
        <f t="shared" si="66"/>
        <v>0</v>
      </c>
      <c r="L152" s="99">
        <f t="shared" si="50"/>
        <v>222</v>
      </c>
      <c r="M152" s="99">
        <f t="shared" ref="M152:O153" si="67">M41+M128</f>
        <v>222</v>
      </c>
      <c r="N152" s="99">
        <f t="shared" si="67"/>
        <v>0</v>
      </c>
      <c r="O152" s="99">
        <f t="shared" si="67"/>
        <v>0</v>
      </c>
    </row>
    <row r="153" spans="1:17" x14ac:dyDescent="0.25">
      <c r="A153" s="642"/>
      <c r="B153" s="102" t="s">
        <v>205</v>
      </c>
      <c r="C153" s="645"/>
      <c r="D153" s="297">
        <f t="shared" si="52"/>
        <v>388.09999999999997</v>
      </c>
      <c r="E153" s="94">
        <f t="shared" si="65"/>
        <v>388.09999999999997</v>
      </c>
      <c r="F153" s="94">
        <f t="shared" si="65"/>
        <v>13.7</v>
      </c>
      <c r="G153" s="94">
        <f t="shared" si="65"/>
        <v>0</v>
      </c>
      <c r="H153" s="98">
        <f t="shared" si="48"/>
        <v>0</v>
      </c>
      <c r="I153" s="98">
        <f t="shared" si="66"/>
        <v>0</v>
      </c>
      <c r="J153" s="98">
        <f t="shared" si="66"/>
        <v>0</v>
      </c>
      <c r="K153" s="98">
        <f t="shared" si="66"/>
        <v>0</v>
      </c>
      <c r="L153" s="99">
        <f t="shared" si="50"/>
        <v>388.09999999999997</v>
      </c>
      <c r="M153" s="99">
        <f t="shared" si="67"/>
        <v>388.09999999999997</v>
      </c>
      <c r="N153" s="99">
        <f t="shared" si="67"/>
        <v>13.7</v>
      </c>
      <c r="O153" s="99">
        <f t="shared" si="67"/>
        <v>0</v>
      </c>
    </row>
    <row r="154" spans="1:17" x14ac:dyDescent="0.25">
      <c r="A154" s="642"/>
      <c r="B154" s="102" t="s">
        <v>209</v>
      </c>
      <c r="C154" s="645"/>
      <c r="D154" s="297">
        <f t="shared" si="52"/>
        <v>1004.5</v>
      </c>
      <c r="E154" s="94">
        <f>E43+E130+E131</f>
        <v>1004.5</v>
      </c>
      <c r="F154" s="94">
        <f>F43+F130+F131</f>
        <v>395.8</v>
      </c>
      <c r="G154" s="94">
        <f>G43+G130+G131</f>
        <v>0</v>
      </c>
      <c r="H154" s="98">
        <f t="shared" si="48"/>
        <v>44.699999999999996</v>
      </c>
      <c r="I154" s="98">
        <f>I43+I130+I131</f>
        <v>44.699999999999996</v>
      </c>
      <c r="J154" s="98">
        <f>J43+J130+J131</f>
        <v>1.3</v>
      </c>
      <c r="K154" s="98">
        <f>K43+K130+K131</f>
        <v>0</v>
      </c>
      <c r="L154" s="99">
        <f t="shared" si="50"/>
        <v>1049.1999999999998</v>
      </c>
      <c r="M154" s="99">
        <f>M43+M130+M131</f>
        <v>1049.1999999999998</v>
      </c>
      <c r="N154" s="99">
        <f>N43+N130+N131</f>
        <v>397.1</v>
      </c>
      <c r="O154" s="99">
        <f>O43+O130+O131</f>
        <v>0</v>
      </c>
    </row>
    <row r="155" spans="1:17" ht="26.25" x14ac:dyDescent="0.25">
      <c r="A155" s="642"/>
      <c r="B155" s="102" t="s">
        <v>366</v>
      </c>
      <c r="C155" s="645"/>
      <c r="D155" s="297">
        <f>E155+G155</f>
        <v>86.7</v>
      </c>
      <c r="E155" s="94">
        <f>E47+E51+E55+E59+E63+E67+E71+E75+E79+E83+E87+E100+E102+E104+E106+E108+E110+E112+E114+E116+E118+E120</f>
        <v>86.7</v>
      </c>
      <c r="F155" s="94">
        <f t="shared" ref="F155:G155" si="68">F47+F51+F55+F59+F63+F67+F71+F75+F79+F83+F87+F100+F102+F104+F106+F108+F110+F112+F114+F116+F118+F120</f>
        <v>72.699999999999989</v>
      </c>
      <c r="G155" s="94">
        <f t="shared" si="68"/>
        <v>0</v>
      </c>
      <c r="H155" s="98">
        <f t="shared" si="48"/>
        <v>0</v>
      </c>
      <c r="I155" s="98">
        <f>I47+I51+I55+I59+I63+I67+I71+I75+I79+I83+I87+I100+I102+I104+I106+I108+I110+I112+I114+I116+I118+I120</f>
        <v>0</v>
      </c>
      <c r="J155" s="98">
        <f t="shared" ref="J155:K155" si="69">J47+J51+J55+J59+J63+J67+J71+J75+J79+J83+J87+J100+J102+J104+J106+J108+J110+J112+J114+J116+J118+J120</f>
        <v>0</v>
      </c>
      <c r="K155" s="98">
        <f t="shared" si="69"/>
        <v>0</v>
      </c>
      <c r="L155" s="99">
        <f t="shared" si="50"/>
        <v>86.7</v>
      </c>
      <c r="M155" s="99">
        <f>M47+M51+M55+M59+M63+M67+M71+M75+M79+M83+M87+M100+M102+M104+M106+M108+M110+M112+M114+M116+M118+M120</f>
        <v>86.7</v>
      </c>
      <c r="N155" s="99">
        <f t="shared" ref="N155:O155" si="70">N47+N51+N55+N59+N63+N67+N71+N75+N79+N83+N87+N100+N102+N104+N106+N108+N110+N112+N114+N116+N118+N120</f>
        <v>72.699999999999989</v>
      </c>
      <c r="O155" s="99">
        <f t="shared" si="70"/>
        <v>0</v>
      </c>
    </row>
    <row r="156" spans="1:17" ht="26.25" x14ac:dyDescent="0.25">
      <c r="A156" s="643"/>
      <c r="B156" s="381" t="s">
        <v>337</v>
      </c>
      <c r="C156" s="646"/>
      <c r="D156" s="297">
        <f t="shared" si="52"/>
        <v>1.2</v>
      </c>
      <c r="E156" s="94">
        <f>E126</f>
        <v>1.2</v>
      </c>
      <c r="F156" s="94">
        <f>F126</f>
        <v>1.1000000000000001</v>
      </c>
      <c r="G156" s="94">
        <f>G126</f>
        <v>0</v>
      </c>
      <c r="H156" s="98">
        <f t="shared" ref="H156" si="71">I156+K156</f>
        <v>0</v>
      </c>
      <c r="I156" s="98">
        <f>I126</f>
        <v>0</v>
      </c>
      <c r="J156" s="98">
        <f>J126</f>
        <v>0</v>
      </c>
      <c r="K156" s="98">
        <f>K126</f>
        <v>0</v>
      </c>
      <c r="L156" s="99">
        <f t="shared" ref="L156" si="72">M156+O156</f>
        <v>1.2</v>
      </c>
      <c r="M156" s="99">
        <f t="shared" ref="M156" si="73">M126</f>
        <v>1.2</v>
      </c>
      <c r="N156" s="99">
        <f>N126</f>
        <v>1.1000000000000001</v>
      </c>
      <c r="O156" s="99">
        <f>O126</f>
        <v>0</v>
      </c>
    </row>
    <row r="157" spans="1:17" x14ac:dyDescent="0.25">
      <c r="A157" s="6"/>
      <c r="B157" s="120"/>
      <c r="C157" s="12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8" t="s">
        <v>258</v>
      </c>
      <c r="Q158" s="69">
        <f>SUMIF(C26:C132,1,L26:L132)</f>
        <v>99.600000000000009</v>
      </c>
    </row>
    <row r="159" spans="1:17" x14ac:dyDescent="0.25">
      <c r="A159" s="6"/>
      <c r="B159" s="6"/>
      <c r="C159" s="51"/>
      <c r="D159" s="6">
        <v>3345.6</v>
      </c>
      <c r="E159" s="6">
        <v>3343.6</v>
      </c>
      <c r="F159" s="6">
        <v>1552</v>
      </c>
      <c r="G159" s="6">
        <v>2</v>
      </c>
      <c r="H159" s="6"/>
      <c r="I159" s="6"/>
      <c r="J159" s="6"/>
      <c r="K159" s="6"/>
      <c r="L159" s="6"/>
      <c r="M159" s="6"/>
      <c r="N159" s="6"/>
      <c r="O159" s="6"/>
      <c r="P159" s="68" t="s">
        <v>259</v>
      </c>
      <c r="Q159" s="69">
        <f>SUMIF(C26:C132,2,L26:L132)</f>
        <v>26.4</v>
      </c>
    </row>
    <row r="160" spans="1:17" x14ac:dyDescent="0.25">
      <c r="A160" s="6"/>
      <c r="B160" s="6"/>
      <c r="C160" s="51"/>
      <c r="D160" s="6">
        <f>D159-D134</f>
        <v>0</v>
      </c>
      <c r="E160" s="6">
        <f t="shared" ref="E160:F160" si="74">E159-E134</f>
        <v>0</v>
      </c>
      <c r="F160" s="6">
        <f t="shared" si="74"/>
        <v>0</v>
      </c>
      <c r="G160" s="6">
        <f>G159-G134</f>
        <v>0</v>
      </c>
      <c r="H160" s="6"/>
      <c r="I160" s="6"/>
      <c r="J160" s="6"/>
      <c r="K160" s="6"/>
      <c r="L160" s="6"/>
      <c r="M160" s="6"/>
      <c r="N160" s="6"/>
      <c r="O160" s="6"/>
      <c r="P160" s="68" t="s">
        <v>260</v>
      </c>
      <c r="Q160" s="69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8" t="s">
        <v>261</v>
      </c>
      <c r="Q161" s="69">
        <f>SUMIF(C26:C132,4,L26:L132)</f>
        <v>678.10000000000014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8" t="s">
        <v>264</v>
      </c>
      <c r="Q162" s="69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8" t="s">
        <v>262</v>
      </c>
      <c r="Q163" s="69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8" t="s">
        <v>263</v>
      </c>
      <c r="Q164" s="69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8" t="s">
        <v>265</v>
      </c>
      <c r="Q165" s="69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8" t="s">
        <v>266</v>
      </c>
      <c r="Q166" s="69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8" t="s">
        <v>267</v>
      </c>
      <c r="Q167" s="69">
        <f>SUMIF(C26:C132,10,L26:L132)</f>
        <v>1662.6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3" t="s">
        <v>162</v>
      </c>
      <c r="Q168" s="74">
        <f>SUM(Q158:Q167)</f>
        <v>3389.2000000000003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5"/>
      <c r="Q169" s="75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5"/>
      <c r="Q170" s="75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5"/>
  <sheetViews>
    <sheetView showZeros="0" zoomScaleNormal="100" workbookViewId="0">
      <selection activeCell="B12" sqref="B12:N12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39" t="s">
        <v>279</v>
      </c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</row>
    <row r="2" spans="1:15" x14ac:dyDescent="0.25">
      <c r="B2" s="639" t="s">
        <v>381</v>
      </c>
      <c r="C2" s="639"/>
      <c r="D2" s="639"/>
      <c r="E2" s="639"/>
      <c r="F2" s="639"/>
      <c r="G2" s="639"/>
      <c r="H2" s="639"/>
      <c r="I2" s="639"/>
      <c r="J2" s="639"/>
      <c r="K2" s="639"/>
      <c r="L2" s="639"/>
      <c r="M2" s="639"/>
      <c r="N2" s="639"/>
      <c r="O2" s="639"/>
    </row>
    <row r="3" spans="1:15" ht="18" customHeight="1" x14ac:dyDescent="0.25">
      <c r="B3" s="639" t="s">
        <v>515</v>
      </c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</row>
    <row r="4" spans="1:15" ht="12.75" customHeight="1" x14ac:dyDescent="0.25">
      <c r="B4" s="639" t="s">
        <v>292</v>
      </c>
      <c r="C4" s="639"/>
      <c r="D4" s="639"/>
      <c r="E4" s="639"/>
      <c r="F4" s="639"/>
      <c r="G4" s="639"/>
      <c r="H4" s="639"/>
      <c r="I4" s="639"/>
      <c r="J4" s="639"/>
      <c r="K4" s="639"/>
      <c r="L4" s="639"/>
      <c r="M4" s="639"/>
      <c r="N4" s="639"/>
      <c r="O4" s="639"/>
    </row>
    <row r="5" spans="1:15" x14ac:dyDescent="0.25">
      <c r="B5" s="639" t="s">
        <v>531</v>
      </c>
      <c r="C5" s="639"/>
      <c r="D5" s="639"/>
      <c r="E5" s="639"/>
      <c r="F5" s="639"/>
      <c r="G5" s="639"/>
      <c r="H5" s="639"/>
      <c r="I5" s="639"/>
      <c r="J5" s="639"/>
      <c r="K5" s="639"/>
      <c r="L5" s="639"/>
      <c r="M5" s="639"/>
      <c r="N5" s="639"/>
      <c r="O5" s="639"/>
    </row>
    <row r="6" spans="1:15" x14ac:dyDescent="0.25">
      <c r="B6" s="638" t="s">
        <v>529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8"/>
      <c r="O6" s="469"/>
    </row>
    <row r="7" spans="1:15" x14ac:dyDescent="0.25">
      <c r="B7" s="639" t="s">
        <v>538</v>
      </c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639"/>
      <c r="N7" s="639"/>
      <c r="O7" s="639"/>
    </row>
    <row r="8" spans="1:15" ht="15" customHeight="1" x14ac:dyDescent="0.25">
      <c r="B8" s="638" t="s">
        <v>551</v>
      </c>
      <c r="C8" s="638"/>
      <c r="D8" s="638"/>
      <c r="E8" s="638"/>
      <c r="F8" s="638"/>
      <c r="G8" s="638"/>
      <c r="H8" s="638"/>
      <c r="I8" s="638"/>
      <c r="J8" s="638"/>
      <c r="K8" s="638"/>
      <c r="L8" s="638"/>
      <c r="M8" s="638"/>
      <c r="N8" s="638"/>
      <c r="O8" s="473"/>
    </row>
    <row r="9" spans="1:15" x14ac:dyDescent="0.25">
      <c r="B9" s="639" t="s">
        <v>575</v>
      </c>
      <c r="C9" s="639"/>
      <c r="D9" s="639"/>
      <c r="E9" s="639"/>
      <c r="F9" s="639"/>
      <c r="G9" s="639"/>
      <c r="H9" s="639"/>
      <c r="I9" s="639"/>
      <c r="J9" s="639"/>
      <c r="K9" s="639"/>
      <c r="L9" s="639"/>
      <c r="M9" s="639"/>
      <c r="N9" s="639"/>
      <c r="O9" s="639"/>
    </row>
    <row r="10" spans="1:15" ht="15" customHeight="1" x14ac:dyDescent="0.25">
      <c r="B10" s="638" t="s">
        <v>580</v>
      </c>
      <c r="C10" s="638"/>
      <c r="D10" s="638"/>
      <c r="E10" s="638"/>
      <c r="F10" s="638"/>
      <c r="G10" s="638"/>
      <c r="H10" s="638"/>
      <c r="I10" s="638"/>
      <c r="J10" s="638"/>
      <c r="K10" s="638"/>
      <c r="L10" s="638"/>
      <c r="M10" s="638"/>
      <c r="N10" s="638"/>
      <c r="O10" s="473"/>
    </row>
    <row r="11" spans="1:15" x14ac:dyDescent="0.25">
      <c r="B11" s="639" t="s">
        <v>583</v>
      </c>
      <c r="C11" s="639"/>
      <c r="D11" s="639"/>
      <c r="E11" s="639"/>
      <c r="F11" s="639"/>
      <c r="G11" s="639"/>
      <c r="H11" s="639"/>
      <c r="I11" s="639"/>
      <c r="J11" s="639"/>
      <c r="K11" s="639"/>
      <c r="L11" s="639"/>
      <c r="M11" s="639"/>
      <c r="N11" s="639"/>
      <c r="O11" s="639"/>
    </row>
    <row r="12" spans="1:15" ht="15" customHeight="1" x14ac:dyDescent="0.25">
      <c r="B12" s="638" t="s">
        <v>592</v>
      </c>
      <c r="C12" s="638"/>
      <c r="D12" s="638"/>
      <c r="E12" s="638"/>
      <c r="F12" s="638"/>
      <c r="G12" s="638"/>
      <c r="H12" s="638"/>
      <c r="I12" s="638"/>
      <c r="J12" s="638"/>
      <c r="K12" s="638"/>
      <c r="L12" s="638"/>
      <c r="M12" s="638"/>
      <c r="N12" s="638"/>
      <c r="O12" s="473"/>
    </row>
    <row r="13" spans="1:15" ht="13.5" customHeight="1" x14ac:dyDescent="0.25">
      <c r="A13" s="6"/>
      <c r="B13" s="6"/>
      <c r="C13" s="145"/>
      <c r="D13" s="6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6"/>
    </row>
    <row r="14" spans="1:15" ht="27.75" customHeight="1" x14ac:dyDescent="0.25">
      <c r="A14" s="656" t="s">
        <v>386</v>
      </c>
      <c r="B14" s="656"/>
      <c r="C14" s="656"/>
      <c r="D14" s="656"/>
      <c r="E14" s="656"/>
      <c r="F14" s="656"/>
      <c r="G14" s="656"/>
      <c r="H14" s="656"/>
      <c r="I14" s="656"/>
      <c r="J14" s="656"/>
      <c r="K14" s="656"/>
      <c r="L14" s="656"/>
      <c r="M14" s="656"/>
      <c r="N14" s="656"/>
      <c r="O14" s="656"/>
    </row>
    <row r="15" spans="1:15" x14ac:dyDescent="0.25">
      <c r="A15" s="57"/>
      <c r="B15" s="57"/>
      <c r="C15" s="57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4" t="s">
        <v>324</v>
      </c>
    </row>
    <row r="16" spans="1:15" ht="15" customHeight="1" x14ac:dyDescent="0.25">
      <c r="A16" s="607" t="s">
        <v>5</v>
      </c>
      <c r="B16" s="610" t="s">
        <v>276</v>
      </c>
      <c r="C16" s="610" t="s">
        <v>51</v>
      </c>
      <c r="D16" s="587" t="s">
        <v>287</v>
      </c>
      <c r="E16" s="591" t="s">
        <v>183</v>
      </c>
      <c r="F16" s="591"/>
      <c r="G16" s="592"/>
      <c r="H16" s="613" t="s">
        <v>289</v>
      </c>
      <c r="I16" s="616" t="s">
        <v>183</v>
      </c>
      <c r="J16" s="617"/>
      <c r="K16" s="618"/>
      <c r="L16" s="657" t="s">
        <v>0</v>
      </c>
      <c r="M16" s="595" t="s">
        <v>183</v>
      </c>
      <c r="N16" s="596"/>
      <c r="O16" s="597"/>
    </row>
    <row r="17" spans="1:17" x14ac:dyDescent="0.25">
      <c r="A17" s="608"/>
      <c r="B17" s="611"/>
      <c r="C17" s="611"/>
      <c r="D17" s="588"/>
      <c r="E17" s="592" t="s">
        <v>1</v>
      </c>
      <c r="F17" s="621"/>
      <c r="G17" s="593" t="s">
        <v>2</v>
      </c>
      <c r="H17" s="614"/>
      <c r="I17" s="627" t="s">
        <v>1</v>
      </c>
      <c r="J17" s="627"/>
      <c r="K17" s="606" t="s">
        <v>2</v>
      </c>
      <c r="L17" s="658"/>
      <c r="M17" s="586" t="s">
        <v>1</v>
      </c>
      <c r="N17" s="586"/>
      <c r="O17" s="598" t="s">
        <v>2</v>
      </c>
    </row>
    <row r="18" spans="1:17" ht="28.5" customHeight="1" x14ac:dyDescent="0.25">
      <c r="A18" s="609"/>
      <c r="B18" s="612"/>
      <c r="C18" s="612"/>
      <c r="D18" s="589"/>
      <c r="E18" s="134" t="s">
        <v>3</v>
      </c>
      <c r="F18" s="135" t="s">
        <v>4</v>
      </c>
      <c r="G18" s="593"/>
      <c r="H18" s="615"/>
      <c r="I18" s="137" t="s">
        <v>3</v>
      </c>
      <c r="J18" s="132" t="s">
        <v>4</v>
      </c>
      <c r="K18" s="606"/>
      <c r="L18" s="659"/>
      <c r="M18" s="133" t="s">
        <v>3</v>
      </c>
      <c r="N18" s="131" t="s">
        <v>4</v>
      </c>
      <c r="O18" s="598"/>
    </row>
    <row r="19" spans="1:17" ht="15.95" customHeight="1" x14ac:dyDescent="0.25">
      <c r="A19" s="19" t="s">
        <v>67</v>
      </c>
      <c r="B19" s="583" t="s">
        <v>161</v>
      </c>
      <c r="C19" s="584"/>
      <c r="D19" s="584"/>
      <c r="E19" s="584"/>
      <c r="F19" s="584"/>
      <c r="G19" s="584"/>
      <c r="H19" s="584"/>
      <c r="I19" s="584"/>
      <c r="J19" s="584"/>
      <c r="K19" s="584"/>
      <c r="L19" s="584"/>
      <c r="M19" s="584"/>
      <c r="N19" s="584"/>
      <c r="O19" s="585"/>
    </row>
    <row r="20" spans="1:17" ht="15" customHeight="1" x14ac:dyDescent="0.25">
      <c r="A20" s="5" t="s">
        <v>172</v>
      </c>
      <c r="B20" s="146" t="s">
        <v>20</v>
      </c>
      <c r="C20" s="79"/>
      <c r="D20" s="8">
        <f t="shared" ref="D20:K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55.4</v>
      </c>
      <c r="I20" s="9">
        <f t="shared" si="0"/>
        <v>55.4</v>
      </c>
      <c r="J20" s="9">
        <f t="shared" si="0"/>
        <v>-4.4000000000000004</v>
      </c>
      <c r="K20" s="9">
        <f t="shared" si="0"/>
        <v>0</v>
      </c>
      <c r="L20" s="11">
        <f t="shared" ref="L20:O20" si="1">L21+L22</f>
        <v>1137.2</v>
      </c>
      <c r="M20" s="11">
        <f t="shared" si="1"/>
        <v>1128.2</v>
      </c>
      <c r="N20" s="11">
        <f t="shared" si="1"/>
        <v>1009.7</v>
      </c>
      <c r="O20" s="11">
        <f t="shared" si="1"/>
        <v>9</v>
      </c>
      <c r="P20" s="68" t="s">
        <v>258</v>
      </c>
      <c r="Q20" s="69"/>
    </row>
    <row r="21" spans="1:17" ht="15" customHeight="1" x14ac:dyDescent="0.25">
      <c r="A21" s="19"/>
      <c r="B21" s="146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29" si="2">I21+K21</f>
        <v>0</v>
      </c>
      <c r="I21" s="10"/>
      <c r="J21" s="10"/>
      <c r="K21" s="10"/>
      <c r="L21" s="12">
        <f t="shared" ref="L21:L28" si="3">M21+O21</f>
        <v>12.3</v>
      </c>
      <c r="M21" s="12">
        <f t="shared" ref="M21:M29" si="4">E21+I21</f>
        <v>12.3</v>
      </c>
      <c r="N21" s="12">
        <f t="shared" ref="N21:N29" si="5">F21+J21</f>
        <v>12.1</v>
      </c>
      <c r="O21" s="12">
        <f t="shared" ref="O21:O29" si="6">G21+K21</f>
        <v>0</v>
      </c>
      <c r="P21" s="68" t="s">
        <v>259</v>
      </c>
      <c r="Q21" s="69"/>
    </row>
    <row r="22" spans="1:17" ht="15" customHeight="1" x14ac:dyDescent="0.25">
      <c r="A22" s="147"/>
      <c r="B22" s="148"/>
      <c r="C22" s="30" t="s">
        <v>48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2"/>
        <v>55.4</v>
      </c>
      <c r="I22" s="10">
        <v>55.4</v>
      </c>
      <c r="J22" s="10">
        <v>-4.4000000000000004</v>
      </c>
      <c r="K22" s="10"/>
      <c r="L22" s="12">
        <f t="shared" si="3"/>
        <v>1124.9000000000001</v>
      </c>
      <c r="M22" s="12">
        <f t="shared" si="4"/>
        <v>1115.9000000000001</v>
      </c>
      <c r="N22" s="12">
        <f t="shared" si="5"/>
        <v>997.6</v>
      </c>
      <c r="O22" s="12">
        <f t="shared" si="6"/>
        <v>9</v>
      </c>
      <c r="P22" s="68" t="s">
        <v>260</v>
      </c>
      <c r="Q22" s="69"/>
    </row>
    <row r="23" spans="1:17" ht="15" customHeight="1" x14ac:dyDescent="0.25">
      <c r="A23" s="19" t="s">
        <v>68</v>
      </c>
      <c r="B23" s="146" t="s">
        <v>52</v>
      </c>
      <c r="C23" s="30" t="s">
        <v>48</v>
      </c>
      <c r="D23" s="16">
        <f>E23+G23</f>
        <v>614</v>
      </c>
      <c r="E23" s="16">
        <v>611</v>
      </c>
      <c r="F23" s="16">
        <v>578.70000000000005</v>
      </c>
      <c r="G23" s="16">
        <v>3</v>
      </c>
      <c r="H23" s="10">
        <f t="shared" si="2"/>
        <v>0</v>
      </c>
      <c r="I23" s="10"/>
      <c r="J23" s="10"/>
      <c r="K23" s="10"/>
      <c r="L23" s="12">
        <f t="shared" si="3"/>
        <v>614</v>
      </c>
      <c r="M23" s="12">
        <f t="shared" si="4"/>
        <v>611</v>
      </c>
      <c r="N23" s="12">
        <f t="shared" si="5"/>
        <v>578.70000000000005</v>
      </c>
      <c r="O23" s="12">
        <f t="shared" si="6"/>
        <v>3</v>
      </c>
      <c r="P23" s="68" t="s">
        <v>261</v>
      </c>
      <c r="Q23" s="69"/>
    </row>
    <row r="24" spans="1:17" ht="15" customHeight="1" x14ac:dyDescent="0.25">
      <c r="A24" s="5" t="s">
        <v>69</v>
      </c>
      <c r="B24" s="29" t="s">
        <v>33</v>
      </c>
      <c r="C24" s="30" t="s">
        <v>48</v>
      </c>
      <c r="D24" s="16">
        <f t="shared" ref="D24:D52" si="7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2"/>
        <v>0</v>
      </c>
      <c r="I24" s="10"/>
      <c r="J24" s="10"/>
      <c r="K24" s="10"/>
      <c r="L24" s="12">
        <f t="shared" si="3"/>
        <v>616.79999999999995</v>
      </c>
      <c r="M24" s="12">
        <f t="shared" si="4"/>
        <v>615.79999999999995</v>
      </c>
      <c r="N24" s="12">
        <f t="shared" si="5"/>
        <v>592.4</v>
      </c>
      <c r="O24" s="12">
        <f t="shared" si="6"/>
        <v>1</v>
      </c>
      <c r="P24" s="68" t="s">
        <v>264</v>
      </c>
      <c r="Q24" s="69"/>
    </row>
    <row r="25" spans="1:17" ht="15" customHeight="1" x14ac:dyDescent="0.25">
      <c r="A25" s="5" t="s">
        <v>70</v>
      </c>
      <c r="B25" s="29" t="s">
        <v>151</v>
      </c>
      <c r="C25" s="30" t="s">
        <v>48</v>
      </c>
      <c r="D25" s="16">
        <f t="shared" si="7"/>
        <v>779.9</v>
      </c>
      <c r="E25" s="16">
        <v>772.4</v>
      </c>
      <c r="F25" s="16">
        <v>747.8</v>
      </c>
      <c r="G25" s="16">
        <v>7.5</v>
      </c>
      <c r="H25" s="10">
        <f t="shared" si="2"/>
        <v>0</v>
      </c>
      <c r="I25" s="10"/>
      <c r="J25" s="10"/>
      <c r="K25" s="10"/>
      <c r="L25" s="12">
        <f t="shared" si="3"/>
        <v>779.9</v>
      </c>
      <c r="M25" s="12">
        <f t="shared" si="4"/>
        <v>772.4</v>
      </c>
      <c r="N25" s="12">
        <f t="shared" si="5"/>
        <v>747.8</v>
      </c>
      <c r="O25" s="12">
        <f t="shared" si="6"/>
        <v>7.5</v>
      </c>
      <c r="P25" s="68" t="s">
        <v>262</v>
      </c>
      <c r="Q25" s="69"/>
    </row>
    <row r="26" spans="1:17" ht="15" customHeight="1" x14ac:dyDescent="0.25">
      <c r="A26" s="5" t="s">
        <v>71</v>
      </c>
      <c r="B26" s="29" t="s">
        <v>325</v>
      </c>
      <c r="C26" s="30" t="s">
        <v>48</v>
      </c>
      <c r="D26" s="16">
        <f t="shared" si="7"/>
        <v>453.2</v>
      </c>
      <c r="E26" s="16">
        <v>450.7</v>
      </c>
      <c r="F26" s="16">
        <v>435.6</v>
      </c>
      <c r="G26" s="16">
        <v>2.5</v>
      </c>
      <c r="H26" s="10">
        <f t="shared" si="2"/>
        <v>72</v>
      </c>
      <c r="I26" s="10">
        <v>71.900000000000006</v>
      </c>
      <c r="J26" s="10">
        <v>64.400000000000006</v>
      </c>
      <c r="K26" s="10">
        <v>0.1</v>
      </c>
      <c r="L26" s="12">
        <f t="shared" si="3"/>
        <v>525.20000000000005</v>
      </c>
      <c r="M26" s="12">
        <f t="shared" si="4"/>
        <v>522.6</v>
      </c>
      <c r="N26" s="12">
        <f t="shared" si="5"/>
        <v>500</v>
      </c>
      <c r="O26" s="12">
        <f t="shared" si="6"/>
        <v>2.6</v>
      </c>
      <c r="P26" s="68" t="s">
        <v>263</v>
      </c>
      <c r="Q26" s="69"/>
    </row>
    <row r="27" spans="1:17" ht="15" customHeight="1" x14ac:dyDescent="0.25">
      <c r="A27" s="13" t="s">
        <v>72</v>
      </c>
      <c r="B27" s="18" t="s">
        <v>144</v>
      </c>
      <c r="C27" s="30" t="s">
        <v>48</v>
      </c>
      <c r="D27" s="16">
        <f t="shared" si="7"/>
        <v>201.5</v>
      </c>
      <c r="E27" s="16">
        <v>201.1</v>
      </c>
      <c r="F27" s="16">
        <v>163.5</v>
      </c>
      <c r="G27" s="16">
        <v>0.4</v>
      </c>
      <c r="H27" s="10">
        <f t="shared" si="2"/>
        <v>-30.9</v>
      </c>
      <c r="I27" s="10">
        <v>-30.5</v>
      </c>
      <c r="J27" s="10">
        <v>-24.9</v>
      </c>
      <c r="K27" s="10">
        <v>-0.4</v>
      </c>
      <c r="L27" s="12">
        <f t="shared" si="3"/>
        <v>170.6</v>
      </c>
      <c r="M27" s="12">
        <f t="shared" si="4"/>
        <v>170.6</v>
      </c>
      <c r="N27" s="12">
        <f t="shared" si="5"/>
        <v>138.6</v>
      </c>
      <c r="O27" s="12">
        <f t="shared" si="6"/>
        <v>0</v>
      </c>
      <c r="P27" s="68" t="s">
        <v>265</v>
      </c>
      <c r="Q27" s="69">
        <f>L21</f>
        <v>12.3</v>
      </c>
    </row>
    <row r="28" spans="1:17" ht="15" customHeight="1" x14ac:dyDescent="0.25">
      <c r="A28" s="19" t="s">
        <v>73</v>
      </c>
      <c r="B28" s="31" t="s">
        <v>293</v>
      </c>
      <c r="C28" s="30" t="s">
        <v>48</v>
      </c>
      <c r="D28" s="16">
        <f t="shared" si="7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2"/>
        <v>0</v>
      </c>
      <c r="I28" s="10"/>
      <c r="J28" s="10"/>
      <c r="K28" s="10"/>
      <c r="L28" s="12">
        <f t="shared" si="3"/>
        <v>601.1</v>
      </c>
      <c r="M28" s="12">
        <f t="shared" si="4"/>
        <v>598.9</v>
      </c>
      <c r="N28" s="12">
        <f t="shared" si="5"/>
        <v>574.20000000000005</v>
      </c>
      <c r="O28" s="12">
        <f t="shared" si="6"/>
        <v>2.2000000000000002</v>
      </c>
      <c r="P28" s="68" t="s">
        <v>266</v>
      </c>
      <c r="Q28" s="69">
        <f>SUM(L22:L52)</f>
        <v>10453.700000000003</v>
      </c>
    </row>
    <row r="29" spans="1:17" ht="15" customHeight="1" x14ac:dyDescent="0.25">
      <c r="A29" s="5" t="s">
        <v>74</v>
      </c>
      <c r="B29" s="29" t="s">
        <v>326</v>
      </c>
      <c r="C29" s="15" t="s">
        <v>48</v>
      </c>
      <c r="D29" s="16">
        <f t="shared" si="7"/>
        <v>569.4</v>
      </c>
      <c r="E29" s="16">
        <v>563.9</v>
      </c>
      <c r="F29" s="16">
        <v>545.20000000000005</v>
      </c>
      <c r="G29" s="16">
        <v>5.5</v>
      </c>
      <c r="H29" s="10">
        <f t="shared" si="2"/>
        <v>66.300000000000011</v>
      </c>
      <c r="I29" s="10">
        <v>65.400000000000006</v>
      </c>
      <c r="J29" s="10">
        <v>56.9</v>
      </c>
      <c r="K29" s="10">
        <v>0.9</v>
      </c>
      <c r="L29" s="12">
        <f>M29+O29</f>
        <v>635.69999999999993</v>
      </c>
      <c r="M29" s="12">
        <f t="shared" si="4"/>
        <v>629.29999999999995</v>
      </c>
      <c r="N29" s="12">
        <f t="shared" si="5"/>
        <v>602.1</v>
      </c>
      <c r="O29" s="12">
        <f t="shared" si="6"/>
        <v>6.4</v>
      </c>
      <c r="P29" s="68" t="s">
        <v>267</v>
      </c>
      <c r="Q29" s="69"/>
    </row>
    <row r="30" spans="1:17" ht="15" customHeight="1" x14ac:dyDescent="0.25">
      <c r="A30" s="5" t="s">
        <v>75</v>
      </c>
      <c r="B30" s="29" t="s">
        <v>327</v>
      </c>
      <c r="C30" s="15" t="s">
        <v>48</v>
      </c>
      <c r="D30" s="16">
        <f t="shared" si="7"/>
        <v>838.6</v>
      </c>
      <c r="E30" s="16">
        <v>835.1</v>
      </c>
      <c r="F30" s="16">
        <v>799.2</v>
      </c>
      <c r="G30" s="16">
        <v>3.5</v>
      </c>
      <c r="H30" s="10">
        <f t="shared" ref="H30:H52" si="8">I30+K30</f>
        <v>0</v>
      </c>
      <c r="I30" s="10"/>
      <c r="J30" s="10"/>
      <c r="K30" s="10"/>
      <c r="L30" s="12">
        <f t="shared" ref="L30:L52" si="9">M30+O30</f>
        <v>838.6</v>
      </c>
      <c r="M30" s="12">
        <f t="shared" ref="M30:M52" si="10">E30+I30</f>
        <v>835.1</v>
      </c>
      <c r="N30" s="12">
        <f t="shared" ref="N30:N52" si="11">F30+J30</f>
        <v>799.2</v>
      </c>
      <c r="O30" s="12">
        <f t="shared" ref="O30:O52" si="12">G30+K30</f>
        <v>3.5</v>
      </c>
      <c r="P30" s="73" t="s">
        <v>162</v>
      </c>
      <c r="Q30" s="74">
        <f>SUM(Q20:Q29)</f>
        <v>10466.000000000002</v>
      </c>
    </row>
    <row r="31" spans="1:17" ht="15" customHeight="1" x14ac:dyDescent="0.25">
      <c r="A31" s="5" t="s">
        <v>76</v>
      </c>
      <c r="B31" s="29" t="s">
        <v>328</v>
      </c>
      <c r="C31" s="15" t="s">
        <v>48</v>
      </c>
      <c r="D31" s="16">
        <f t="shared" si="7"/>
        <v>625.6</v>
      </c>
      <c r="E31" s="16">
        <v>621.1</v>
      </c>
      <c r="F31" s="16">
        <v>593.9</v>
      </c>
      <c r="G31" s="16">
        <v>4.5</v>
      </c>
      <c r="H31" s="10">
        <f t="shared" si="8"/>
        <v>0</v>
      </c>
      <c r="I31" s="10"/>
      <c r="J31" s="10"/>
      <c r="K31" s="10"/>
      <c r="L31" s="12">
        <f t="shared" si="9"/>
        <v>625.6</v>
      </c>
      <c r="M31" s="12">
        <f t="shared" si="10"/>
        <v>621.1</v>
      </c>
      <c r="N31" s="12">
        <f t="shared" si="11"/>
        <v>593.9</v>
      </c>
      <c r="O31" s="12">
        <f t="shared" si="12"/>
        <v>4.5</v>
      </c>
      <c r="P31" s="75"/>
      <c r="Q31" s="75"/>
    </row>
    <row r="32" spans="1:17" ht="15" customHeight="1" x14ac:dyDescent="0.25">
      <c r="A32" s="5" t="s">
        <v>77</v>
      </c>
      <c r="B32" s="29" t="s">
        <v>312</v>
      </c>
      <c r="C32" s="15" t="s">
        <v>48</v>
      </c>
      <c r="D32" s="16">
        <f t="shared" si="7"/>
        <v>813.7</v>
      </c>
      <c r="E32" s="16">
        <v>808.2</v>
      </c>
      <c r="F32" s="16">
        <v>757.8</v>
      </c>
      <c r="G32" s="16">
        <v>5.5</v>
      </c>
      <c r="H32" s="10">
        <f t="shared" si="8"/>
        <v>0</v>
      </c>
      <c r="I32" s="10"/>
      <c r="J32" s="10"/>
      <c r="K32" s="10"/>
      <c r="L32" s="12">
        <f t="shared" si="9"/>
        <v>813.7</v>
      </c>
      <c r="M32" s="12">
        <f t="shared" si="10"/>
        <v>808.2</v>
      </c>
      <c r="N32" s="12">
        <f t="shared" si="11"/>
        <v>757.8</v>
      </c>
      <c r="O32" s="12">
        <f t="shared" si="12"/>
        <v>5.5</v>
      </c>
      <c r="P32" s="75"/>
      <c r="Q32" s="75">
        <f>Q30-L53</f>
        <v>0</v>
      </c>
    </row>
    <row r="33" spans="1:15" ht="15" customHeight="1" x14ac:dyDescent="0.25">
      <c r="A33" s="5" t="s">
        <v>78</v>
      </c>
      <c r="B33" s="91" t="s">
        <v>44</v>
      </c>
      <c r="C33" s="30" t="s">
        <v>48</v>
      </c>
      <c r="D33" s="16">
        <f t="shared" si="7"/>
        <v>159.1</v>
      </c>
      <c r="E33" s="16">
        <v>158.5</v>
      </c>
      <c r="F33" s="16">
        <v>114.8</v>
      </c>
      <c r="G33" s="16">
        <v>0.6</v>
      </c>
      <c r="H33" s="10">
        <f t="shared" si="8"/>
        <v>-24.5</v>
      </c>
      <c r="I33" s="10">
        <v>-23.9</v>
      </c>
      <c r="J33" s="10">
        <v>-7.2</v>
      </c>
      <c r="K33" s="10">
        <v>-0.6</v>
      </c>
      <c r="L33" s="12">
        <f t="shared" si="9"/>
        <v>134.6</v>
      </c>
      <c r="M33" s="12">
        <f t="shared" si="10"/>
        <v>134.6</v>
      </c>
      <c r="N33" s="12">
        <f t="shared" si="11"/>
        <v>107.6</v>
      </c>
      <c r="O33" s="12">
        <f t="shared" si="12"/>
        <v>0</v>
      </c>
    </row>
    <row r="34" spans="1:15" ht="15" customHeight="1" x14ac:dyDescent="0.25">
      <c r="A34" s="5" t="s">
        <v>79</v>
      </c>
      <c r="B34" s="29" t="s">
        <v>155</v>
      </c>
      <c r="C34" s="30" t="s">
        <v>48</v>
      </c>
      <c r="D34" s="16">
        <f t="shared" si="7"/>
        <v>364.9</v>
      </c>
      <c r="E34" s="16">
        <v>364</v>
      </c>
      <c r="F34" s="16">
        <v>353.8</v>
      </c>
      <c r="G34" s="16">
        <v>0.9</v>
      </c>
      <c r="H34" s="10">
        <f t="shared" si="8"/>
        <v>0</v>
      </c>
      <c r="I34" s="10"/>
      <c r="J34" s="10"/>
      <c r="K34" s="10"/>
      <c r="L34" s="12">
        <f t="shared" si="9"/>
        <v>364.9</v>
      </c>
      <c r="M34" s="12">
        <f t="shared" si="10"/>
        <v>364</v>
      </c>
      <c r="N34" s="12">
        <f t="shared" si="11"/>
        <v>353.8</v>
      </c>
      <c r="O34" s="12">
        <f t="shared" si="12"/>
        <v>0.9</v>
      </c>
    </row>
    <row r="35" spans="1:15" ht="15" customHeight="1" x14ac:dyDescent="0.25">
      <c r="A35" s="5" t="s">
        <v>80</v>
      </c>
      <c r="B35" s="29" t="s">
        <v>42</v>
      </c>
      <c r="C35" s="30" t="s">
        <v>48</v>
      </c>
      <c r="D35" s="16">
        <f t="shared" si="7"/>
        <v>226.8</v>
      </c>
      <c r="E35" s="16">
        <v>226.5</v>
      </c>
      <c r="F35" s="16">
        <v>200.6</v>
      </c>
      <c r="G35" s="16">
        <v>0.3</v>
      </c>
      <c r="H35" s="10">
        <f t="shared" si="8"/>
        <v>-72</v>
      </c>
      <c r="I35" s="10">
        <v>-71.900000000000006</v>
      </c>
      <c r="J35" s="10">
        <v>-64.400000000000006</v>
      </c>
      <c r="K35" s="10">
        <v>-0.1</v>
      </c>
      <c r="L35" s="12">
        <f t="shared" si="9"/>
        <v>154.79999999999998</v>
      </c>
      <c r="M35" s="12">
        <f t="shared" si="10"/>
        <v>154.6</v>
      </c>
      <c r="N35" s="12">
        <f t="shared" si="11"/>
        <v>136.19999999999999</v>
      </c>
      <c r="O35" s="12">
        <f t="shared" si="12"/>
        <v>0.19999999999999998</v>
      </c>
    </row>
    <row r="36" spans="1:15" ht="15" customHeight="1" x14ac:dyDescent="0.25">
      <c r="A36" s="5" t="s">
        <v>81</v>
      </c>
      <c r="B36" s="91" t="s">
        <v>45</v>
      </c>
      <c r="C36" s="30" t="s">
        <v>48</v>
      </c>
      <c r="D36" s="16">
        <f t="shared" si="7"/>
        <v>305.5</v>
      </c>
      <c r="E36" s="16">
        <v>304.2</v>
      </c>
      <c r="F36" s="16">
        <v>289.60000000000002</v>
      </c>
      <c r="G36" s="16">
        <v>1.3</v>
      </c>
      <c r="H36" s="10">
        <f t="shared" si="8"/>
        <v>0</v>
      </c>
      <c r="I36" s="10"/>
      <c r="J36" s="10"/>
      <c r="K36" s="10"/>
      <c r="L36" s="12">
        <f t="shared" si="9"/>
        <v>305.5</v>
      </c>
      <c r="M36" s="12">
        <f t="shared" si="10"/>
        <v>304.2</v>
      </c>
      <c r="N36" s="12">
        <f t="shared" si="11"/>
        <v>289.60000000000002</v>
      </c>
      <c r="O36" s="12">
        <f t="shared" si="12"/>
        <v>1.3</v>
      </c>
    </row>
    <row r="37" spans="1:15" ht="15" customHeight="1" x14ac:dyDescent="0.25">
      <c r="A37" s="5" t="s">
        <v>82</v>
      </c>
      <c r="B37" s="29" t="s">
        <v>40</v>
      </c>
      <c r="C37" s="30" t="s">
        <v>48</v>
      </c>
      <c r="D37" s="16">
        <f t="shared" si="7"/>
        <v>211.5</v>
      </c>
      <c r="E37" s="16">
        <v>209.8</v>
      </c>
      <c r="F37" s="16">
        <v>193</v>
      </c>
      <c r="G37" s="16">
        <v>1.7</v>
      </c>
      <c r="H37" s="10">
        <f t="shared" si="8"/>
        <v>-66.300000000000011</v>
      </c>
      <c r="I37" s="10">
        <v>-65.400000000000006</v>
      </c>
      <c r="J37" s="10">
        <v>-56.9</v>
      </c>
      <c r="K37" s="10">
        <v>-0.9</v>
      </c>
      <c r="L37" s="12">
        <f t="shared" si="9"/>
        <v>145.20000000000002</v>
      </c>
      <c r="M37" s="12">
        <f t="shared" si="10"/>
        <v>144.4</v>
      </c>
      <c r="N37" s="12">
        <f t="shared" si="11"/>
        <v>136.1</v>
      </c>
      <c r="O37" s="12">
        <f t="shared" si="12"/>
        <v>0.79999999999999993</v>
      </c>
    </row>
    <row r="38" spans="1:15" ht="15" customHeight="1" x14ac:dyDescent="0.25">
      <c r="A38" s="5" t="s">
        <v>83</v>
      </c>
      <c r="B38" s="34" t="s">
        <v>314</v>
      </c>
      <c r="C38" s="30" t="s">
        <v>48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25">
      <c r="A39" s="32" t="s">
        <v>84</v>
      </c>
      <c r="B39" s="91" t="s">
        <v>423</v>
      </c>
      <c r="C39" s="30" t="s">
        <v>48</v>
      </c>
      <c r="D39" s="16">
        <f t="shared" si="7"/>
        <v>74.900000000000006</v>
      </c>
      <c r="E39" s="16">
        <v>74.900000000000006</v>
      </c>
      <c r="F39" s="16">
        <v>68.400000000000006</v>
      </c>
      <c r="G39" s="16"/>
      <c r="H39" s="10">
        <f t="shared" si="8"/>
        <v>-37.1</v>
      </c>
      <c r="I39" s="10">
        <v>-37.1</v>
      </c>
      <c r="J39" s="10">
        <v>-33.700000000000003</v>
      </c>
      <c r="K39" s="10"/>
      <c r="L39" s="12">
        <f t="shared" si="9"/>
        <v>37.800000000000004</v>
      </c>
      <c r="M39" s="12">
        <f t="shared" si="10"/>
        <v>37.800000000000004</v>
      </c>
      <c r="N39" s="12">
        <f t="shared" si="11"/>
        <v>34.700000000000003</v>
      </c>
      <c r="O39" s="12">
        <f t="shared" si="12"/>
        <v>0</v>
      </c>
    </row>
    <row r="40" spans="1:15" ht="15" customHeight="1" x14ac:dyDescent="0.25">
      <c r="A40" s="5" t="s">
        <v>85</v>
      </c>
      <c r="B40" s="29" t="s">
        <v>377</v>
      </c>
      <c r="C40" s="30" t="s">
        <v>48</v>
      </c>
      <c r="D40" s="16">
        <f t="shared" si="7"/>
        <v>47.6</v>
      </c>
      <c r="E40" s="16">
        <v>47.6</v>
      </c>
      <c r="F40" s="16">
        <v>44.1</v>
      </c>
      <c r="G40" s="16"/>
      <c r="H40" s="10">
        <f t="shared" si="8"/>
        <v>0</v>
      </c>
      <c r="I40" s="10"/>
      <c r="J40" s="10"/>
      <c r="K40" s="10"/>
      <c r="L40" s="12">
        <f t="shared" si="9"/>
        <v>47.6</v>
      </c>
      <c r="M40" s="12">
        <f t="shared" si="10"/>
        <v>47.6</v>
      </c>
      <c r="N40" s="12">
        <f t="shared" si="11"/>
        <v>44.1</v>
      </c>
      <c r="O40" s="12">
        <f t="shared" si="12"/>
        <v>0</v>
      </c>
    </row>
    <row r="41" spans="1:15" ht="15" customHeight="1" x14ac:dyDescent="0.25">
      <c r="A41" s="5" t="s">
        <v>86</v>
      </c>
      <c r="B41" s="29" t="s">
        <v>145</v>
      </c>
      <c r="C41" s="30" t="s">
        <v>48</v>
      </c>
      <c r="D41" s="16">
        <f t="shared" si="7"/>
        <v>226.9</v>
      </c>
      <c r="E41" s="16">
        <v>226.9</v>
      </c>
      <c r="F41" s="16">
        <v>206.3</v>
      </c>
      <c r="G41" s="16"/>
      <c r="H41" s="10">
        <f t="shared" si="8"/>
        <v>0</v>
      </c>
      <c r="I41" s="10"/>
      <c r="J41" s="10"/>
      <c r="K41" s="10"/>
      <c r="L41" s="12">
        <f t="shared" si="9"/>
        <v>226.9</v>
      </c>
      <c r="M41" s="12">
        <f t="shared" si="10"/>
        <v>226.9</v>
      </c>
      <c r="N41" s="12">
        <f t="shared" si="11"/>
        <v>206.3</v>
      </c>
      <c r="O41" s="12">
        <f t="shared" si="12"/>
        <v>0</v>
      </c>
    </row>
    <row r="42" spans="1:15" ht="15" customHeight="1" x14ac:dyDescent="0.25">
      <c r="A42" s="32" t="s">
        <v>87</v>
      </c>
      <c r="B42" s="29" t="s">
        <v>34</v>
      </c>
      <c r="C42" s="30" t="s">
        <v>48</v>
      </c>
      <c r="D42" s="16">
        <f t="shared" si="7"/>
        <v>126.7</v>
      </c>
      <c r="E42" s="16">
        <v>126.7</v>
      </c>
      <c r="F42" s="16">
        <v>120.3</v>
      </c>
      <c r="G42" s="16"/>
      <c r="H42" s="10">
        <f t="shared" si="8"/>
        <v>0</v>
      </c>
      <c r="I42" s="10"/>
      <c r="J42" s="10"/>
      <c r="K42" s="10"/>
      <c r="L42" s="12">
        <f t="shared" si="9"/>
        <v>126.7</v>
      </c>
      <c r="M42" s="12">
        <f t="shared" si="10"/>
        <v>126.7</v>
      </c>
      <c r="N42" s="12">
        <f t="shared" si="11"/>
        <v>120.3</v>
      </c>
      <c r="O42" s="12">
        <f t="shared" si="12"/>
        <v>0</v>
      </c>
    </row>
    <row r="43" spans="1:15" ht="15" customHeight="1" x14ac:dyDescent="0.25">
      <c r="A43" s="5" t="s">
        <v>88</v>
      </c>
      <c r="B43" s="29" t="s">
        <v>36</v>
      </c>
      <c r="C43" s="30" t="s">
        <v>48</v>
      </c>
      <c r="D43" s="16">
        <f t="shared" si="7"/>
        <v>126.4</v>
      </c>
      <c r="E43" s="16">
        <v>126.4</v>
      </c>
      <c r="F43" s="16">
        <v>116.5</v>
      </c>
      <c r="G43" s="16"/>
      <c r="H43" s="10">
        <f t="shared" si="8"/>
        <v>0</v>
      </c>
      <c r="I43" s="10"/>
      <c r="J43" s="10"/>
      <c r="K43" s="10"/>
      <c r="L43" s="12">
        <f t="shared" si="9"/>
        <v>126.4</v>
      </c>
      <c r="M43" s="12">
        <f t="shared" si="10"/>
        <v>126.4</v>
      </c>
      <c r="N43" s="12">
        <f t="shared" si="11"/>
        <v>116.5</v>
      </c>
      <c r="O43" s="12">
        <f t="shared" si="12"/>
        <v>0</v>
      </c>
    </row>
    <row r="44" spans="1:15" ht="15" customHeight="1" x14ac:dyDescent="0.25">
      <c r="A44" s="5" t="s">
        <v>89</v>
      </c>
      <c r="B44" s="29" t="s">
        <v>38</v>
      </c>
      <c r="C44" s="30" t="s">
        <v>48</v>
      </c>
      <c r="D44" s="16">
        <f t="shared" si="7"/>
        <v>224</v>
      </c>
      <c r="E44" s="16">
        <v>224</v>
      </c>
      <c r="F44" s="16">
        <v>211.3</v>
      </c>
      <c r="G44" s="16"/>
      <c r="H44" s="10">
        <f t="shared" si="8"/>
        <v>37.1</v>
      </c>
      <c r="I44" s="10">
        <v>37.1</v>
      </c>
      <c r="J44" s="10">
        <v>33.700000000000003</v>
      </c>
      <c r="K44" s="10"/>
      <c r="L44" s="12">
        <f t="shared" si="9"/>
        <v>261.10000000000002</v>
      </c>
      <c r="M44" s="12">
        <f t="shared" si="10"/>
        <v>261.10000000000002</v>
      </c>
      <c r="N44" s="12">
        <f t="shared" si="11"/>
        <v>245</v>
      </c>
      <c r="O44" s="12">
        <f t="shared" si="12"/>
        <v>0</v>
      </c>
    </row>
    <row r="45" spans="1:15" ht="15" customHeight="1" x14ac:dyDescent="0.25">
      <c r="A45" s="5" t="s">
        <v>90</v>
      </c>
      <c r="B45" s="29" t="s">
        <v>37</v>
      </c>
      <c r="C45" s="30" t="s">
        <v>48</v>
      </c>
      <c r="D45" s="16">
        <f t="shared" si="7"/>
        <v>145.30000000000001</v>
      </c>
      <c r="E45" s="16">
        <v>145</v>
      </c>
      <c r="F45" s="16">
        <v>135.5</v>
      </c>
      <c r="G45" s="16">
        <v>0.3</v>
      </c>
      <c r="H45" s="10">
        <f t="shared" si="8"/>
        <v>0</v>
      </c>
      <c r="I45" s="10"/>
      <c r="J45" s="10"/>
      <c r="K45" s="10"/>
      <c r="L45" s="12">
        <f t="shared" si="9"/>
        <v>145.30000000000001</v>
      </c>
      <c r="M45" s="12">
        <f t="shared" si="10"/>
        <v>145</v>
      </c>
      <c r="N45" s="12">
        <f t="shared" si="11"/>
        <v>135.5</v>
      </c>
      <c r="O45" s="12">
        <f t="shared" si="12"/>
        <v>0.3</v>
      </c>
    </row>
    <row r="46" spans="1:15" ht="15" customHeight="1" x14ac:dyDescent="0.25">
      <c r="A46" s="5" t="s">
        <v>91</v>
      </c>
      <c r="B46" s="35" t="s">
        <v>35</v>
      </c>
      <c r="C46" s="15" t="s">
        <v>48</v>
      </c>
      <c r="D46" s="16">
        <f t="shared" si="7"/>
        <v>219.6</v>
      </c>
      <c r="E46" s="16">
        <v>219.6</v>
      </c>
      <c r="F46" s="16">
        <v>205.3</v>
      </c>
      <c r="G46" s="16"/>
      <c r="H46" s="10">
        <f t="shared" si="8"/>
        <v>0</v>
      </c>
      <c r="I46" s="10"/>
      <c r="J46" s="10"/>
      <c r="K46" s="10"/>
      <c r="L46" s="12">
        <f t="shared" si="9"/>
        <v>219.6</v>
      </c>
      <c r="M46" s="12">
        <f t="shared" si="10"/>
        <v>219.6</v>
      </c>
      <c r="N46" s="12">
        <f t="shared" si="11"/>
        <v>205.3</v>
      </c>
      <c r="O46" s="12">
        <f t="shared" si="12"/>
        <v>0</v>
      </c>
    </row>
    <row r="47" spans="1:15" ht="15" customHeight="1" x14ac:dyDescent="0.25">
      <c r="A47" s="5" t="s">
        <v>92</v>
      </c>
      <c r="B47" s="35" t="s">
        <v>46</v>
      </c>
      <c r="C47" s="15" t="s">
        <v>48</v>
      </c>
      <c r="D47" s="16">
        <f t="shared" si="7"/>
        <v>3</v>
      </c>
      <c r="E47" s="16">
        <v>3</v>
      </c>
      <c r="F47" s="16">
        <v>2.8</v>
      </c>
      <c r="G47" s="16"/>
      <c r="H47" s="10">
        <f t="shared" si="8"/>
        <v>-0.9</v>
      </c>
      <c r="I47" s="10">
        <v>-0.9</v>
      </c>
      <c r="J47" s="10">
        <v>-0.8</v>
      </c>
      <c r="K47" s="10"/>
      <c r="L47" s="12">
        <f t="shared" si="9"/>
        <v>2.1</v>
      </c>
      <c r="M47" s="12">
        <f t="shared" si="10"/>
        <v>2.1</v>
      </c>
      <c r="N47" s="12">
        <f t="shared" si="11"/>
        <v>1.9999999999999998</v>
      </c>
      <c r="O47" s="12">
        <f t="shared" si="12"/>
        <v>0</v>
      </c>
    </row>
    <row r="48" spans="1:15" ht="15" customHeight="1" x14ac:dyDescent="0.25">
      <c r="A48" s="5" t="s">
        <v>93</v>
      </c>
      <c r="B48" s="35" t="s">
        <v>591</v>
      </c>
      <c r="C48" s="15" t="s">
        <v>48</v>
      </c>
      <c r="D48" s="16">
        <f t="shared" si="7"/>
        <v>30.4</v>
      </c>
      <c r="E48" s="16">
        <v>30.4</v>
      </c>
      <c r="F48" s="16">
        <v>30</v>
      </c>
      <c r="G48" s="16"/>
      <c r="H48" s="10">
        <f t="shared" si="8"/>
        <v>4.4000000000000004</v>
      </c>
      <c r="I48" s="10">
        <v>4.4000000000000004</v>
      </c>
      <c r="J48" s="10">
        <v>4.2</v>
      </c>
      <c r="K48" s="10"/>
      <c r="L48" s="12">
        <f t="shared" si="9"/>
        <v>34.799999999999997</v>
      </c>
      <c r="M48" s="12">
        <f t="shared" si="10"/>
        <v>34.799999999999997</v>
      </c>
      <c r="N48" s="12">
        <f t="shared" si="11"/>
        <v>34.200000000000003</v>
      </c>
      <c r="O48" s="12">
        <f t="shared" si="12"/>
        <v>0</v>
      </c>
    </row>
    <row r="49" spans="1:15" ht="15" customHeight="1" x14ac:dyDescent="0.25">
      <c r="A49" s="5" t="s">
        <v>94</v>
      </c>
      <c r="B49" s="35" t="s">
        <v>61</v>
      </c>
      <c r="C49" s="15" t="s">
        <v>48</v>
      </c>
      <c r="D49" s="16">
        <f t="shared" si="7"/>
        <v>10.7</v>
      </c>
      <c r="E49" s="16">
        <v>10.7</v>
      </c>
      <c r="F49" s="16">
        <v>10.5</v>
      </c>
      <c r="G49" s="16"/>
      <c r="H49" s="10">
        <f t="shared" si="8"/>
        <v>-3.5</v>
      </c>
      <c r="I49" s="10">
        <v>-3.5</v>
      </c>
      <c r="J49" s="10">
        <v>-3.4</v>
      </c>
      <c r="K49" s="10"/>
      <c r="L49" s="12">
        <f t="shared" si="9"/>
        <v>7.1999999999999993</v>
      </c>
      <c r="M49" s="12">
        <f t="shared" si="10"/>
        <v>7.1999999999999993</v>
      </c>
      <c r="N49" s="12">
        <f t="shared" si="11"/>
        <v>7.1</v>
      </c>
      <c r="O49" s="12">
        <f t="shared" si="12"/>
        <v>0</v>
      </c>
    </row>
    <row r="50" spans="1:15" ht="15" customHeight="1" x14ac:dyDescent="0.25">
      <c r="A50" s="5" t="s">
        <v>95</v>
      </c>
      <c r="B50" s="35" t="s">
        <v>47</v>
      </c>
      <c r="C50" s="15" t="s">
        <v>48</v>
      </c>
      <c r="D50" s="16">
        <f t="shared" si="7"/>
        <v>91.6</v>
      </c>
      <c r="E50" s="16">
        <v>91.6</v>
      </c>
      <c r="F50" s="16">
        <v>88.9</v>
      </c>
      <c r="G50" s="16"/>
      <c r="H50" s="10">
        <f t="shared" si="8"/>
        <v>0</v>
      </c>
      <c r="I50" s="10"/>
      <c r="J50" s="10"/>
      <c r="K50" s="10"/>
      <c r="L50" s="12">
        <f t="shared" si="9"/>
        <v>91.6</v>
      </c>
      <c r="M50" s="12">
        <f t="shared" si="10"/>
        <v>91.6</v>
      </c>
      <c r="N50" s="12">
        <f t="shared" si="11"/>
        <v>88.9</v>
      </c>
      <c r="O50" s="12">
        <f t="shared" si="12"/>
        <v>0</v>
      </c>
    </row>
    <row r="51" spans="1:15" s="36" customFormat="1" ht="15" customHeight="1" x14ac:dyDescent="0.25">
      <c r="A51" s="5" t="s">
        <v>96</v>
      </c>
      <c r="B51" s="35" t="s">
        <v>158</v>
      </c>
      <c r="C51" s="15" t="s">
        <v>48</v>
      </c>
      <c r="D51" s="16">
        <f t="shared" si="7"/>
        <v>539.9</v>
      </c>
      <c r="E51" s="16">
        <v>539.4</v>
      </c>
      <c r="F51" s="16">
        <v>511</v>
      </c>
      <c r="G51" s="16">
        <v>0.5</v>
      </c>
      <c r="H51" s="10">
        <f t="shared" si="8"/>
        <v>0</v>
      </c>
      <c r="I51" s="10"/>
      <c r="J51" s="10"/>
      <c r="K51" s="10"/>
      <c r="L51" s="12">
        <f t="shared" si="9"/>
        <v>539.9</v>
      </c>
      <c r="M51" s="12">
        <f t="shared" si="10"/>
        <v>539.4</v>
      </c>
      <c r="N51" s="12">
        <f t="shared" si="11"/>
        <v>511</v>
      </c>
      <c r="O51" s="12">
        <f t="shared" si="12"/>
        <v>0.5</v>
      </c>
    </row>
    <row r="52" spans="1:15" s="36" customFormat="1" ht="15" customHeight="1" x14ac:dyDescent="0.25">
      <c r="A52" s="5" t="s">
        <v>97</v>
      </c>
      <c r="B52" s="35" t="s">
        <v>60</v>
      </c>
      <c r="C52" s="15" t="s">
        <v>48</v>
      </c>
      <c r="D52" s="16">
        <f t="shared" si="7"/>
        <v>26.4</v>
      </c>
      <c r="E52" s="16">
        <v>26.4</v>
      </c>
      <c r="F52" s="16">
        <v>26</v>
      </c>
      <c r="G52" s="16"/>
      <c r="H52" s="10">
        <f t="shared" si="8"/>
        <v>0</v>
      </c>
      <c r="I52" s="10"/>
      <c r="J52" s="10">
        <v>-0.2</v>
      </c>
      <c r="K52" s="10"/>
      <c r="L52" s="12">
        <f t="shared" si="9"/>
        <v>26.4</v>
      </c>
      <c r="M52" s="12">
        <f t="shared" si="10"/>
        <v>26.4</v>
      </c>
      <c r="N52" s="12">
        <f t="shared" si="11"/>
        <v>25.8</v>
      </c>
      <c r="O52" s="12">
        <f t="shared" si="12"/>
        <v>0</v>
      </c>
    </row>
    <row r="53" spans="1:15" ht="15.95" customHeight="1" x14ac:dyDescent="0.25">
      <c r="A53" s="20" t="s">
        <v>98</v>
      </c>
      <c r="B53" s="27" t="s">
        <v>162</v>
      </c>
      <c r="C53" s="25"/>
      <c r="D53" s="23">
        <f t="shared" ref="D53:K53" si="13">D20+SUM(D23:D52)</f>
        <v>10465.999999999998</v>
      </c>
      <c r="E53" s="23">
        <f t="shared" si="13"/>
        <v>10415.799999999997</v>
      </c>
      <c r="F53" s="23">
        <f t="shared" si="13"/>
        <v>9836.1000000000022</v>
      </c>
      <c r="G53" s="23">
        <f t="shared" si="13"/>
        <v>50.199999999999996</v>
      </c>
      <c r="H53" s="24">
        <f t="shared" si="13"/>
        <v>0</v>
      </c>
      <c r="I53" s="24">
        <f t="shared" si="13"/>
        <v>1</v>
      </c>
      <c r="J53" s="24">
        <f t="shared" si="13"/>
        <v>-36.70000000000001</v>
      </c>
      <c r="K53" s="24">
        <f t="shared" si="13"/>
        <v>-1</v>
      </c>
      <c r="L53" s="21">
        <f>M53+O53</f>
        <v>10466.000000000002</v>
      </c>
      <c r="M53" s="21">
        <f>M20+SUM(M23:M52)</f>
        <v>10416.800000000001</v>
      </c>
      <c r="N53" s="21">
        <f>N20+SUM(N23:N52)</f>
        <v>9799.4000000000015</v>
      </c>
      <c r="O53" s="21">
        <f>O20+SUM(O23:O52)</f>
        <v>49.199999999999996</v>
      </c>
    </row>
    <row r="54" spans="1:15" ht="15" customHeight="1" x14ac:dyDescent="0.25">
      <c r="A54" s="103"/>
      <c r="B54" s="49"/>
      <c r="C54" s="104"/>
      <c r="D54" s="49"/>
      <c r="E54" s="49"/>
      <c r="F54" s="105"/>
      <c r="G54" s="105"/>
      <c r="H54" s="105"/>
      <c r="I54" s="105"/>
      <c r="J54" s="105"/>
      <c r="K54" s="105"/>
      <c r="L54" s="105"/>
      <c r="M54" s="105"/>
      <c r="N54" s="105"/>
    </row>
    <row r="55" spans="1:15" x14ac:dyDescent="0.25">
      <c r="A55" s="103"/>
      <c r="B55" s="6"/>
      <c r="C55" s="106"/>
      <c r="D55" s="6">
        <v>10466</v>
      </c>
      <c r="E55" s="6">
        <v>10415.799999999999</v>
      </c>
      <c r="F55" s="107">
        <v>9836.1</v>
      </c>
      <c r="G55" s="6">
        <v>50.2</v>
      </c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1"/>
      <c r="D56" s="6">
        <f>D55-D53</f>
        <v>0</v>
      </c>
      <c r="E56" s="6">
        <f t="shared" ref="E56:G56" si="14">E55-E53</f>
        <v>0</v>
      </c>
      <c r="F56" s="6">
        <f t="shared" si="14"/>
        <v>0</v>
      </c>
      <c r="G56" s="6">
        <f t="shared" si="14"/>
        <v>0</v>
      </c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29"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97"/>
  <sheetViews>
    <sheetView showZeros="0" zoomScaleNormal="100" workbookViewId="0">
      <selection activeCell="B14" sqref="B14:N14"/>
    </sheetView>
  </sheetViews>
  <sheetFormatPr defaultColWidth="9.140625" defaultRowHeight="15" x14ac:dyDescent="0.25"/>
  <cols>
    <col min="1" max="1" width="5" style="214" customWidth="1"/>
    <col min="2" max="2" width="41.5703125" style="2" customWidth="1"/>
    <col min="3" max="3" width="7.140625" style="198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14" hidden="1" customWidth="1"/>
    <col min="17" max="21" width="9.140625" style="2" hidden="1" customWidth="1"/>
    <col min="22" max="16384" width="9.140625" style="2"/>
  </cols>
  <sheetData>
    <row r="1" spans="2:16" x14ac:dyDescent="0.25">
      <c r="B1" s="662" t="s">
        <v>279</v>
      </c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360"/>
    </row>
    <row r="2" spans="2:16" x14ac:dyDescent="0.25">
      <c r="B2" s="662" t="s">
        <v>381</v>
      </c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360"/>
    </row>
    <row r="3" spans="2:16" x14ac:dyDescent="0.25">
      <c r="B3" s="662" t="s">
        <v>515</v>
      </c>
      <c r="C3" s="662"/>
      <c r="D3" s="662"/>
      <c r="E3" s="662"/>
      <c r="F3" s="662"/>
      <c r="G3" s="662"/>
      <c r="H3" s="662"/>
      <c r="I3" s="662"/>
      <c r="J3" s="662"/>
      <c r="K3" s="662"/>
      <c r="L3" s="662"/>
      <c r="M3" s="662"/>
      <c r="N3" s="662"/>
      <c r="O3" s="662"/>
      <c r="P3" s="360"/>
    </row>
    <row r="4" spans="2:16" x14ac:dyDescent="0.25">
      <c r="B4" s="662" t="s">
        <v>294</v>
      </c>
      <c r="C4" s="662"/>
      <c r="D4" s="662"/>
      <c r="E4" s="662"/>
      <c r="F4" s="662"/>
      <c r="G4" s="662"/>
      <c r="H4" s="662"/>
      <c r="I4" s="662"/>
      <c r="J4" s="662"/>
      <c r="K4" s="662"/>
      <c r="L4" s="662"/>
      <c r="M4" s="662"/>
      <c r="N4" s="662"/>
      <c r="O4" s="662"/>
      <c r="P4" s="360"/>
    </row>
    <row r="5" spans="2:16" x14ac:dyDescent="0.25">
      <c r="B5" s="662" t="s">
        <v>522</v>
      </c>
      <c r="C5" s="662"/>
      <c r="D5" s="662"/>
      <c r="E5" s="662"/>
      <c r="F5" s="662"/>
      <c r="G5" s="662"/>
      <c r="H5" s="662"/>
      <c r="I5" s="662"/>
      <c r="J5" s="662"/>
      <c r="K5" s="662"/>
      <c r="L5" s="662"/>
      <c r="M5" s="662"/>
      <c r="N5" s="662"/>
      <c r="O5" s="662"/>
      <c r="P5" s="360"/>
    </row>
    <row r="6" spans="2:16" x14ac:dyDescent="0.25">
      <c r="B6" s="661" t="s">
        <v>520</v>
      </c>
      <c r="C6" s="661"/>
      <c r="D6" s="661"/>
      <c r="E6" s="661"/>
      <c r="F6" s="661"/>
      <c r="G6" s="661"/>
      <c r="H6" s="661"/>
      <c r="I6" s="661"/>
      <c r="J6" s="661"/>
      <c r="K6" s="661"/>
      <c r="L6" s="661"/>
      <c r="M6" s="661"/>
      <c r="N6" s="661"/>
      <c r="O6" s="470"/>
      <c r="P6" s="360"/>
    </row>
    <row r="7" spans="2:16" x14ac:dyDescent="0.25">
      <c r="B7" s="662" t="s">
        <v>532</v>
      </c>
      <c r="C7" s="662"/>
      <c r="D7" s="662"/>
      <c r="E7" s="662"/>
      <c r="F7" s="662"/>
      <c r="G7" s="662"/>
      <c r="H7" s="662"/>
      <c r="I7" s="662"/>
      <c r="J7" s="662"/>
      <c r="K7" s="662"/>
      <c r="L7" s="662"/>
      <c r="M7" s="662"/>
      <c r="N7" s="662"/>
      <c r="O7" s="662"/>
      <c r="P7" s="360"/>
    </row>
    <row r="8" spans="2:16" ht="15" customHeight="1" x14ac:dyDescent="0.25">
      <c r="B8" s="661" t="s">
        <v>529</v>
      </c>
      <c r="C8" s="661"/>
      <c r="D8" s="661"/>
      <c r="E8" s="661"/>
      <c r="F8" s="661"/>
      <c r="G8" s="661"/>
      <c r="H8" s="661"/>
      <c r="I8" s="661"/>
      <c r="J8" s="661"/>
      <c r="K8" s="661"/>
      <c r="L8" s="661"/>
      <c r="M8" s="661"/>
      <c r="N8" s="661"/>
      <c r="O8" s="474"/>
      <c r="P8" s="360"/>
    </row>
    <row r="9" spans="2:16" x14ac:dyDescent="0.25">
      <c r="B9" s="662" t="s">
        <v>547</v>
      </c>
      <c r="C9" s="662"/>
      <c r="D9" s="662"/>
      <c r="E9" s="662"/>
      <c r="F9" s="662"/>
      <c r="G9" s="662"/>
      <c r="H9" s="662"/>
      <c r="I9" s="662"/>
      <c r="J9" s="662"/>
      <c r="K9" s="662"/>
      <c r="L9" s="662"/>
      <c r="M9" s="662"/>
      <c r="N9" s="662"/>
      <c r="O9" s="662"/>
      <c r="P9" s="360"/>
    </row>
    <row r="10" spans="2:16" ht="15" customHeight="1" x14ac:dyDescent="0.25">
      <c r="B10" s="661" t="s">
        <v>551</v>
      </c>
      <c r="C10" s="661"/>
      <c r="D10" s="661"/>
      <c r="E10" s="661"/>
      <c r="F10" s="661"/>
      <c r="G10" s="661"/>
      <c r="H10" s="661"/>
      <c r="I10" s="661"/>
      <c r="J10" s="661"/>
      <c r="K10" s="661"/>
      <c r="L10" s="661"/>
      <c r="M10" s="661"/>
      <c r="N10" s="661"/>
      <c r="O10" s="474"/>
      <c r="P10" s="360"/>
    </row>
    <row r="11" spans="2:16" x14ac:dyDescent="0.25">
      <c r="B11" s="662" t="s">
        <v>576</v>
      </c>
      <c r="C11" s="662"/>
      <c r="D11" s="662"/>
      <c r="E11" s="662"/>
      <c r="F11" s="662"/>
      <c r="G11" s="662"/>
      <c r="H11" s="662"/>
      <c r="I11" s="662"/>
      <c r="J11" s="662"/>
      <c r="K11" s="662"/>
      <c r="L11" s="662"/>
      <c r="M11" s="662"/>
      <c r="N11" s="662"/>
      <c r="O11" s="662"/>
      <c r="P11" s="360"/>
    </row>
    <row r="12" spans="2:16" ht="15" customHeight="1" x14ac:dyDescent="0.25">
      <c r="B12" s="661" t="s">
        <v>580</v>
      </c>
      <c r="C12" s="661"/>
      <c r="D12" s="661"/>
      <c r="E12" s="661"/>
      <c r="F12" s="661"/>
      <c r="G12" s="661"/>
      <c r="H12" s="661"/>
      <c r="I12" s="661"/>
      <c r="J12" s="661"/>
      <c r="K12" s="661"/>
      <c r="L12" s="661"/>
      <c r="M12" s="661"/>
      <c r="N12" s="661"/>
      <c r="O12" s="474"/>
      <c r="P12" s="360"/>
    </row>
    <row r="13" spans="2:16" x14ac:dyDescent="0.25">
      <c r="B13" s="662" t="s">
        <v>585</v>
      </c>
      <c r="C13" s="662"/>
      <c r="D13" s="662"/>
      <c r="E13" s="662"/>
      <c r="F13" s="662"/>
      <c r="G13" s="662"/>
      <c r="H13" s="662"/>
      <c r="I13" s="662"/>
      <c r="J13" s="662"/>
      <c r="K13" s="662"/>
      <c r="L13" s="662"/>
      <c r="M13" s="662"/>
      <c r="N13" s="662"/>
      <c r="O13" s="662"/>
      <c r="P13" s="360"/>
    </row>
    <row r="14" spans="2:16" ht="15" customHeight="1" x14ac:dyDescent="0.25">
      <c r="B14" s="661" t="s">
        <v>592</v>
      </c>
      <c r="C14" s="661"/>
      <c r="D14" s="661"/>
      <c r="E14" s="661"/>
      <c r="F14" s="661"/>
      <c r="G14" s="661"/>
      <c r="H14" s="661"/>
      <c r="I14" s="661"/>
      <c r="J14" s="661"/>
      <c r="K14" s="661"/>
      <c r="L14" s="661"/>
      <c r="M14" s="661"/>
      <c r="N14" s="661"/>
      <c r="O14" s="474"/>
      <c r="P14" s="360"/>
    </row>
    <row r="15" spans="2:16" hidden="1" x14ac:dyDescent="0.25">
      <c r="B15" s="662" t="s">
        <v>361</v>
      </c>
      <c r="C15" s="662"/>
      <c r="D15" s="662"/>
      <c r="E15" s="662"/>
      <c r="F15" s="662"/>
      <c r="G15" s="662"/>
      <c r="H15" s="662"/>
      <c r="I15" s="662"/>
      <c r="J15" s="662"/>
      <c r="K15" s="662"/>
      <c r="L15" s="662"/>
      <c r="M15" s="662"/>
      <c r="N15" s="662"/>
      <c r="O15" s="662"/>
      <c r="P15" s="360"/>
    </row>
    <row r="16" spans="2:16" ht="15" hidden="1" customHeight="1" x14ac:dyDescent="0.25">
      <c r="B16" s="661" t="s">
        <v>357</v>
      </c>
      <c r="C16" s="661"/>
      <c r="D16" s="661"/>
      <c r="E16" s="661"/>
      <c r="F16" s="661"/>
      <c r="G16" s="661"/>
      <c r="H16" s="661"/>
      <c r="I16" s="661"/>
      <c r="J16" s="661"/>
      <c r="K16" s="661"/>
      <c r="L16" s="661"/>
      <c r="M16" s="661"/>
      <c r="N16" s="661"/>
      <c r="O16" s="474"/>
      <c r="P16" s="360"/>
    </row>
    <row r="17" spans="1:17" hidden="1" x14ac:dyDescent="0.25">
      <c r="B17" s="662" t="s">
        <v>361</v>
      </c>
      <c r="C17" s="662"/>
      <c r="D17" s="662"/>
      <c r="E17" s="662"/>
      <c r="F17" s="662"/>
      <c r="G17" s="662"/>
      <c r="H17" s="662"/>
      <c r="I17" s="662"/>
      <c r="J17" s="662"/>
      <c r="K17" s="662"/>
      <c r="L17" s="662"/>
      <c r="M17" s="662"/>
      <c r="N17" s="662"/>
      <c r="O17" s="662"/>
      <c r="P17" s="360"/>
    </row>
    <row r="18" spans="1:17" ht="15" hidden="1" customHeight="1" x14ac:dyDescent="0.25">
      <c r="B18" s="661" t="s">
        <v>357</v>
      </c>
      <c r="C18" s="661"/>
      <c r="D18" s="661"/>
      <c r="E18" s="661"/>
      <c r="F18" s="661"/>
      <c r="G18" s="661"/>
      <c r="H18" s="661"/>
      <c r="I18" s="661"/>
      <c r="J18" s="661"/>
      <c r="K18" s="661"/>
      <c r="L18" s="661"/>
      <c r="M18" s="661"/>
      <c r="N18" s="661"/>
      <c r="O18" s="474"/>
      <c r="P18" s="360"/>
    </row>
    <row r="19" spans="1:17" s="303" customFormat="1" x14ac:dyDescent="0.25">
      <c r="A19" s="378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61"/>
    </row>
    <row r="20" spans="1:17" ht="15" customHeight="1" x14ac:dyDescent="0.25">
      <c r="A20" s="603" t="s">
        <v>387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  <c r="O20" s="603"/>
      <c r="P20" s="362"/>
    </row>
    <row r="21" spans="1:17" ht="17.25" customHeight="1" x14ac:dyDescent="0.25">
      <c r="A21" s="374"/>
      <c r="B21" s="57"/>
      <c r="C21" s="199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4" t="s">
        <v>324</v>
      </c>
      <c r="P21" s="363"/>
    </row>
    <row r="22" spans="1:17" ht="15" customHeight="1" x14ac:dyDescent="0.25">
      <c r="A22" s="669" t="s">
        <v>5</v>
      </c>
      <c r="B22" s="610" t="s">
        <v>276</v>
      </c>
      <c r="C22" s="677" t="s">
        <v>51</v>
      </c>
      <c r="D22" s="587" t="s">
        <v>287</v>
      </c>
      <c r="E22" s="590" t="s">
        <v>183</v>
      </c>
      <c r="F22" s="591"/>
      <c r="G22" s="592"/>
      <c r="H22" s="613" t="s">
        <v>289</v>
      </c>
      <c r="I22" s="616" t="s">
        <v>183</v>
      </c>
      <c r="J22" s="617"/>
      <c r="K22" s="618"/>
      <c r="L22" s="657" t="s">
        <v>0</v>
      </c>
      <c r="M22" s="586" t="s">
        <v>183</v>
      </c>
      <c r="N22" s="586"/>
      <c r="O22" s="586"/>
      <c r="P22" s="364"/>
    </row>
    <row r="23" spans="1:17" ht="15" customHeight="1" x14ac:dyDescent="0.25">
      <c r="A23" s="670"/>
      <c r="B23" s="611"/>
      <c r="C23" s="678"/>
      <c r="D23" s="588"/>
      <c r="E23" s="590" t="s">
        <v>1</v>
      </c>
      <c r="F23" s="592"/>
      <c r="G23" s="587" t="s">
        <v>2</v>
      </c>
      <c r="H23" s="614"/>
      <c r="I23" s="616" t="s">
        <v>1</v>
      </c>
      <c r="J23" s="618"/>
      <c r="K23" s="613" t="s">
        <v>2</v>
      </c>
      <c r="L23" s="658"/>
      <c r="M23" s="586" t="s">
        <v>1</v>
      </c>
      <c r="N23" s="586"/>
      <c r="O23" s="598" t="s">
        <v>2</v>
      </c>
      <c r="P23" s="365"/>
    </row>
    <row r="24" spans="1:17" ht="32.25" customHeight="1" x14ac:dyDescent="0.25">
      <c r="A24" s="671"/>
      <c r="B24" s="612"/>
      <c r="C24" s="679"/>
      <c r="D24" s="589"/>
      <c r="E24" s="136" t="s">
        <v>3</v>
      </c>
      <c r="F24" s="135" t="s">
        <v>4</v>
      </c>
      <c r="G24" s="589"/>
      <c r="H24" s="615"/>
      <c r="I24" s="137" t="s">
        <v>3</v>
      </c>
      <c r="J24" s="132" t="s">
        <v>4</v>
      </c>
      <c r="K24" s="615"/>
      <c r="L24" s="659"/>
      <c r="M24" s="133" t="s">
        <v>3</v>
      </c>
      <c r="N24" s="131" t="s">
        <v>4</v>
      </c>
      <c r="O24" s="598"/>
      <c r="P24" s="365"/>
    </row>
    <row r="25" spans="1:17" ht="15.95" customHeight="1" x14ac:dyDescent="0.25">
      <c r="A25" s="375" t="s">
        <v>67</v>
      </c>
      <c r="B25" s="675" t="s">
        <v>6</v>
      </c>
      <c r="C25" s="676"/>
      <c r="D25" s="676"/>
      <c r="E25" s="676"/>
      <c r="F25" s="676"/>
      <c r="G25" s="676"/>
      <c r="H25" s="676"/>
      <c r="I25" s="676"/>
      <c r="J25" s="676"/>
      <c r="K25" s="676"/>
      <c r="L25" s="676"/>
      <c r="M25" s="676"/>
      <c r="N25" s="676"/>
      <c r="O25" s="676"/>
      <c r="P25" s="353"/>
    </row>
    <row r="26" spans="1:17" ht="15" customHeight="1" x14ac:dyDescent="0.25">
      <c r="A26" s="654" t="s">
        <v>172</v>
      </c>
      <c r="B26" s="29" t="s">
        <v>20</v>
      </c>
      <c r="C26" s="574"/>
      <c r="D26" s="65">
        <f>E26+G26</f>
        <v>34.700000000000003</v>
      </c>
      <c r="E26" s="65">
        <f>E32+E33+E31</f>
        <v>34.700000000000003</v>
      </c>
      <c r="F26" s="65">
        <f t="shared" ref="F26:G26" si="0">F32+F33+F31</f>
        <v>24.3</v>
      </c>
      <c r="G26" s="65">
        <f t="shared" si="0"/>
        <v>0</v>
      </c>
      <c r="H26" s="66">
        <f t="shared" ref="H26" si="1">I26+K26</f>
        <v>146.69999999999999</v>
      </c>
      <c r="I26" s="66">
        <f t="shared" ref="I26:O26" si="2">I32+I33+I31</f>
        <v>146.69999999999999</v>
      </c>
      <c r="J26" s="66">
        <f t="shared" si="2"/>
        <v>1.5</v>
      </c>
      <c r="K26" s="66">
        <f t="shared" si="2"/>
        <v>0</v>
      </c>
      <c r="L26" s="572">
        <f t="shared" ref="L26" si="3">M26+O26</f>
        <v>181.39999999999998</v>
      </c>
      <c r="M26" s="572">
        <f>M32+M33+M31</f>
        <v>181.39999999999998</v>
      </c>
      <c r="N26" s="572">
        <f t="shared" si="2"/>
        <v>25.8</v>
      </c>
      <c r="O26" s="572">
        <f t="shared" si="2"/>
        <v>0</v>
      </c>
    </row>
    <row r="27" spans="1:17" ht="15" customHeight="1" x14ac:dyDescent="0.25">
      <c r="A27" s="655"/>
      <c r="B27" s="344" t="s">
        <v>183</v>
      </c>
      <c r="C27" s="576"/>
      <c r="D27" s="168"/>
      <c r="E27" s="168"/>
      <c r="F27" s="314"/>
      <c r="G27" s="168"/>
      <c r="H27" s="169"/>
      <c r="I27" s="169"/>
      <c r="J27" s="291"/>
      <c r="K27" s="169"/>
      <c r="L27" s="376"/>
      <c r="M27" s="366"/>
      <c r="N27" s="376"/>
      <c r="O27" s="414"/>
      <c r="P27" s="366"/>
      <c r="Q27" s="96"/>
    </row>
    <row r="28" spans="1:17" ht="26.25" hidden="1" customHeight="1" x14ac:dyDescent="0.25">
      <c r="A28" s="655"/>
      <c r="B28" s="573" t="s">
        <v>270</v>
      </c>
      <c r="C28" s="577"/>
      <c r="D28" s="403"/>
      <c r="E28" s="65"/>
      <c r="F28" s="65"/>
      <c r="G28" s="403"/>
      <c r="H28" s="66"/>
      <c r="I28" s="66"/>
      <c r="J28" s="66"/>
      <c r="K28" s="66"/>
      <c r="L28" s="311"/>
      <c r="M28" s="67"/>
      <c r="N28" s="67"/>
      <c r="O28" s="311"/>
      <c r="P28" s="321"/>
      <c r="Q28" s="96"/>
    </row>
    <row r="29" spans="1:17" ht="26.25" hidden="1" customHeight="1" x14ac:dyDescent="0.25">
      <c r="A29" s="655"/>
      <c r="B29" s="573" t="s">
        <v>351</v>
      </c>
      <c r="C29" s="577"/>
      <c r="D29" s="65">
        <f>E29+G29</f>
        <v>0</v>
      </c>
      <c r="E29" s="65"/>
      <c r="F29" s="65"/>
      <c r="G29" s="65"/>
      <c r="H29" s="66">
        <f t="shared" ref="H29:H74" si="4">I29+K29</f>
        <v>0</v>
      </c>
      <c r="I29" s="66"/>
      <c r="J29" s="66"/>
      <c r="K29" s="66"/>
      <c r="L29" s="67">
        <f t="shared" ref="L29:L32" si="5">M29+O29</f>
        <v>0</v>
      </c>
      <c r="M29" s="67">
        <f t="shared" ref="M29" si="6">E29+I29</f>
        <v>0</v>
      </c>
      <c r="N29" s="67">
        <f t="shared" ref="N29" si="7">F29+J29</f>
        <v>0</v>
      </c>
      <c r="O29" s="67">
        <f t="shared" ref="O29" si="8">G29+K29</f>
        <v>0</v>
      </c>
      <c r="P29" s="366"/>
      <c r="Q29" s="96"/>
    </row>
    <row r="30" spans="1:17" ht="25.5" hidden="1" customHeight="1" x14ac:dyDescent="0.25">
      <c r="A30" s="655"/>
      <c r="B30" s="578" t="s">
        <v>332</v>
      </c>
      <c r="C30" s="577"/>
      <c r="D30" s="403"/>
      <c r="E30" s="65"/>
      <c r="F30" s="65"/>
      <c r="G30" s="65"/>
      <c r="H30" s="66">
        <f t="shared" si="4"/>
        <v>0</v>
      </c>
      <c r="I30" s="66"/>
      <c r="J30" s="66"/>
      <c r="K30" s="66"/>
      <c r="L30" s="67">
        <f t="shared" ref="L30:L31" si="9">M30+O30</f>
        <v>0</v>
      </c>
      <c r="M30" s="67">
        <f t="shared" ref="M30:M31" si="10">E30+I30</f>
        <v>0</v>
      </c>
      <c r="N30" s="67">
        <f t="shared" ref="N30:N31" si="11">F30+J30</f>
        <v>0</v>
      </c>
      <c r="O30" s="67">
        <f t="shared" ref="O30:O31" si="12">G30+K30</f>
        <v>0</v>
      </c>
      <c r="P30" s="366"/>
      <c r="Q30" s="96"/>
    </row>
    <row r="31" spans="1:17" ht="63.75" x14ac:dyDescent="0.25">
      <c r="A31" s="655"/>
      <c r="B31" s="578" t="s">
        <v>587</v>
      </c>
      <c r="C31" s="203" t="s">
        <v>9</v>
      </c>
      <c r="D31" s="165">
        <f>E31+G31</f>
        <v>0</v>
      </c>
      <c r="E31" s="65"/>
      <c r="F31" s="65"/>
      <c r="G31" s="65"/>
      <c r="H31" s="169">
        <f t="shared" si="4"/>
        <v>146.69999999999999</v>
      </c>
      <c r="I31" s="66">
        <v>146.69999999999999</v>
      </c>
      <c r="J31" s="66">
        <v>1.5</v>
      </c>
      <c r="K31" s="66"/>
      <c r="L31" s="67">
        <f t="shared" si="9"/>
        <v>146.69999999999999</v>
      </c>
      <c r="M31" s="67">
        <f t="shared" si="10"/>
        <v>146.69999999999999</v>
      </c>
      <c r="N31" s="67">
        <f t="shared" si="11"/>
        <v>1.5</v>
      </c>
      <c r="O31" s="67">
        <f t="shared" si="12"/>
        <v>0</v>
      </c>
      <c r="P31" s="366"/>
      <c r="Q31" s="96"/>
    </row>
    <row r="32" spans="1:17" ht="26.25" x14ac:dyDescent="0.25">
      <c r="A32" s="655"/>
      <c r="B32" s="573" t="s">
        <v>517</v>
      </c>
      <c r="C32" s="579" t="s">
        <v>48</v>
      </c>
      <c r="D32" s="550">
        <f>E32+G32</f>
        <v>24.7</v>
      </c>
      <c r="E32" s="65">
        <v>24.7</v>
      </c>
      <c r="F32" s="65">
        <v>24.3</v>
      </c>
      <c r="G32" s="403"/>
      <c r="H32" s="66">
        <f t="shared" si="4"/>
        <v>0</v>
      </c>
      <c r="I32" s="66"/>
      <c r="J32" s="66"/>
      <c r="K32" s="66"/>
      <c r="L32" s="67">
        <f t="shared" si="5"/>
        <v>24.7</v>
      </c>
      <c r="M32" s="67">
        <f t="shared" ref="M32" si="13">E32+I32</f>
        <v>24.7</v>
      </c>
      <c r="N32" s="67">
        <f t="shared" ref="N32" si="14">F32+J32</f>
        <v>24.3</v>
      </c>
      <c r="O32" s="67">
        <f t="shared" ref="O32" si="15">G32+K32</f>
        <v>0</v>
      </c>
      <c r="P32" s="321"/>
      <c r="Q32" s="96"/>
    </row>
    <row r="33" spans="1:17" ht="39" x14ac:dyDescent="0.25">
      <c r="A33" s="694"/>
      <c r="B33" s="183" t="s">
        <v>269</v>
      </c>
      <c r="C33" s="575" t="s">
        <v>22</v>
      </c>
      <c r="D33" s="165">
        <f t="shared" ref="D33" si="16">E33+G33</f>
        <v>10</v>
      </c>
      <c r="E33" s="65">
        <v>10</v>
      </c>
      <c r="F33" s="65"/>
      <c r="G33" s="403"/>
      <c r="H33" s="66">
        <f t="shared" si="4"/>
        <v>0</v>
      </c>
      <c r="I33" s="66"/>
      <c r="J33" s="66"/>
      <c r="K33" s="66"/>
      <c r="L33" s="67">
        <f t="shared" ref="L33" si="17">M33+O33</f>
        <v>10</v>
      </c>
      <c r="M33" s="67">
        <f t="shared" ref="M33" si="18">E33+I33</f>
        <v>10</v>
      </c>
      <c r="N33" s="67">
        <f t="shared" ref="N33" si="19">F33+J33</f>
        <v>0</v>
      </c>
      <c r="O33" s="67">
        <f t="shared" ref="O33" si="20">G33+K33</f>
        <v>0</v>
      </c>
      <c r="P33" s="321"/>
      <c r="Q33" s="96"/>
    </row>
    <row r="34" spans="1:17" ht="15" hidden="1" customHeight="1" x14ac:dyDescent="0.25">
      <c r="A34" s="39" t="s">
        <v>68</v>
      </c>
      <c r="B34" s="6" t="s">
        <v>7</v>
      </c>
      <c r="C34" s="548"/>
      <c r="D34" s="346">
        <f>E34+G34</f>
        <v>0</v>
      </c>
      <c r="E34" s="8">
        <f>E35+E36+E37</f>
        <v>0</v>
      </c>
      <c r="F34" s="8">
        <f>F35+F36+F37</f>
        <v>0</v>
      </c>
      <c r="G34" s="8">
        <f>G35+G36+G37</f>
        <v>0</v>
      </c>
      <c r="H34" s="174">
        <f>I34+K34</f>
        <v>0</v>
      </c>
      <c r="I34" s="9"/>
      <c r="J34" s="9"/>
      <c r="K34" s="9">
        <f>K35+K36+K37</f>
        <v>0</v>
      </c>
      <c r="L34" s="175">
        <f t="shared" ref="L34:L79" si="21">M34+O34</f>
        <v>0</v>
      </c>
      <c r="M34" s="11">
        <f>M35+M36+M37</f>
        <v>0</v>
      </c>
      <c r="N34" s="11">
        <f>N35+N36+N37</f>
        <v>0</v>
      </c>
      <c r="O34" s="11">
        <f>O35+O36+O37</f>
        <v>0</v>
      </c>
      <c r="P34" s="231"/>
      <c r="Q34" s="96"/>
    </row>
    <row r="35" spans="1:17" ht="15" hidden="1" customHeight="1" x14ac:dyDescent="0.25">
      <c r="A35" s="39"/>
      <c r="B35" s="673" t="s">
        <v>351</v>
      </c>
      <c r="C35" s="435" t="s">
        <v>9</v>
      </c>
      <c r="D35" s="16">
        <f t="shared" ref="D35:D79" si="22">E35+G35</f>
        <v>0</v>
      </c>
      <c r="E35" s="16"/>
      <c r="F35" s="16"/>
      <c r="G35" s="16"/>
      <c r="H35" s="166">
        <f t="shared" si="4"/>
        <v>0</v>
      </c>
      <c r="I35" s="10"/>
      <c r="J35" s="10"/>
      <c r="K35" s="201"/>
      <c r="L35" s="167">
        <f t="shared" si="21"/>
        <v>0</v>
      </c>
      <c r="M35" s="167">
        <f t="shared" ref="M35:O37" si="23">E35+I35</f>
        <v>0</v>
      </c>
      <c r="N35" s="167">
        <f t="shared" si="23"/>
        <v>0</v>
      </c>
      <c r="O35" s="167">
        <f t="shared" si="23"/>
        <v>0</v>
      </c>
      <c r="P35" s="366"/>
      <c r="Q35" s="96"/>
    </row>
    <row r="36" spans="1:17" ht="15" hidden="1" customHeight="1" x14ac:dyDescent="0.25">
      <c r="A36" s="39"/>
      <c r="B36" s="673"/>
      <c r="C36" s="435" t="s">
        <v>22</v>
      </c>
      <c r="D36" s="16">
        <f t="shared" si="22"/>
        <v>0</v>
      </c>
      <c r="E36" s="16"/>
      <c r="F36" s="16"/>
      <c r="G36" s="16"/>
      <c r="H36" s="166">
        <f t="shared" si="4"/>
        <v>0</v>
      </c>
      <c r="I36" s="10"/>
      <c r="J36" s="10"/>
      <c r="K36" s="201"/>
      <c r="L36" s="167">
        <f t="shared" si="21"/>
        <v>0</v>
      </c>
      <c r="M36" s="167">
        <f t="shared" si="23"/>
        <v>0</v>
      </c>
      <c r="N36" s="167">
        <f t="shared" si="23"/>
        <v>0</v>
      </c>
      <c r="O36" s="167">
        <f t="shared" si="23"/>
        <v>0</v>
      </c>
      <c r="P36" s="366"/>
      <c r="Q36" s="96"/>
    </row>
    <row r="37" spans="1:17" ht="15" hidden="1" customHeight="1" x14ac:dyDescent="0.25">
      <c r="A37" s="39"/>
      <c r="B37" s="674"/>
      <c r="C37" s="415">
        <v>10</v>
      </c>
      <c r="D37" s="16">
        <f t="shared" si="22"/>
        <v>0</v>
      </c>
      <c r="E37" s="16"/>
      <c r="F37" s="16"/>
      <c r="G37" s="16"/>
      <c r="H37" s="166">
        <f t="shared" si="4"/>
        <v>0</v>
      </c>
      <c r="I37" s="10"/>
      <c r="J37" s="10"/>
      <c r="K37" s="201"/>
      <c r="L37" s="167">
        <f t="shared" si="21"/>
        <v>0</v>
      </c>
      <c r="M37" s="167">
        <f t="shared" si="23"/>
        <v>0</v>
      </c>
      <c r="N37" s="167">
        <f t="shared" si="23"/>
        <v>0</v>
      </c>
      <c r="O37" s="167">
        <f t="shared" si="23"/>
        <v>0</v>
      </c>
      <c r="P37" s="366"/>
      <c r="Q37" s="96"/>
    </row>
    <row r="38" spans="1:17" ht="15" hidden="1" customHeight="1" x14ac:dyDescent="0.25">
      <c r="A38" s="32" t="s">
        <v>69</v>
      </c>
      <c r="B38" s="17" t="s">
        <v>10</v>
      </c>
      <c r="C38" s="435"/>
      <c r="D38" s="313">
        <f>E38+G38</f>
        <v>0</v>
      </c>
      <c r="E38" s="16">
        <f>E39+E40+E41</f>
        <v>0</v>
      </c>
      <c r="F38" s="16">
        <f>F39+F40+F41</f>
        <v>0</v>
      </c>
      <c r="G38" s="16">
        <f>G39+G40+G41</f>
        <v>0</v>
      </c>
      <c r="H38" s="166">
        <f t="shared" si="4"/>
        <v>0</v>
      </c>
      <c r="I38" s="10">
        <f>I39+I40+I41</f>
        <v>0</v>
      </c>
      <c r="J38" s="10">
        <f>J39+J40+J41</f>
        <v>0</v>
      </c>
      <c r="K38" s="10">
        <f>K39+K40+K41</f>
        <v>0</v>
      </c>
      <c r="L38" s="167">
        <f t="shared" si="21"/>
        <v>0</v>
      </c>
      <c r="M38" s="12">
        <f>M39+M40+M41</f>
        <v>0</v>
      </c>
      <c r="N38" s="12">
        <f>N39+N40+N41</f>
        <v>0</v>
      </c>
      <c r="O38" s="12">
        <f>O39+O40+O41</f>
        <v>0</v>
      </c>
      <c r="P38" s="231"/>
      <c r="Q38" s="96"/>
    </row>
    <row r="39" spans="1:17" ht="15" hidden="1" customHeight="1" x14ac:dyDescent="0.25">
      <c r="A39" s="39"/>
      <c r="B39" s="673" t="s">
        <v>351</v>
      </c>
      <c r="C39" s="435" t="s">
        <v>9</v>
      </c>
      <c r="D39" s="16">
        <f t="shared" si="22"/>
        <v>0</v>
      </c>
      <c r="E39" s="16"/>
      <c r="F39" s="16"/>
      <c r="G39" s="16"/>
      <c r="H39" s="166">
        <f t="shared" si="4"/>
        <v>0</v>
      </c>
      <c r="I39" s="10"/>
      <c r="J39" s="10"/>
      <c r="K39" s="201"/>
      <c r="L39" s="167">
        <f t="shared" si="21"/>
        <v>0</v>
      </c>
      <c r="M39" s="167">
        <f t="shared" ref="M39:O41" si="24">E39+I39</f>
        <v>0</v>
      </c>
      <c r="N39" s="167">
        <f t="shared" si="24"/>
        <v>0</v>
      </c>
      <c r="O39" s="167">
        <f t="shared" si="24"/>
        <v>0</v>
      </c>
      <c r="P39" s="366"/>
      <c r="Q39" s="96"/>
    </row>
    <row r="40" spans="1:17" ht="15" hidden="1" customHeight="1" x14ac:dyDescent="0.25">
      <c r="A40" s="39"/>
      <c r="B40" s="673"/>
      <c r="C40" s="435" t="s">
        <v>22</v>
      </c>
      <c r="D40" s="16">
        <f t="shared" si="22"/>
        <v>0</v>
      </c>
      <c r="E40" s="16"/>
      <c r="F40" s="16"/>
      <c r="G40" s="16"/>
      <c r="H40" s="166">
        <f t="shared" si="4"/>
        <v>0</v>
      </c>
      <c r="I40" s="10"/>
      <c r="J40" s="10"/>
      <c r="K40" s="201"/>
      <c r="L40" s="167">
        <f t="shared" si="21"/>
        <v>0</v>
      </c>
      <c r="M40" s="167">
        <f t="shared" si="24"/>
        <v>0</v>
      </c>
      <c r="N40" s="167">
        <f t="shared" si="24"/>
        <v>0</v>
      </c>
      <c r="O40" s="167">
        <f t="shared" si="24"/>
        <v>0</v>
      </c>
      <c r="P40" s="366"/>
      <c r="Q40" s="96"/>
    </row>
    <row r="41" spans="1:17" ht="15" hidden="1" customHeight="1" x14ac:dyDescent="0.25">
      <c r="A41" s="39"/>
      <c r="B41" s="674"/>
      <c r="C41" s="415">
        <v>10</v>
      </c>
      <c r="D41" s="16">
        <f t="shared" si="22"/>
        <v>0</v>
      </c>
      <c r="E41" s="16"/>
      <c r="F41" s="16"/>
      <c r="G41" s="16"/>
      <c r="H41" s="166">
        <f t="shared" si="4"/>
        <v>0</v>
      </c>
      <c r="I41" s="10"/>
      <c r="J41" s="10"/>
      <c r="K41" s="201"/>
      <c r="L41" s="167">
        <f t="shared" si="21"/>
        <v>0</v>
      </c>
      <c r="M41" s="167">
        <f t="shared" si="24"/>
        <v>0</v>
      </c>
      <c r="N41" s="167">
        <f t="shared" si="24"/>
        <v>0</v>
      </c>
      <c r="O41" s="167">
        <f t="shared" si="24"/>
        <v>0</v>
      </c>
      <c r="P41" s="366"/>
      <c r="Q41" s="96"/>
    </row>
    <row r="42" spans="1:17" ht="15" hidden="1" customHeight="1" x14ac:dyDescent="0.25">
      <c r="A42" s="32" t="s">
        <v>70</v>
      </c>
      <c r="B42" s="17" t="s">
        <v>11</v>
      </c>
      <c r="C42" s="435"/>
      <c r="D42" s="313">
        <f>E42+G42</f>
        <v>0</v>
      </c>
      <c r="E42" s="16">
        <f>E43+E45+E46+E44</f>
        <v>0</v>
      </c>
      <c r="F42" s="16">
        <f>F43+F45+F46+F44</f>
        <v>0</v>
      </c>
      <c r="G42" s="16">
        <f>G43+G45+G46</f>
        <v>0</v>
      </c>
      <c r="H42" s="166">
        <f t="shared" si="4"/>
        <v>0</v>
      </c>
      <c r="I42" s="10">
        <f>I43+I44+I45+I46</f>
        <v>0</v>
      </c>
      <c r="J42" s="10">
        <f>J43+J44+J45+J46</f>
        <v>0</v>
      </c>
      <c r="K42" s="10">
        <f>K43+K45+K46</f>
        <v>0</v>
      </c>
      <c r="L42" s="167">
        <f t="shared" si="21"/>
        <v>0</v>
      </c>
      <c r="M42" s="12">
        <f>M43+M44+M45+M46</f>
        <v>0</v>
      </c>
      <c r="N42" s="12">
        <f t="shared" ref="N42:O42" si="25">N43+N44+N45+N46</f>
        <v>0</v>
      </c>
      <c r="O42" s="12">
        <f t="shared" si="25"/>
        <v>0</v>
      </c>
      <c r="P42" s="231"/>
      <c r="Q42" s="96"/>
    </row>
    <row r="43" spans="1:17" ht="15" hidden="1" customHeight="1" x14ac:dyDescent="0.25">
      <c r="A43" s="39"/>
      <c r="B43" s="673" t="s">
        <v>351</v>
      </c>
      <c r="C43" s="435" t="s">
        <v>9</v>
      </c>
      <c r="D43" s="16">
        <f t="shared" si="22"/>
        <v>0</v>
      </c>
      <c r="E43" s="16"/>
      <c r="F43" s="16"/>
      <c r="G43" s="16"/>
      <c r="H43" s="166">
        <f t="shared" si="4"/>
        <v>0</v>
      </c>
      <c r="I43" s="10"/>
      <c r="J43" s="10"/>
      <c r="K43" s="201"/>
      <c r="L43" s="167">
        <f t="shared" si="21"/>
        <v>0</v>
      </c>
      <c r="M43" s="167">
        <f t="shared" ref="M43:O46" si="26">E43+I43</f>
        <v>0</v>
      </c>
      <c r="N43" s="167">
        <f t="shared" si="26"/>
        <v>0</v>
      </c>
      <c r="O43" s="167">
        <f t="shared" si="26"/>
        <v>0</v>
      </c>
      <c r="P43" s="366"/>
      <c r="Q43" s="96"/>
    </row>
    <row r="44" spans="1:17" ht="15" hidden="1" customHeight="1" x14ac:dyDescent="0.25">
      <c r="A44" s="39"/>
      <c r="B44" s="673"/>
      <c r="C44" s="435" t="s">
        <v>22</v>
      </c>
      <c r="D44" s="16">
        <f t="shared" si="22"/>
        <v>0</v>
      </c>
      <c r="E44" s="16"/>
      <c r="F44" s="16"/>
      <c r="G44" s="16"/>
      <c r="H44" s="166">
        <f t="shared" si="4"/>
        <v>0</v>
      </c>
      <c r="I44" s="10"/>
      <c r="J44" s="10"/>
      <c r="K44" s="201"/>
      <c r="L44" s="167">
        <f t="shared" si="21"/>
        <v>0</v>
      </c>
      <c r="M44" s="167">
        <f t="shared" si="26"/>
        <v>0</v>
      </c>
      <c r="N44" s="167">
        <f t="shared" si="26"/>
        <v>0</v>
      </c>
      <c r="O44" s="167"/>
      <c r="P44" s="366"/>
      <c r="Q44" s="96"/>
    </row>
    <row r="45" spans="1:17" ht="15" hidden="1" customHeight="1" x14ac:dyDescent="0.25">
      <c r="A45" s="39"/>
      <c r="B45" s="673"/>
      <c r="C45" s="432" t="s">
        <v>30</v>
      </c>
      <c r="D45" s="16">
        <f t="shared" si="22"/>
        <v>0</v>
      </c>
      <c r="E45" s="16"/>
      <c r="F45" s="16"/>
      <c r="G45" s="16"/>
      <c r="H45" s="166">
        <f t="shared" si="4"/>
        <v>0</v>
      </c>
      <c r="I45" s="10"/>
      <c r="J45" s="10"/>
      <c r="K45" s="201"/>
      <c r="L45" s="167">
        <f t="shared" si="21"/>
        <v>0</v>
      </c>
      <c r="M45" s="167">
        <f t="shared" si="26"/>
        <v>0</v>
      </c>
      <c r="N45" s="167">
        <f t="shared" si="26"/>
        <v>0</v>
      </c>
      <c r="O45" s="167">
        <f t="shared" si="26"/>
        <v>0</v>
      </c>
      <c r="P45" s="366"/>
      <c r="Q45" s="96"/>
    </row>
    <row r="46" spans="1:17" ht="15" hidden="1" customHeight="1" x14ac:dyDescent="0.25">
      <c r="A46" s="39"/>
      <c r="B46" s="674"/>
      <c r="C46" s="415">
        <v>10</v>
      </c>
      <c r="D46" s="16">
        <f t="shared" si="22"/>
        <v>0</v>
      </c>
      <c r="E46" s="16"/>
      <c r="F46" s="16"/>
      <c r="G46" s="16"/>
      <c r="H46" s="166">
        <f t="shared" si="4"/>
        <v>0</v>
      </c>
      <c r="I46" s="10"/>
      <c r="J46" s="10"/>
      <c r="K46" s="201"/>
      <c r="L46" s="167">
        <f t="shared" si="21"/>
        <v>0</v>
      </c>
      <c r="M46" s="167">
        <f t="shared" si="26"/>
        <v>0</v>
      </c>
      <c r="N46" s="167">
        <f t="shared" si="26"/>
        <v>0</v>
      </c>
      <c r="O46" s="167">
        <f t="shared" si="26"/>
        <v>0</v>
      </c>
      <c r="P46" s="366"/>
      <c r="Q46" s="96"/>
    </row>
    <row r="47" spans="1:17" ht="15" hidden="1" customHeight="1" x14ac:dyDescent="0.25">
      <c r="A47" s="32" t="s">
        <v>71</v>
      </c>
      <c r="B47" s="17" t="s">
        <v>12</v>
      </c>
      <c r="C47" s="435"/>
      <c r="D47" s="313">
        <f>E47+G47</f>
        <v>0</v>
      </c>
      <c r="E47" s="16">
        <f>E48+E49+E50</f>
        <v>0</v>
      </c>
      <c r="F47" s="16">
        <f>F48+F49+F50</f>
        <v>0</v>
      </c>
      <c r="G47" s="16">
        <f>G48+G49+G50</f>
        <v>0</v>
      </c>
      <c r="H47" s="166">
        <f t="shared" si="4"/>
        <v>0</v>
      </c>
      <c r="I47" s="10">
        <f>I48+I49+I50</f>
        <v>0</v>
      </c>
      <c r="J47" s="10">
        <f>J48+J49+J50</f>
        <v>0</v>
      </c>
      <c r="K47" s="10">
        <f>K48+K49+K50</f>
        <v>0</v>
      </c>
      <c r="L47" s="167">
        <f t="shared" si="21"/>
        <v>0</v>
      </c>
      <c r="M47" s="12">
        <f>M48+M49+M50</f>
        <v>0</v>
      </c>
      <c r="N47" s="12">
        <f>N48+N49+N50</f>
        <v>0</v>
      </c>
      <c r="O47" s="12">
        <f>O48+O49+O50</f>
        <v>0</v>
      </c>
      <c r="P47" s="231"/>
      <c r="Q47" s="96"/>
    </row>
    <row r="48" spans="1:17" ht="15" hidden="1" customHeight="1" x14ac:dyDescent="0.25">
      <c r="A48" s="39"/>
      <c r="B48" s="673" t="s">
        <v>351</v>
      </c>
      <c r="C48" s="435" t="s">
        <v>9</v>
      </c>
      <c r="D48" s="16">
        <f t="shared" si="22"/>
        <v>0</v>
      </c>
      <c r="E48" s="16"/>
      <c r="F48" s="16"/>
      <c r="G48" s="16"/>
      <c r="H48" s="166">
        <f t="shared" si="4"/>
        <v>0</v>
      </c>
      <c r="I48" s="10"/>
      <c r="J48" s="10"/>
      <c r="K48" s="201"/>
      <c r="L48" s="167">
        <f t="shared" si="21"/>
        <v>0</v>
      </c>
      <c r="M48" s="167">
        <f t="shared" ref="M48:O50" si="27">E48+I48</f>
        <v>0</v>
      </c>
      <c r="N48" s="167">
        <f t="shared" si="27"/>
        <v>0</v>
      </c>
      <c r="O48" s="167">
        <f t="shared" si="27"/>
        <v>0</v>
      </c>
      <c r="P48" s="366"/>
      <c r="Q48" s="96"/>
    </row>
    <row r="49" spans="1:17" ht="15" hidden="1" customHeight="1" x14ac:dyDescent="0.25">
      <c r="A49" s="39"/>
      <c r="B49" s="673"/>
      <c r="C49" s="435" t="s">
        <v>22</v>
      </c>
      <c r="D49" s="16">
        <f t="shared" si="22"/>
        <v>0</v>
      </c>
      <c r="E49" s="16"/>
      <c r="F49" s="16"/>
      <c r="G49" s="16"/>
      <c r="H49" s="166">
        <f t="shared" si="4"/>
        <v>0</v>
      </c>
      <c r="I49" s="10"/>
      <c r="J49" s="10"/>
      <c r="K49" s="201"/>
      <c r="L49" s="167">
        <f t="shared" si="21"/>
        <v>0</v>
      </c>
      <c r="M49" s="167">
        <f t="shared" si="27"/>
        <v>0</v>
      </c>
      <c r="N49" s="167">
        <f t="shared" si="27"/>
        <v>0</v>
      </c>
      <c r="O49" s="167">
        <f t="shared" si="27"/>
        <v>0</v>
      </c>
      <c r="P49" s="366"/>
      <c r="Q49" s="96"/>
    </row>
    <row r="50" spans="1:17" ht="15" hidden="1" customHeight="1" x14ac:dyDescent="0.25">
      <c r="A50" s="39"/>
      <c r="B50" s="674"/>
      <c r="C50" s="415">
        <v>10</v>
      </c>
      <c r="D50" s="16">
        <f t="shared" si="22"/>
        <v>0</v>
      </c>
      <c r="E50" s="16"/>
      <c r="F50" s="16"/>
      <c r="G50" s="16"/>
      <c r="H50" s="166">
        <f t="shared" si="4"/>
        <v>0</v>
      </c>
      <c r="I50" s="10"/>
      <c r="J50" s="10"/>
      <c r="K50" s="201"/>
      <c r="L50" s="167">
        <f t="shared" si="21"/>
        <v>0</v>
      </c>
      <c r="M50" s="167">
        <f t="shared" si="27"/>
        <v>0</v>
      </c>
      <c r="N50" s="167">
        <f t="shared" si="27"/>
        <v>0</v>
      </c>
      <c r="O50" s="167">
        <f t="shared" si="27"/>
        <v>0</v>
      </c>
      <c r="P50" s="366"/>
      <c r="Q50" s="96"/>
    </row>
    <row r="51" spans="1:17" ht="15" hidden="1" customHeight="1" x14ac:dyDescent="0.25">
      <c r="A51" s="32" t="s">
        <v>72</v>
      </c>
      <c r="B51" s="17" t="s">
        <v>13</v>
      </c>
      <c r="C51" s="435"/>
      <c r="D51" s="313">
        <f>E51+G51</f>
        <v>0</v>
      </c>
      <c r="E51" s="16">
        <f>E52+E53+E54</f>
        <v>0</v>
      </c>
      <c r="F51" s="16">
        <f>F52+F53+F54</f>
        <v>0</v>
      </c>
      <c r="G51" s="16">
        <f>G52+G53+G54</f>
        <v>0</v>
      </c>
      <c r="H51" s="166">
        <f t="shared" si="4"/>
        <v>0</v>
      </c>
      <c r="I51" s="10">
        <f>I52+I53+I54</f>
        <v>0</v>
      </c>
      <c r="J51" s="10">
        <f>J52+J53+J54</f>
        <v>0</v>
      </c>
      <c r="K51" s="10">
        <f>K52+K53+K54</f>
        <v>0</v>
      </c>
      <c r="L51" s="167">
        <f t="shared" si="21"/>
        <v>0</v>
      </c>
      <c r="M51" s="12">
        <f>M52+M53+M54</f>
        <v>0</v>
      </c>
      <c r="N51" s="12">
        <f>N52+N53+N54</f>
        <v>0</v>
      </c>
      <c r="O51" s="12">
        <f>O52+O53+O54</f>
        <v>0</v>
      </c>
      <c r="P51" s="231"/>
      <c r="Q51" s="96"/>
    </row>
    <row r="52" spans="1:17" ht="15" hidden="1" customHeight="1" x14ac:dyDescent="0.25">
      <c r="A52" s="39"/>
      <c r="B52" s="673" t="s">
        <v>351</v>
      </c>
      <c r="C52" s="435" t="s">
        <v>9</v>
      </c>
      <c r="D52" s="16">
        <f t="shared" si="22"/>
        <v>0</v>
      </c>
      <c r="E52" s="16"/>
      <c r="F52" s="16"/>
      <c r="G52" s="16"/>
      <c r="H52" s="166">
        <f t="shared" si="4"/>
        <v>0</v>
      </c>
      <c r="I52" s="10"/>
      <c r="J52" s="10"/>
      <c r="K52" s="201"/>
      <c r="L52" s="167">
        <f t="shared" si="21"/>
        <v>0</v>
      </c>
      <c r="M52" s="167">
        <f t="shared" ref="M52:O54" si="28">E52+I52</f>
        <v>0</v>
      </c>
      <c r="N52" s="167">
        <f t="shared" si="28"/>
        <v>0</v>
      </c>
      <c r="O52" s="167">
        <f t="shared" si="28"/>
        <v>0</v>
      </c>
      <c r="P52" s="366"/>
      <c r="Q52" s="96"/>
    </row>
    <row r="53" spans="1:17" ht="15" hidden="1" customHeight="1" x14ac:dyDescent="0.25">
      <c r="A53" s="39"/>
      <c r="B53" s="673"/>
      <c r="C53" s="435" t="s">
        <v>22</v>
      </c>
      <c r="D53" s="16">
        <f t="shared" si="22"/>
        <v>0</v>
      </c>
      <c r="E53" s="16"/>
      <c r="F53" s="16"/>
      <c r="G53" s="16"/>
      <c r="H53" s="166">
        <f t="shared" si="4"/>
        <v>0</v>
      </c>
      <c r="I53" s="10"/>
      <c r="J53" s="10"/>
      <c r="K53" s="201"/>
      <c r="L53" s="167">
        <f t="shared" si="21"/>
        <v>0</v>
      </c>
      <c r="M53" s="167">
        <f t="shared" si="28"/>
        <v>0</v>
      </c>
      <c r="N53" s="167">
        <f t="shared" si="28"/>
        <v>0</v>
      </c>
      <c r="O53" s="167">
        <f t="shared" si="28"/>
        <v>0</v>
      </c>
      <c r="P53" s="366"/>
      <c r="Q53" s="96"/>
    </row>
    <row r="54" spans="1:17" ht="15" hidden="1" customHeight="1" x14ac:dyDescent="0.25">
      <c r="A54" s="39"/>
      <c r="B54" s="674"/>
      <c r="C54" s="415">
        <v>10</v>
      </c>
      <c r="D54" s="16">
        <f t="shared" si="22"/>
        <v>0</v>
      </c>
      <c r="E54" s="16"/>
      <c r="F54" s="16"/>
      <c r="G54" s="16"/>
      <c r="H54" s="166">
        <f t="shared" si="4"/>
        <v>0</v>
      </c>
      <c r="I54" s="10"/>
      <c r="J54" s="10"/>
      <c r="K54" s="201"/>
      <c r="L54" s="167">
        <f t="shared" si="21"/>
        <v>0</v>
      </c>
      <c r="M54" s="167">
        <f t="shared" si="28"/>
        <v>0</v>
      </c>
      <c r="N54" s="167">
        <f t="shared" si="28"/>
        <v>0</v>
      </c>
      <c r="O54" s="167">
        <f t="shared" si="28"/>
        <v>0</v>
      </c>
      <c r="P54" s="366"/>
      <c r="Q54" s="96"/>
    </row>
    <row r="55" spans="1:17" ht="15" hidden="1" customHeight="1" x14ac:dyDescent="0.25">
      <c r="A55" s="32" t="s">
        <v>73</v>
      </c>
      <c r="B55" s="17" t="s">
        <v>14</v>
      </c>
      <c r="C55" s="435"/>
      <c r="D55" s="313">
        <f>E55+G55</f>
        <v>0</v>
      </c>
      <c r="E55" s="16">
        <f>E56+E57+E58</f>
        <v>0</v>
      </c>
      <c r="F55" s="16">
        <f>F56+F57+F58</f>
        <v>0</v>
      </c>
      <c r="G55" s="16">
        <f>G56+G57+G58</f>
        <v>0</v>
      </c>
      <c r="H55" s="166">
        <f>I55+K55</f>
        <v>0</v>
      </c>
      <c r="I55" s="10">
        <f>I56+I57+I58</f>
        <v>0</v>
      </c>
      <c r="J55" s="10">
        <f>J56+J57+J58</f>
        <v>0</v>
      </c>
      <c r="K55" s="10">
        <f>K56+K57+K58</f>
        <v>0</v>
      </c>
      <c r="L55" s="167">
        <f t="shared" si="21"/>
        <v>0</v>
      </c>
      <c r="M55" s="12">
        <f>M56+M57+M58</f>
        <v>0</v>
      </c>
      <c r="N55" s="12">
        <f>N56+N57+N58</f>
        <v>0</v>
      </c>
      <c r="O55" s="12">
        <f>O56+O57+O58</f>
        <v>0</v>
      </c>
      <c r="P55" s="231"/>
      <c r="Q55" s="96"/>
    </row>
    <row r="56" spans="1:17" ht="15" hidden="1" customHeight="1" x14ac:dyDescent="0.25">
      <c r="A56" s="39"/>
      <c r="B56" s="673" t="s">
        <v>351</v>
      </c>
      <c r="C56" s="435" t="s">
        <v>9</v>
      </c>
      <c r="D56" s="16">
        <f t="shared" si="22"/>
        <v>0</v>
      </c>
      <c r="E56" s="16"/>
      <c r="F56" s="16"/>
      <c r="G56" s="16"/>
      <c r="H56" s="166">
        <f t="shared" si="4"/>
        <v>0</v>
      </c>
      <c r="I56" s="10"/>
      <c r="J56" s="10"/>
      <c r="K56" s="201"/>
      <c r="L56" s="167">
        <f t="shared" si="21"/>
        <v>0</v>
      </c>
      <c r="M56" s="167">
        <f t="shared" ref="M56:O58" si="29">E56+I56</f>
        <v>0</v>
      </c>
      <c r="N56" s="167">
        <f t="shared" si="29"/>
        <v>0</v>
      </c>
      <c r="O56" s="167">
        <f t="shared" si="29"/>
        <v>0</v>
      </c>
      <c r="P56" s="366"/>
      <c r="Q56" s="96"/>
    </row>
    <row r="57" spans="1:17" ht="15" hidden="1" customHeight="1" x14ac:dyDescent="0.25">
      <c r="A57" s="39"/>
      <c r="B57" s="673"/>
      <c r="C57" s="435" t="s">
        <v>22</v>
      </c>
      <c r="D57" s="16">
        <f t="shared" si="22"/>
        <v>0</v>
      </c>
      <c r="E57" s="16"/>
      <c r="F57" s="16"/>
      <c r="G57" s="16"/>
      <c r="H57" s="166">
        <f t="shared" si="4"/>
        <v>0</v>
      </c>
      <c r="I57" s="10"/>
      <c r="J57" s="10"/>
      <c r="K57" s="201"/>
      <c r="L57" s="167">
        <f t="shared" si="21"/>
        <v>0</v>
      </c>
      <c r="M57" s="167">
        <f t="shared" si="29"/>
        <v>0</v>
      </c>
      <c r="N57" s="167">
        <f t="shared" si="29"/>
        <v>0</v>
      </c>
      <c r="O57" s="167">
        <f t="shared" si="29"/>
        <v>0</v>
      </c>
      <c r="P57" s="366"/>
      <c r="Q57" s="96"/>
    </row>
    <row r="58" spans="1:17" ht="15" hidden="1" customHeight="1" x14ac:dyDescent="0.25">
      <c r="A58" s="39"/>
      <c r="B58" s="674"/>
      <c r="C58" s="415">
        <v>10</v>
      </c>
      <c r="D58" s="16">
        <f t="shared" si="22"/>
        <v>0</v>
      </c>
      <c r="E58" s="16"/>
      <c r="F58" s="16"/>
      <c r="G58" s="16"/>
      <c r="H58" s="166">
        <f t="shared" si="4"/>
        <v>0</v>
      </c>
      <c r="I58" s="10"/>
      <c r="J58" s="10"/>
      <c r="K58" s="201"/>
      <c r="L58" s="167">
        <f t="shared" si="21"/>
        <v>0</v>
      </c>
      <c r="M58" s="167">
        <f t="shared" si="29"/>
        <v>0</v>
      </c>
      <c r="N58" s="167">
        <f t="shared" si="29"/>
        <v>0</v>
      </c>
      <c r="O58" s="167">
        <f t="shared" si="29"/>
        <v>0</v>
      </c>
      <c r="P58" s="366"/>
      <c r="Q58" s="96"/>
    </row>
    <row r="59" spans="1:17" ht="15" hidden="1" customHeight="1" x14ac:dyDescent="0.25">
      <c r="A59" s="32" t="s">
        <v>74</v>
      </c>
      <c r="B59" s="17" t="s">
        <v>15</v>
      </c>
      <c r="C59" s="435"/>
      <c r="D59" s="165">
        <f t="shared" si="22"/>
        <v>0</v>
      </c>
      <c r="E59" s="16">
        <f>E60+E61+E62</f>
        <v>0</v>
      </c>
      <c r="F59" s="16">
        <f>F60+F61+F62</f>
        <v>0</v>
      </c>
      <c r="G59" s="16">
        <f>G60+G61+G62</f>
        <v>0</v>
      </c>
      <c r="H59" s="166">
        <f>I59+K59</f>
        <v>0</v>
      </c>
      <c r="I59" s="10">
        <f>I60+I61+I62</f>
        <v>0</v>
      </c>
      <c r="J59" s="10">
        <f>J60+J61+J62</f>
        <v>0</v>
      </c>
      <c r="K59" s="10">
        <f>K60+K61+K62</f>
        <v>0</v>
      </c>
      <c r="L59" s="167">
        <f t="shared" si="21"/>
        <v>0</v>
      </c>
      <c r="M59" s="12">
        <f>M60+M61+M62</f>
        <v>0</v>
      </c>
      <c r="N59" s="12">
        <f>N60+N61+N62</f>
        <v>0</v>
      </c>
      <c r="O59" s="12">
        <f>O60+O61+O62</f>
        <v>0</v>
      </c>
      <c r="P59" s="231"/>
      <c r="Q59" s="96"/>
    </row>
    <row r="60" spans="1:17" ht="15" hidden="1" customHeight="1" x14ac:dyDescent="0.25">
      <c r="A60" s="39"/>
      <c r="B60" s="673" t="s">
        <v>351</v>
      </c>
      <c r="C60" s="435" t="s">
        <v>9</v>
      </c>
      <c r="D60" s="16">
        <f t="shared" si="22"/>
        <v>0</v>
      </c>
      <c r="E60" s="16"/>
      <c r="F60" s="16"/>
      <c r="G60" s="16"/>
      <c r="H60" s="166">
        <f t="shared" si="4"/>
        <v>0</v>
      </c>
      <c r="I60" s="10"/>
      <c r="J60" s="10"/>
      <c r="K60" s="201"/>
      <c r="L60" s="167">
        <f t="shared" si="21"/>
        <v>0</v>
      </c>
      <c r="M60" s="167">
        <f t="shared" ref="M60:O62" si="30">E60+I60</f>
        <v>0</v>
      </c>
      <c r="N60" s="167">
        <f t="shared" si="30"/>
        <v>0</v>
      </c>
      <c r="O60" s="167">
        <f t="shared" si="30"/>
        <v>0</v>
      </c>
      <c r="P60" s="366"/>
      <c r="Q60" s="96"/>
    </row>
    <row r="61" spans="1:17" ht="15" hidden="1" customHeight="1" x14ac:dyDescent="0.25">
      <c r="A61" s="39"/>
      <c r="B61" s="673"/>
      <c r="C61" s="435" t="s">
        <v>22</v>
      </c>
      <c r="D61" s="16">
        <f t="shared" si="22"/>
        <v>0</v>
      </c>
      <c r="E61" s="16"/>
      <c r="F61" s="16"/>
      <c r="G61" s="16"/>
      <c r="H61" s="166">
        <f t="shared" si="4"/>
        <v>0</v>
      </c>
      <c r="I61" s="10"/>
      <c r="J61" s="10"/>
      <c r="K61" s="201"/>
      <c r="L61" s="167">
        <f t="shared" si="21"/>
        <v>0</v>
      </c>
      <c r="M61" s="167">
        <f t="shared" si="30"/>
        <v>0</v>
      </c>
      <c r="N61" s="167">
        <f t="shared" si="30"/>
        <v>0</v>
      </c>
      <c r="O61" s="167">
        <f t="shared" si="30"/>
        <v>0</v>
      </c>
      <c r="P61" s="366"/>
      <c r="Q61" s="96"/>
    </row>
    <row r="62" spans="1:17" ht="15" hidden="1" customHeight="1" x14ac:dyDescent="0.25">
      <c r="A62" s="39"/>
      <c r="B62" s="674"/>
      <c r="C62" s="415">
        <v>10</v>
      </c>
      <c r="D62" s="16">
        <f t="shared" si="22"/>
        <v>0</v>
      </c>
      <c r="E62" s="16"/>
      <c r="F62" s="16"/>
      <c r="G62" s="16"/>
      <c r="H62" s="166">
        <f t="shared" si="4"/>
        <v>0</v>
      </c>
      <c r="I62" s="10"/>
      <c r="J62" s="10"/>
      <c r="K62" s="201"/>
      <c r="L62" s="167">
        <f t="shared" si="21"/>
        <v>0</v>
      </c>
      <c r="M62" s="167">
        <f t="shared" si="30"/>
        <v>0</v>
      </c>
      <c r="N62" s="167">
        <f t="shared" si="30"/>
        <v>0</v>
      </c>
      <c r="O62" s="167">
        <f t="shared" si="30"/>
        <v>0</v>
      </c>
      <c r="P62" s="366"/>
      <c r="Q62" s="96"/>
    </row>
    <row r="63" spans="1:17" ht="15" hidden="1" customHeight="1" x14ac:dyDescent="0.25">
      <c r="A63" s="32" t="s">
        <v>75</v>
      </c>
      <c r="B63" s="17" t="s">
        <v>16</v>
      </c>
      <c r="C63" s="435"/>
      <c r="D63" s="313">
        <f>E63+G63</f>
        <v>0</v>
      </c>
      <c r="E63" s="16">
        <f>E64+E65+E66</f>
        <v>0</v>
      </c>
      <c r="F63" s="16">
        <f>F64+F65+F66</f>
        <v>0</v>
      </c>
      <c r="G63" s="16">
        <f>G64+G65+G66</f>
        <v>0</v>
      </c>
      <c r="H63" s="166">
        <f>I63+K63</f>
        <v>0</v>
      </c>
      <c r="I63" s="10">
        <f>I64+I65+I66</f>
        <v>0</v>
      </c>
      <c r="J63" s="10">
        <f>J64+J65+J66</f>
        <v>0</v>
      </c>
      <c r="K63" s="10">
        <f>K64+K65+K66</f>
        <v>0</v>
      </c>
      <c r="L63" s="167">
        <f t="shared" si="21"/>
        <v>0</v>
      </c>
      <c r="M63" s="12">
        <f>M64+M65+M66</f>
        <v>0</v>
      </c>
      <c r="N63" s="12">
        <f>N64+N65+N66</f>
        <v>0</v>
      </c>
      <c r="O63" s="12">
        <f>O64+O65+O66</f>
        <v>0</v>
      </c>
      <c r="P63" s="231"/>
      <c r="Q63" s="96"/>
    </row>
    <row r="64" spans="1:17" ht="15" hidden="1" customHeight="1" x14ac:dyDescent="0.25">
      <c r="A64" s="39"/>
      <c r="B64" s="673" t="s">
        <v>351</v>
      </c>
      <c r="C64" s="435" t="s">
        <v>9</v>
      </c>
      <c r="D64" s="16">
        <f t="shared" si="22"/>
        <v>0</v>
      </c>
      <c r="E64" s="16"/>
      <c r="F64" s="16"/>
      <c r="G64" s="16"/>
      <c r="H64" s="166">
        <f t="shared" si="4"/>
        <v>0</v>
      </c>
      <c r="I64" s="10"/>
      <c r="J64" s="10"/>
      <c r="K64" s="201"/>
      <c r="L64" s="167">
        <f t="shared" si="21"/>
        <v>0</v>
      </c>
      <c r="M64" s="167">
        <f t="shared" ref="M64:O66" si="31">E64+I64</f>
        <v>0</v>
      </c>
      <c r="N64" s="167">
        <f t="shared" si="31"/>
        <v>0</v>
      </c>
      <c r="O64" s="167">
        <f t="shared" si="31"/>
        <v>0</v>
      </c>
      <c r="P64" s="366"/>
      <c r="Q64" s="96"/>
    </row>
    <row r="65" spans="1:18" ht="15" hidden="1" customHeight="1" x14ac:dyDescent="0.25">
      <c r="A65" s="39"/>
      <c r="B65" s="673"/>
      <c r="C65" s="435" t="s">
        <v>22</v>
      </c>
      <c r="D65" s="16">
        <f t="shared" si="22"/>
        <v>0</v>
      </c>
      <c r="E65" s="16"/>
      <c r="F65" s="16"/>
      <c r="G65" s="16"/>
      <c r="H65" s="166">
        <f t="shared" si="4"/>
        <v>0</v>
      </c>
      <c r="I65" s="10"/>
      <c r="J65" s="10"/>
      <c r="K65" s="201"/>
      <c r="L65" s="167">
        <f t="shared" si="21"/>
        <v>0</v>
      </c>
      <c r="M65" s="167">
        <f t="shared" si="31"/>
        <v>0</v>
      </c>
      <c r="N65" s="167">
        <f t="shared" si="31"/>
        <v>0</v>
      </c>
      <c r="O65" s="167">
        <f t="shared" si="31"/>
        <v>0</v>
      </c>
      <c r="P65" s="366"/>
      <c r="Q65" s="96"/>
    </row>
    <row r="66" spans="1:18" ht="15" hidden="1" customHeight="1" x14ac:dyDescent="0.25">
      <c r="A66" s="39"/>
      <c r="B66" s="674"/>
      <c r="C66" s="415">
        <v>10</v>
      </c>
      <c r="D66" s="16">
        <f t="shared" si="22"/>
        <v>0</v>
      </c>
      <c r="E66" s="16"/>
      <c r="F66" s="16"/>
      <c r="G66" s="16"/>
      <c r="H66" s="166">
        <f t="shared" si="4"/>
        <v>0</v>
      </c>
      <c r="I66" s="10"/>
      <c r="J66" s="10"/>
      <c r="K66" s="201"/>
      <c r="L66" s="167">
        <f t="shared" si="21"/>
        <v>0</v>
      </c>
      <c r="M66" s="167">
        <f t="shared" si="31"/>
        <v>0</v>
      </c>
      <c r="N66" s="167">
        <f t="shared" si="31"/>
        <v>0</v>
      </c>
      <c r="O66" s="167">
        <f t="shared" si="31"/>
        <v>0</v>
      </c>
      <c r="P66" s="366"/>
      <c r="Q66" s="96"/>
    </row>
    <row r="67" spans="1:18" ht="15" hidden="1" customHeight="1" x14ac:dyDescent="0.25">
      <c r="A67" s="32" t="s">
        <v>76</v>
      </c>
      <c r="B67" s="17" t="s">
        <v>17</v>
      </c>
      <c r="C67" s="435"/>
      <c r="D67" s="313">
        <f>E67+G67</f>
        <v>0</v>
      </c>
      <c r="E67" s="16">
        <f>E68+E69+E70</f>
        <v>0</v>
      </c>
      <c r="F67" s="16">
        <f>F68+F69+F70</f>
        <v>0</v>
      </c>
      <c r="G67" s="16">
        <f>G68+G69+G70</f>
        <v>0</v>
      </c>
      <c r="H67" s="166">
        <f>I67+K67</f>
        <v>0</v>
      </c>
      <c r="I67" s="10">
        <f>I68+I69+I70</f>
        <v>0</v>
      </c>
      <c r="J67" s="10">
        <f>J68+J69+J70</f>
        <v>0</v>
      </c>
      <c r="K67" s="10">
        <f>K68+K69+K70</f>
        <v>0</v>
      </c>
      <c r="L67" s="167">
        <f t="shared" si="21"/>
        <v>0</v>
      </c>
      <c r="M67" s="12">
        <f>M68+M69+M70</f>
        <v>0</v>
      </c>
      <c r="N67" s="12">
        <f>N68+N69+N70</f>
        <v>0</v>
      </c>
      <c r="O67" s="12">
        <f>O68+O69+O70</f>
        <v>0</v>
      </c>
      <c r="P67" s="231"/>
      <c r="Q67" s="96"/>
    </row>
    <row r="68" spans="1:18" ht="15" hidden="1" customHeight="1" x14ac:dyDescent="0.25">
      <c r="A68" s="39"/>
      <c r="B68" s="673" t="s">
        <v>351</v>
      </c>
      <c r="C68" s="435" t="s">
        <v>9</v>
      </c>
      <c r="D68" s="16">
        <f t="shared" si="22"/>
        <v>0</v>
      </c>
      <c r="E68" s="16"/>
      <c r="F68" s="16"/>
      <c r="G68" s="16"/>
      <c r="H68" s="166">
        <f t="shared" si="4"/>
        <v>0</v>
      </c>
      <c r="I68" s="10"/>
      <c r="J68" s="10"/>
      <c r="K68" s="201"/>
      <c r="L68" s="167">
        <f t="shared" si="21"/>
        <v>0</v>
      </c>
      <c r="M68" s="167">
        <f t="shared" ref="M68:O70" si="32">E68+I68</f>
        <v>0</v>
      </c>
      <c r="N68" s="167">
        <f t="shared" si="32"/>
        <v>0</v>
      </c>
      <c r="O68" s="167">
        <f t="shared" si="32"/>
        <v>0</v>
      </c>
      <c r="P68" s="366"/>
      <c r="Q68" s="96"/>
    </row>
    <row r="69" spans="1:18" ht="15" hidden="1" customHeight="1" x14ac:dyDescent="0.25">
      <c r="A69" s="39"/>
      <c r="B69" s="673"/>
      <c r="C69" s="435" t="s">
        <v>22</v>
      </c>
      <c r="D69" s="16">
        <f t="shared" si="22"/>
        <v>0</v>
      </c>
      <c r="E69" s="16"/>
      <c r="F69" s="16"/>
      <c r="G69" s="16"/>
      <c r="H69" s="166">
        <f t="shared" si="4"/>
        <v>0</v>
      </c>
      <c r="I69" s="10"/>
      <c r="J69" s="10"/>
      <c r="K69" s="201"/>
      <c r="L69" s="167">
        <f t="shared" si="21"/>
        <v>0</v>
      </c>
      <c r="M69" s="167">
        <f t="shared" si="32"/>
        <v>0</v>
      </c>
      <c r="N69" s="167">
        <f t="shared" si="32"/>
        <v>0</v>
      </c>
      <c r="O69" s="167">
        <f t="shared" si="32"/>
        <v>0</v>
      </c>
      <c r="P69" s="366"/>
      <c r="Q69" s="96"/>
    </row>
    <row r="70" spans="1:18" ht="15" hidden="1" customHeight="1" x14ac:dyDescent="0.25">
      <c r="A70" s="39"/>
      <c r="B70" s="674"/>
      <c r="C70" s="415">
        <v>10</v>
      </c>
      <c r="D70" s="16">
        <f t="shared" si="22"/>
        <v>0</v>
      </c>
      <c r="E70" s="16"/>
      <c r="F70" s="16"/>
      <c r="G70" s="16"/>
      <c r="H70" s="166">
        <f t="shared" si="4"/>
        <v>0</v>
      </c>
      <c r="I70" s="10"/>
      <c r="J70" s="10"/>
      <c r="K70" s="201"/>
      <c r="L70" s="167">
        <f t="shared" si="21"/>
        <v>0</v>
      </c>
      <c r="M70" s="167">
        <f t="shared" si="32"/>
        <v>0</v>
      </c>
      <c r="N70" s="167">
        <f t="shared" si="32"/>
        <v>0</v>
      </c>
      <c r="O70" s="167">
        <f t="shared" si="32"/>
        <v>0</v>
      </c>
      <c r="P70" s="366"/>
      <c r="Q70" s="96"/>
    </row>
    <row r="71" spans="1:18" ht="15" hidden="1" customHeight="1" x14ac:dyDescent="0.25">
      <c r="A71" s="32" t="s">
        <v>77</v>
      </c>
      <c r="B71" s="17" t="s">
        <v>18</v>
      </c>
      <c r="C71" s="435"/>
      <c r="D71" s="313">
        <f>E71+G71</f>
        <v>0</v>
      </c>
      <c r="E71" s="16">
        <f>E72+E73+E74</f>
        <v>0</v>
      </c>
      <c r="F71" s="16">
        <f>F72+F73+F74</f>
        <v>0</v>
      </c>
      <c r="G71" s="16">
        <f>G72+G73+G74</f>
        <v>0</v>
      </c>
      <c r="H71" s="166">
        <f>I71+K71</f>
        <v>0</v>
      </c>
      <c r="I71" s="10">
        <f>I72+I73+I74</f>
        <v>0</v>
      </c>
      <c r="J71" s="10">
        <f>J72+J73+J74</f>
        <v>0</v>
      </c>
      <c r="K71" s="10">
        <f>K72+K73+K74</f>
        <v>0</v>
      </c>
      <c r="L71" s="167">
        <f t="shared" si="21"/>
        <v>0</v>
      </c>
      <c r="M71" s="12">
        <f>M72+M73+M74</f>
        <v>0</v>
      </c>
      <c r="N71" s="12">
        <f>N72+N73+N74</f>
        <v>0</v>
      </c>
      <c r="O71" s="12">
        <f>O72+O73+O74</f>
        <v>0</v>
      </c>
      <c r="P71" s="231"/>
      <c r="Q71" s="96"/>
    </row>
    <row r="72" spans="1:18" ht="15" hidden="1" customHeight="1" x14ac:dyDescent="0.25">
      <c r="A72" s="39"/>
      <c r="B72" s="673" t="s">
        <v>351</v>
      </c>
      <c r="C72" s="435" t="s">
        <v>9</v>
      </c>
      <c r="D72" s="16">
        <f t="shared" si="22"/>
        <v>0</v>
      </c>
      <c r="E72" s="16"/>
      <c r="F72" s="16"/>
      <c r="G72" s="16"/>
      <c r="H72" s="166">
        <f t="shared" si="4"/>
        <v>0</v>
      </c>
      <c r="I72" s="10"/>
      <c r="J72" s="10"/>
      <c r="K72" s="201"/>
      <c r="L72" s="167">
        <f t="shared" si="21"/>
        <v>0</v>
      </c>
      <c r="M72" s="167">
        <f t="shared" ref="M72:O74" si="33">E72+I72</f>
        <v>0</v>
      </c>
      <c r="N72" s="167">
        <f t="shared" si="33"/>
        <v>0</v>
      </c>
      <c r="O72" s="167">
        <f t="shared" si="33"/>
        <v>0</v>
      </c>
      <c r="P72" s="366"/>
      <c r="Q72" s="96"/>
    </row>
    <row r="73" spans="1:18" ht="15" hidden="1" customHeight="1" x14ac:dyDescent="0.25">
      <c r="A73" s="39"/>
      <c r="B73" s="673"/>
      <c r="C73" s="435" t="s">
        <v>22</v>
      </c>
      <c r="D73" s="16">
        <f t="shared" si="22"/>
        <v>0</v>
      </c>
      <c r="E73" s="16"/>
      <c r="F73" s="16"/>
      <c r="G73" s="16"/>
      <c r="H73" s="166">
        <f t="shared" si="4"/>
        <v>0</v>
      </c>
      <c r="I73" s="10"/>
      <c r="J73" s="10"/>
      <c r="K73" s="201"/>
      <c r="L73" s="167">
        <f t="shared" si="21"/>
        <v>0</v>
      </c>
      <c r="M73" s="167">
        <f t="shared" si="33"/>
        <v>0</v>
      </c>
      <c r="N73" s="167">
        <f t="shared" si="33"/>
        <v>0</v>
      </c>
      <c r="O73" s="167">
        <f t="shared" si="33"/>
        <v>0</v>
      </c>
      <c r="P73" s="366"/>
      <c r="Q73" s="96"/>
    </row>
    <row r="74" spans="1:18" ht="15" hidden="1" customHeight="1" x14ac:dyDescent="0.25">
      <c r="A74" s="39"/>
      <c r="B74" s="674"/>
      <c r="C74" s="415">
        <v>10</v>
      </c>
      <c r="D74" s="16">
        <f t="shared" si="22"/>
        <v>0</v>
      </c>
      <c r="E74" s="16"/>
      <c r="F74" s="16"/>
      <c r="G74" s="16"/>
      <c r="H74" s="166">
        <f t="shared" si="4"/>
        <v>0</v>
      </c>
      <c r="I74" s="10"/>
      <c r="J74" s="10"/>
      <c r="K74" s="201"/>
      <c r="L74" s="167">
        <f t="shared" si="21"/>
        <v>0</v>
      </c>
      <c r="M74" s="167">
        <f t="shared" si="33"/>
        <v>0</v>
      </c>
      <c r="N74" s="167">
        <f t="shared" si="33"/>
        <v>0</v>
      </c>
      <c r="O74" s="167">
        <f t="shared" si="33"/>
        <v>0</v>
      </c>
      <c r="P74" s="366"/>
      <c r="Q74" s="96"/>
    </row>
    <row r="75" spans="1:18" ht="15" hidden="1" customHeight="1" x14ac:dyDescent="0.25">
      <c r="A75" s="32" t="s">
        <v>78</v>
      </c>
      <c r="B75" s="17" t="s">
        <v>19</v>
      </c>
      <c r="C75" s="435"/>
      <c r="D75" s="313">
        <f>E75+G75</f>
        <v>0</v>
      </c>
      <c r="E75" s="16">
        <f>E76+E77+E78</f>
        <v>0</v>
      </c>
      <c r="F75" s="16">
        <f>F76+F77+F78</f>
        <v>0</v>
      </c>
      <c r="G75" s="16">
        <f>G76+G77+G78</f>
        <v>0</v>
      </c>
      <c r="H75" s="166">
        <f>I75+K75</f>
        <v>0</v>
      </c>
      <c r="I75" s="10">
        <f>I76+I77+I78</f>
        <v>0</v>
      </c>
      <c r="J75" s="10">
        <f>J76+J77+J78</f>
        <v>0</v>
      </c>
      <c r="K75" s="10">
        <f>K76+K77+K78</f>
        <v>0</v>
      </c>
      <c r="L75" s="167">
        <f t="shared" si="21"/>
        <v>0</v>
      </c>
      <c r="M75" s="12">
        <f>M76+M77+M78</f>
        <v>0</v>
      </c>
      <c r="N75" s="12">
        <f>N76+N77+N78</f>
        <v>0</v>
      </c>
      <c r="O75" s="12">
        <f>O76+O77+O78</f>
        <v>0</v>
      </c>
      <c r="P75" s="231"/>
      <c r="Q75" s="96"/>
    </row>
    <row r="76" spans="1:18" ht="15" hidden="1" customHeight="1" x14ac:dyDescent="0.25">
      <c r="A76" s="39"/>
      <c r="B76" s="673" t="s">
        <v>351</v>
      </c>
      <c r="C76" s="435" t="s">
        <v>9</v>
      </c>
      <c r="D76" s="16">
        <f t="shared" si="22"/>
        <v>0</v>
      </c>
      <c r="E76" s="16"/>
      <c r="F76" s="16"/>
      <c r="G76" s="16"/>
      <c r="H76" s="166">
        <f>I76+K76</f>
        <v>0</v>
      </c>
      <c r="I76" s="10"/>
      <c r="J76" s="10"/>
      <c r="K76" s="201"/>
      <c r="L76" s="167">
        <f t="shared" si="21"/>
        <v>0</v>
      </c>
      <c r="M76" s="167">
        <f t="shared" ref="M76:O78" si="34">E76+I76</f>
        <v>0</v>
      </c>
      <c r="N76" s="167">
        <f t="shared" si="34"/>
        <v>0</v>
      </c>
      <c r="O76" s="167">
        <f t="shared" si="34"/>
        <v>0</v>
      </c>
      <c r="P76" s="366"/>
      <c r="Q76" s="96"/>
    </row>
    <row r="77" spans="1:18" ht="15" hidden="1" customHeight="1" x14ac:dyDescent="0.25">
      <c r="A77" s="39"/>
      <c r="B77" s="673"/>
      <c r="C77" s="435" t="s">
        <v>31</v>
      </c>
      <c r="D77" s="16">
        <f t="shared" si="22"/>
        <v>0</v>
      </c>
      <c r="E77" s="16"/>
      <c r="F77" s="16"/>
      <c r="G77" s="16"/>
      <c r="H77" s="166">
        <f>I77+K77</f>
        <v>0</v>
      </c>
      <c r="I77" s="10"/>
      <c r="J77" s="10"/>
      <c r="K77" s="201"/>
      <c r="L77" s="167">
        <f t="shared" si="21"/>
        <v>0</v>
      </c>
      <c r="M77" s="167">
        <f t="shared" si="34"/>
        <v>0</v>
      </c>
      <c r="N77" s="167">
        <f t="shared" si="34"/>
        <v>0</v>
      </c>
      <c r="O77" s="167">
        <f t="shared" si="34"/>
        <v>0</v>
      </c>
      <c r="P77" s="366"/>
      <c r="Q77" s="96"/>
    </row>
    <row r="78" spans="1:18" ht="15" hidden="1" customHeight="1" x14ac:dyDescent="0.25">
      <c r="A78" s="39"/>
      <c r="B78" s="674"/>
      <c r="C78" s="435" t="s">
        <v>22</v>
      </c>
      <c r="D78" s="16">
        <f t="shared" si="22"/>
        <v>0</v>
      </c>
      <c r="E78" s="16"/>
      <c r="F78" s="16"/>
      <c r="G78" s="16"/>
      <c r="H78" s="166">
        <f>I78+K78</f>
        <v>0</v>
      </c>
      <c r="I78" s="10"/>
      <c r="J78" s="10"/>
      <c r="K78" s="201"/>
      <c r="L78" s="167">
        <f t="shared" si="21"/>
        <v>0</v>
      </c>
      <c r="M78" s="167">
        <f t="shared" si="34"/>
        <v>0</v>
      </c>
      <c r="N78" s="167">
        <f t="shared" si="34"/>
        <v>0</v>
      </c>
      <c r="O78" s="167">
        <f t="shared" si="34"/>
        <v>0</v>
      </c>
      <c r="P78" s="366"/>
      <c r="Q78" s="96"/>
    </row>
    <row r="79" spans="1:18" x14ac:dyDescent="0.25">
      <c r="A79" s="20" t="s">
        <v>68</v>
      </c>
      <c r="B79" s="85" t="s">
        <v>164</v>
      </c>
      <c r="C79" s="436"/>
      <c r="D79" s="21">
        <f t="shared" si="22"/>
        <v>34.700000000000003</v>
      </c>
      <c r="E79" s="21">
        <f>E26+E34+E38+E42+E47+E51+E55+E59+E63+E67+E71+E75</f>
        <v>34.700000000000003</v>
      </c>
      <c r="F79" s="21">
        <f>F26+F34+F38+F42+F47+F51+F55+F59+F63+F67+F71+F75</f>
        <v>24.3</v>
      </c>
      <c r="G79" s="21">
        <f>G26+G34+G38+G42+G47+G51+G55+G59+G63+G67+G71+G75</f>
        <v>0</v>
      </c>
      <c r="H79" s="21">
        <f>I79+K79</f>
        <v>146.69999999999999</v>
      </c>
      <c r="I79" s="21">
        <f>I26+I34+I38+I42+I47+I51+I55+I59+I63+I67+I71+I75</f>
        <v>146.69999999999999</v>
      </c>
      <c r="J79" s="21">
        <f>J26+J34+J38+J42+J47+J51+J55+J59+J63+J67+J71+J75</f>
        <v>1.5</v>
      </c>
      <c r="K79" s="21">
        <f>K26+K34+K38+K42+K47+K51+K55+K59+K63+K67+K71+K75</f>
        <v>0</v>
      </c>
      <c r="L79" s="21">
        <f t="shared" si="21"/>
        <v>181.39999999999998</v>
      </c>
      <c r="M79" s="21">
        <f>M26+M34+M38+M42+M47+M51+M55+M59+M63+M67+M71+M75</f>
        <v>181.39999999999998</v>
      </c>
      <c r="N79" s="21">
        <f>N26+N34+N38+N42+N47+N51+N55+N59+N63+N67+N71+N75</f>
        <v>25.8</v>
      </c>
      <c r="O79" s="21">
        <f>O26+O34+O38+O42+O47+O51+O55+O59+O63+O67+O71+O75</f>
        <v>0</v>
      </c>
      <c r="P79" s="367"/>
      <c r="Q79" s="200"/>
      <c r="R79" s="96"/>
    </row>
    <row r="80" spans="1:18" ht="15" customHeight="1" x14ac:dyDescent="0.25">
      <c r="A80" s="32" t="s">
        <v>69</v>
      </c>
      <c r="B80" s="666" t="s">
        <v>56</v>
      </c>
      <c r="C80" s="667"/>
      <c r="D80" s="667"/>
      <c r="E80" s="667"/>
      <c r="F80" s="667"/>
      <c r="G80" s="667"/>
      <c r="H80" s="667"/>
      <c r="I80" s="667"/>
      <c r="J80" s="667"/>
      <c r="K80" s="667"/>
      <c r="L80" s="667"/>
      <c r="M80" s="667"/>
      <c r="N80" s="667"/>
      <c r="O80" s="668"/>
      <c r="P80" s="353"/>
    </row>
    <row r="81" spans="1:16" x14ac:dyDescent="0.25">
      <c r="A81" s="32" t="s">
        <v>70</v>
      </c>
      <c r="B81" s="35" t="s">
        <v>20</v>
      </c>
      <c r="C81" s="512"/>
      <c r="D81" s="165">
        <f>E81+G81</f>
        <v>6881.5000000000009</v>
      </c>
      <c r="E81" s="216">
        <f>E83+E84+E85+E86+E87+E88+E89+E90+E91</f>
        <v>583.4</v>
      </c>
      <c r="F81" s="165">
        <f t="shared" ref="F81:G81" si="35">F83+F84+F85+F86+F87+F88+F89+F90+F91</f>
        <v>7.8000000000000007</v>
      </c>
      <c r="G81" s="165">
        <f t="shared" si="35"/>
        <v>6298.1000000000013</v>
      </c>
      <c r="H81" s="166">
        <f t="shared" ref="H81" si="36">I81+K81</f>
        <v>-91.4</v>
      </c>
      <c r="I81" s="166">
        <f>I83+I84+I85+I86+I87+I88+I89+I90+I91</f>
        <v>110</v>
      </c>
      <c r="J81" s="166">
        <f t="shared" ref="J81:K81" si="37">J83+J84+J85+J86+J87+J88+J89+J90+J91</f>
        <v>0</v>
      </c>
      <c r="K81" s="166">
        <f t="shared" si="37"/>
        <v>-201.4</v>
      </c>
      <c r="L81" s="411">
        <f t="shared" ref="L81" si="38">M81+O81</f>
        <v>6790.1000000000013</v>
      </c>
      <c r="M81" s="411">
        <f>M83+M84+M85+M86+M87+M88+M89+M90+M91</f>
        <v>693.4</v>
      </c>
      <c r="N81" s="411">
        <f t="shared" ref="N81:O81" si="39">N83+N84+N85+N86+N87+N88+N89+N90+N91</f>
        <v>7.8000000000000007</v>
      </c>
      <c r="O81" s="411">
        <f t="shared" si="39"/>
        <v>6096.7000000000016</v>
      </c>
      <c r="P81" s="366"/>
    </row>
    <row r="82" spans="1:16" ht="21" customHeight="1" x14ac:dyDescent="0.25">
      <c r="A82" s="39"/>
      <c r="B82" s="156" t="s">
        <v>183</v>
      </c>
      <c r="C82" s="525"/>
      <c r="D82" s="168">
        <f t="shared" ref="D82:D91" si="40">E82+G82</f>
        <v>0</v>
      </c>
      <c r="E82" s="217"/>
      <c r="F82" s="168"/>
      <c r="G82" s="168"/>
      <c r="H82" s="169"/>
      <c r="I82" s="169"/>
      <c r="J82" s="169"/>
      <c r="K82" s="169"/>
      <c r="L82" s="376"/>
      <c r="M82" s="376"/>
      <c r="N82" s="376"/>
      <c r="O82" s="376"/>
      <c r="P82" s="366"/>
    </row>
    <row r="83" spans="1:16" ht="21" customHeight="1" x14ac:dyDescent="0.25">
      <c r="A83" s="39" t="s">
        <v>163</v>
      </c>
      <c r="B83" s="672" t="s">
        <v>269</v>
      </c>
      <c r="C83" s="495" t="s">
        <v>25</v>
      </c>
      <c r="D83" s="173">
        <f t="shared" si="40"/>
        <v>5576.9</v>
      </c>
      <c r="E83" s="168">
        <v>524.4</v>
      </c>
      <c r="F83" s="168"/>
      <c r="G83" s="168">
        <v>5052.5</v>
      </c>
      <c r="H83" s="169">
        <f t="shared" ref="H83:H91" si="41">I83+K83</f>
        <v>-91.4</v>
      </c>
      <c r="I83" s="169">
        <v>110</v>
      </c>
      <c r="J83" s="169"/>
      <c r="K83" s="169">
        <v>-201.4</v>
      </c>
      <c r="L83" s="170">
        <f t="shared" ref="L83:L91" si="42">M83+O83</f>
        <v>5485.5</v>
      </c>
      <c r="M83" s="170">
        <f t="shared" ref="M83:O86" si="43">E83+I83</f>
        <v>634.4</v>
      </c>
      <c r="N83" s="170">
        <f t="shared" si="43"/>
        <v>0</v>
      </c>
      <c r="O83" s="170">
        <f t="shared" si="43"/>
        <v>4851.1000000000004</v>
      </c>
      <c r="P83" s="366"/>
    </row>
    <row r="84" spans="1:16" s="36" customFormat="1" ht="21" customHeight="1" x14ac:dyDescent="0.25">
      <c r="A84" s="39"/>
      <c r="B84" s="672"/>
      <c r="C84" s="425" t="s">
        <v>31</v>
      </c>
      <c r="D84" s="165">
        <f t="shared" si="40"/>
        <v>50</v>
      </c>
      <c r="E84" s="65">
        <v>50</v>
      </c>
      <c r="F84" s="65"/>
      <c r="G84" s="65"/>
      <c r="H84" s="66">
        <f t="shared" si="41"/>
        <v>0</v>
      </c>
      <c r="I84" s="66"/>
      <c r="J84" s="66"/>
      <c r="K84" s="66"/>
      <c r="L84" s="67">
        <f t="shared" si="42"/>
        <v>50</v>
      </c>
      <c r="M84" s="67">
        <f t="shared" si="43"/>
        <v>50</v>
      </c>
      <c r="N84" s="67">
        <f t="shared" si="43"/>
        <v>0</v>
      </c>
      <c r="O84" s="67">
        <f t="shared" si="43"/>
        <v>0</v>
      </c>
      <c r="P84" s="366"/>
    </row>
    <row r="85" spans="1:16" s="36" customFormat="1" ht="21" hidden="1" customHeight="1" x14ac:dyDescent="0.25">
      <c r="A85" s="39"/>
      <c r="B85" s="660" t="s">
        <v>353</v>
      </c>
      <c r="C85" s="495" t="s">
        <v>25</v>
      </c>
      <c r="D85" s="165">
        <f t="shared" si="40"/>
        <v>0</v>
      </c>
      <c r="E85" s="65"/>
      <c r="F85" s="65"/>
      <c r="G85" s="65"/>
      <c r="H85" s="66"/>
      <c r="I85" s="66"/>
      <c r="J85" s="66"/>
      <c r="K85" s="66"/>
      <c r="L85" s="67">
        <f t="shared" ref="L85" si="44">M85+O85</f>
        <v>0</v>
      </c>
      <c r="M85" s="67">
        <f t="shared" ref="M85" si="45">E85+I85</f>
        <v>0</v>
      </c>
      <c r="N85" s="67">
        <f t="shared" ref="N85" si="46">F85+J85</f>
        <v>0</v>
      </c>
      <c r="O85" s="67">
        <f t="shared" ref="O85" si="47">G85+K85</f>
        <v>0</v>
      </c>
      <c r="P85" s="366"/>
    </row>
    <row r="86" spans="1:16" s="36" customFormat="1" ht="21" customHeight="1" x14ac:dyDescent="0.25">
      <c r="A86" s="39"/>
      <c r="B86" s="660"/>
      <c r="C86" s="203" t="s">
        <v>31</v>
      </c>
      <c r="D86" s="165">
        <f t="shared" si="40"/>
        <v>157.29999999999998</v>
      </c>
      <c r="E86" s="65">
        <v>0.2</v>
      </c>
      <c r="F86" s="65">
        <v>0.1</v>
      </c>
      <c r="G86" s="65">
        <v>157.1</v>
      </c>
      <c r="H86" s="66">
        <f t="shared" si="41"/>
        <v>0</v>
      </c>
      <c r="I86" s="66"/>
      <c r="J86" s="66"/>
      <c r="K86" s="66"/>
      <c r="L86" s="67">
        <f t="shared" si="42"/>
        <v>157.29999999999998</v>
      </c>
      <c r="M86" s="67">
        <f t="shared" si="43"/>
        <v>0.2</v>
      </c>
      <c r="N86" s="67">
        <f t="shared" si="43"/>
        <v>0.1</v>
      </c>
      <c r="O86" s="67">
        <f t="shared" si="43"/>
        <v>157.1</v>
      </c>
      <c r="P86" s="366"/>
    </row>
    <row r="87" spans="1:16" s="36" customFormat="1" ht="19.5" customHeight="1" x14ac:dyDescent="0.25">
      <c r="A87" s="39"/>
      <c r="B87" s="660"/>
      <c r="C87" s="455" t="s">
        <v>22</v>
      </c>
      <c r="D87" s="165">
        <f t="shared" si="40"/>
        <v>78.2</v>
      </c>
      <c r="E87" s="65">
        <v>0.4</v>
      </c>
      <c r="F87" s="65">
        <v>0.2</v>
      </c>
      <c r="G87" s="65">
        <v>77.8</v>
      </c>
      <c r="H87" s="66">
        <f t="shared" si="41"/>
        <v>0</v>
      </c>
      <c r="I87" s="66"/>
      <c r="J87" s="66"/>
      <c r="K87" s="66"/>
      <c r="L87" s="67">
        <f t="shared" si="42"/>
        <v>78.2</v>
      </c>
      <c r="M87" s="67">
        <f t="shared" ref="M87:M91" si="48">E87+I87</f>
        <v>0.4</v>
      </c>
      <c r="N87" s="67">
        <f t="shared" ref="N87:N91" si="49">F87+J87</f>
        <v>0.2</v>
      </c>
      <c r="O87" s="67">
        <f t="shared" ref="O87:O91" si="50">G87+K87</f>
        <v>77.8</v>
      </c>
      <c r="P87" s="366"/>
    </row>
    <row r="88" spans="1:16" ht="25.5" hidden="1" x14ac:dyDescent="0.25">
      <c r="A88" s="39" t="s">
        <v>163</v>
      </c>
      <c r="B88" s="460" t="s">
        <v>356</v>
      </c>
      <c r="C88" s="203" t="s">
        <v>31</v>
      </c>
      <c r="D88" s="165">
        <f t="shared" si="40"/>
        <v>0</v>
      </c>
      <c r="E88" s="65"/>
      <c r="F88" s="65"/>
      <c r="G88" s="65"/>
      <c r="H88" s="66">
        <f t="shared" si="41"/>
        <v>0</v>
      </c>
      <c r="I88" s="66"/>
      <c r="J88" s="66"/>
      <c r="K88" s="66"/>
      <c r="L88" s="67">
        <f t="shared" si="42"/>
        <v>0</v>
      </c>
      <c r="M88" s="67">
        <f t="shared" si="48"/>
        <v>0</v>
      </c>
      <c r="N88" s="67">
        <f t="shared" si="49"/>
        <v>0</v>
      </c>
      <c r="O88" s="67">
        <f t="shared" si="50"/>
        <v>0</v>
      </c>
      <c r="P88" s="366"/>
    </row>
    <row r="89" spans="1:16" ht="15" customHeight="1" x14ac:dyDescent="0.25">
      <c r="A89" s="39"/>
      <c r="B89" s="672" t="s">
        <v>332</v>
      </c>
      <c r="C89" s="495" t="s">
        <v>25</v>
      </c>
      <c r="D89" s="165">
        <f t="shared" si="40"/>
        <v>81.8</v>
      </c>
      <c r="E89" s="312"/>
      <c r="F89" s="312"/>
      <c r="G89" s="312">
        <v>81.8</v>
      </c>
      <c r="H89" s="169">
        <f t="shared" si="41"/>
        <v>0</v>
      </c>
      <c r="I89" s="169"/>
      <c r="J89" s="169"/>
      <c r="K89" s="169"/>
      <c r="L89" s="170">
        <f t="shared" si="42"/>
        <v>81.8</v>
      </c>
      <c r="M89" s="170">
        <f t="shared" si="48"/>
        <v>0</v>
      </c>
      <c r="N89" s="170">
        <f t="shared" si="49"/>
        <v>0</v>
      </c>
      <c r="O89" s="170">
        <f t="shared" si="50"/>
        <v>81.8</v>
      </c>
      <c r="P89" s="366"/>
    </row>
    <row r="90" spans="1:16" x14ac:dyDescent="0.25">
      <c r="A90" s="39"/>
      <c r="B90" s="672"/>
      <c r="C90" s="455" t="s">
        <v>22</v>
      </c>
      <c r="D90" s="65">
        <f t="shared" si="40"/>
        <v>860.7</v>
      </c>
      <c r="E90" s="312">
        <v>7.1</v>
      </c>
      <c r="F90" s="312">
        <v>6.4</v>
      </c>
      <c r="G90" s="312">
        <v>853.6</v>
      </c>
      <c r="H90" s="169">
        <f t="shared" si="41"/>
        <v>0</v>
      </c>
      <c r="I90" s="169"/>
      <c r="J90" s="169"/>
      <c r="K90" s="169"/>
      <c r="L90" s="170">
        <f t="shared" si="42"/>
        <v>860.7</v>
      </c>
      <c r="M90" s="170">
        <f t="shared" ref="M90" si="51">E90+I90</f>
        <v>7.1</v>
      </c>
      <c r="N90" s="170">
        <f t="shared" ref="N90" si="52">F90+J90</f>
        <v>6.4</v>
      </c>
      <c r="O90" s="170">
        <f t="shared" ref="O90" si="53">G90+K90</f>
        <v>853.6</v>
      </c>
      <c r="P90" s="366"/>
    </row>
    <row r="91" spans="1:16" ht="39" x14ac:dyDescent="0.25">
      <c r="A91" s="235"/>
      <c r="B91" s="183" t="s">
        <v>510</v>
      </c>
      <c r="C91" s="455" t="s">
        <v>22</v>
      </c>
      <c r="D91" s="65">
        <f t="shared" si="40"/>
        <v>76.599999999999994</v>
      </c>
      <c r="E91" s="173">
        <v>1.3</v>
      </c>
      <c r="F91" s="173">
        <v>1.1000000000000001</v>
      </c>
      <c r="G91" s="173">
        <v>75.3</v>
      </c>
      <c r="H91" s="166">
        <f t="shared" si="41"/>
        <v>0</v>
      </c>
      <c r="I91" s="169"/>
      <c r="J91" s="169"/>
      <c r="K91" s="169"/>
      <c r="L91" s="167">
        <f t="shared" si="42"/>
        <v>76.599999999999994</v>
      </c>
      <c r="M91" s="167">
        <f t="shared" si="48"/>
        <v>1.3</v>
      </c>
      <c r="N91" s="167">
        <f t="shared" si="49"/>
        <v>1.1000000000000001</v>
      </c>
      <c r="O91" s="167">
        <f t="shared" si="50"/>
        <v>75.3</v>
      </c>
      <c r="P91" s="366"/>
    </row>
    <row r="92" spans="1:16" x14ac:dyDescent="0.25">
      <c r="A92" s="204" t="s">
        <v>71</v>
      </c>
      <c r="B92" s="85" t="s">
        <v>165</v>
      </c>
      <c r="C92" s="202"/>
      <c r="D92" s="21">
        <f t="shared" ref="D92:K92" si="54">D81</f>
        <v>6881.5000000000009</v>
      </c>
      <c r="E92" s="21">
        <f t="shared" si="54"/>
        <v>583.4</v>
      </c>
      <c r="F92" s="21">
        <f t="shared" si="54"/>
        <v>7.8000000000000007</v>
      </c>
      <c r="G92" s="21">
        <f t="shared" si="54"/>
        <v>6298.1000000000013</v>
      </c>
      <c r="H92" s="21">
        <f t="shared" si="54"/>
        <v>-91.4</v>
      </c>
      <c r="I92" s="21">
        <f t="shared" si="54"/>
        <v>110</v>
      </c>
      <c r="J92" s="21">
        <f t="shared" si="54"/>
        <v>0</v>
      </c>
      <c r="K92" s="21">
        <f t="shared" si="54"/>
        <v>-201.4</v>
      </c>
      <c r="L92" s="21">
        <f t="shared" ref="L92" si="55">M92+O92</f>
        <v>6790.1000000000013</v>
      </c>
      <c r="M92" s="21">
        <f>M81</f>
        <v>693.4</v>
      </c>
      <c r="N92" s="21">
        <f>N81</f>
        <v>7.8000000000000007</v>
      </c>
      <c r="O92" s="21">
        <f>O81</f>
        <v>6096.7000000000016</v>
      </c>
      <c r="P92" s="367"/>
    </row>
    <row r="93" spans="1:16" x14ac:dyDescent="0.25">
      <c r="A93" s="32" t="s">
        <v>72</v>
      </c>
      <c r="B93" s="583" t="s">
        <v>59</v>
      </c>
      <c r="C93" s="667"/>
      <c r="D93" s="584"/>
      <c r="E93" s="584"/>
      <c r="F93" s="584"/>
      <c r="G93" s="584"/>
      <c r="H93" s="584"/>
      <c r="I93" s="584"/>
      <c r="J93" s="584"/>
      <c r="K93" s="584"/>
      <c r="L93" s="584"/>
      <c r="M93" s="584"/>
      <c r="N93" s="584"/>
      <c r="O93" s="585"/>
      <c r="P93" s="353"/>
    </row>
    <row r="94" spans="1:16" x14ac:dyDescent="0.25">
      <c r="A94" s="32" t="s">
        <v>73</v>
      </c>
      <c r="B94" s="17" t="s">
        <v>20</v>
      </c>
      <c r="C94" s="459" t="s">
        <v>32</v>
      </c>
      <c r="D94" s="165">
        <f t="shared" ref="D94:D98" si="56">E94+G94</f>
        <v>335.4</v>
      </c>
      <c r="E94" s="165">
        <f>E96+E97+E98</f>
        <v>135.4</v>
      </c>
      <c r="F94" s="165">
        <f t="shared" ref="F94:G94" si="57">F96+F97+F98</f>
        <v>1.5999999999999999</v>
      </c>
      <c r="G94" s="165">
        <f t="shared" si="57"/>
        <v>200</v>
      </c>
      <c r="H94" s="166">
        <f t="shared" ref="H94:H96" si="58">I94+K94</f>
        <v>0</v>
      </c>
      <c r="I94" s="206">
        <f t="shared" ref="I94:O94" si="59">I96+I97+I98</f>
        <v>200</v>
      </c>
      <c r="J94" s="206">
        <f t="shared" si="59"/>
        <v>0</v>
      </c>
      <c r="K94" s="206">
        <f t="shared" si="59"/>
        <v>-200</v>
      </c>
      <c r="L94" s="167">
        <f t="shared" ref="L94" si="60">M94+O94</f>
        <v>335.40000000000003</v>
      </c>
      <c r="M94" s="167">
        <f t="shared" ref="M94" si="61">M96+M97+M98</f>
        <v>335.40000000000003</v>
      </c>
      <c r="N94" s="167">
        <f t="shared" si="59"/>
        <v>1.5999999999999999</v>
      </c>
      <c r="O94" s="167">
        <f t="shared" si="59"/>
        <v>0</v>
      </c>
      <c r="P94" s="366"/>
    </row>
    <row r="95" spans="1:16" x14ac:dyDescent="0.25">
      <c r="A95" s="39"/>
      <c r="B95" s="156" t="s">
        <v>183</v>
      </c>
      <c r="C95" s="457"/>
      <c r="D95" s="168">
        <f t="shared" si="56"/>
        <v>0</v>
      </c>
      <c r="E95" s="168"/>
      <c r="F95" s="168"/>
      <c r="G95" s="168"/>
      <c r="H95" s="169"/>
      <c r="I95" s="208"/>
      <c r="J95" s="169"/>
      <c r="K95" s="169"/>
      <c r="L95" s="170"/>
      <c r="M95" s="170"/>
      <c r="N95" s="170"/>
      <c r="O95" s="170"/>
      <c r="P95" s="366"/>
    </row>
    <row r="96" spans="1:16" ht="26.25" x14ac:dyDescent="0.25">
      <c r="A96" s="39"/>
      <c r="B96" s="461" t="s">
        <v>491</v>
      </c>
      <c r="C96" s="457"/>
      <c r="D96" s="339">
        <f t="shared" si="56"/>
        <v>200</v>
      </c>
      <c r="E96" s="168"/>
      <c r="F96" s="168"/>
      <c r="G96" s="207">
        <v>200</v>
      </c>
      <c r="H96" s="66">
        <f t="shared" si="58"/>
        <v>0</v>
      </c>
      <c r="I96" s="66">
        <v>200</v>
      </c>
      <c r="J96" s="66"/>
      <c r="K96" s="416">
        <v>-200</v>
      </c>
      <c r="L96" s="170">
        <f>M96+O96</f>
        <v>200</v>
      </c>
      <c r="M96" s="170">
        <f t="shared" ref="M96" si="62">E96+I96</f>
        <v>200</v>
      </c>
      <c r="N96" s="170">
        <f t="shared" ref="N96" si="63">F96+J96</f>
        <v>0</v>
      </c>
      <c r="O96" s="170">
        <f t="shared" ref="O96" si="64">G96+K96</f>
        <v>0</v>
      </c>
      <c r="P96" s="366"/>
    </row>
    <row r="97" spans="1:16" ht="26.25" x14ac:dyDescent="0.25">
      <c r="A97" s="39"/>
      <c r="B97" s="355" t="s">
        <v>332</v>
      </c>
      <c r="C97" s="457"/>
      <c r="D97" s="479">
        <f t="shared" si="56"/>
        <v>124.3</v>
      </c>
      <c r="E97" s="168">
        <v>124.3</v>
      </c>
      <c r="F97" s="168">
        <v>1.4</v>
      </c>
      <c r="G97" s="168"/>
      <c r="H97" s="169">
        <f>I97+K97</f>
        <v>0</v>
      </c>
      <c r="I97" s="169"/>
      <c r="J97" s="169"/>
      <c r="K97" s="169"/>
      <c r="L97" s="170">
        <f>M97+O97</f>
        <v>124.3</v>
      </c>
      <c r="M97" s="170">
        <f t="shared" ref="M97:O99" si="65">E97+I97</f>
        <v>124.3</v>
      </c>
      <c r="N97" s="170">
        <f t="shared" si="65"/>
        <v>1.4</v>
      </c>
      <c r="O97" s="170">
        <f t="shared" si="65"/>
        <v>0</v>
      </c>
      <c r="P97" s="366"/>
    </row>
    <row r="98" spans="1:16" ht="39" x14ac:dyDescent="0.25">
      <c r="A98" s="39"/>
      <c r="B98" s="421" t="s">
        <v>510</v>
      </c>
      <c r="C98" s="458"/>
      <c r="D98" s="339">
        <f t="shared" si="56"/>
        <v>11.1</v>
      </c>
      <c r="E98" s="173">
        <v>11.1</v>
      </c>
      <c r="F98" s="173">
        <v>0.2</v>
      </c>
      <c r="G98" s="173"/>
      <c r="H98" s="166">
        <f>I98+K98</f>
        <v>0</v>
      </c>
      <c r="I98" s="169"/>
      <c r="J98" s="169"/>
      <c r="K98" s="169"/>
      <c r="L98" s="67">
        <f>M98+O98</f>
        <v>11.1</v>
      </c>
      <c r="M98" s="67">
        <f t="shared" si="65"/>
        <v>11.1</v>
      </c>
      <c r="N98" s="67">
        <f t="shared" si="65"/>
        <v>0.2</v>
      </c>
      <c r="O98" s="67">
        <f t="shared" si="65"/>
        <v>0</v>
      </c>
      <c r="P98" s="366"/>
    </row>
    <row r="99" spans="1:16" x14ac:dyDescent="0.25">
      <c r="A99" s="32" t="s">
        <v>74</v>
      </c>
      <c r="B99" s="17" t="s">
        <v>66</v>
      </c>
      <c r="C99" s="457" t="s">
        <v>32</v>
      </c>
      <c r="D99" s="216">
        <f>E99+G99</f>
        <v>20.3</v>
      </c>
      <c r="E99" s="165">
        <v>20.3</v>
      </c>
      <c r="F99" s="165"/>
      <c r="G99" s="205">
        <f>G101+G102</f>
        <v>0</v>
      </c>
      <c r="H99" s="166">
        <f>I99+K99</f>
        <v>0</v>
      </c>
      <c r="I99" s="206"/>
      <c r="J99" s="166"/>
      <c r="K99" s="317">
        <f>K101+K102</f>
        <v>0</v>
      </c>
      <c r="L99" s="417">
        <f>M99+O99</f>
        <v>20.3</v>
      </c>
      <c r="M99" s="167">
        <f t="shared" si="65"/>
        <v>20.3</v>
      </c>
      <c r="N99" s="167">
        <f t="shared" si="65"/>
        <v>0</v>
      </c>
      <c r="O99" s="167">
        <f t="shared" si="65"/>
        <v>0</v>
      </c>
    </row>
    <row r="100" spans="1:16" hidden="1" x14ac:dyDescent="0.25">
      <c r="A100" s="39"/>
      <c r="B100" s="420" t="s">
        <v>183</v>
      </c>
      <c r="C100" s="438"/>
      <c r="D100" s="339"/>
      <c r="E100" s="173"/>
      <c r="F100" s="173"/>
      <c r="G100" s="262"/>
      <c r="H100" s="174"/>
      <c r="I100" s="263"/>
      <c r="J100" s="174"/>
      <c r="K100" s="359"/>
      <c r="L100" s="418"/>
      <c r="M100" s="175"/>
      <c r="N100" s="266"/>
      <c r="O100" s="175"/>
      <c r="P100" s="366"/>
    </row>
    <row r="101" spans="1:16" ht="26.25" hidden="1" x14ac:dyDescent="0.25">
      <c r="A101" s="39"/>
      <c r="B101" s="355" t="s">
        <v>332</v>
      </c>
      <c r="C101" s="431" t="s">
        <v>32</v>
      </c>
      <c r="D101" s="339">
        <f>E101+G101</f>
        <v>0</v>
      </c>
      <c r="E101" s="173"/>
      <c r="F101" s="173"/>
      <c r="G101" s="262"/>
      <c r="H101" s="174">
        <f>I101+K101</f>
        <v>0</v>
      </c>
      <c r="I101" s="357"/>
      <c r="J101" s="66"/>
      <c r="K101" s="416"/>
      <c r="L101" s="418">
        <f>M101+O101</f>
        <v>0</v>
      </c>
      <c r="M101" s="175">
        <f t="shared" ref="M101:O102" si="66">E101+I101</f>
        <v>0</v>
      </c>
      <c r="N101" s="266">
        <f t="shared" si="66"/>
        <v>0</v>
      </c>
      <c r="O101" s="175">
        <f t="shared" si="66"/>
        <v>0</v>
      </c>
      <c r="P101" s="366"/>
    </row>
    <row r="102" spans="1:16" ht="51.75" x14ac:dyDescent="0.25">
      <c r="A102" s="235"/>
      <c r="B102" s="159" t="s">
        <v>578</v>
      </c>
      <c r="C102" s="437"/>
      <c r="D102" s="217"/>
      <c r="E102" s="168"/>
      <c r="F102" s="168"/>
      <c r="G102" s="207"/>
      <c r="H102" s="169">
        <f>I102+K102</f>
        <v>0</v>
      </c>
      <c r="I102" s="208"/>
      <c r="J102" s="169"/>
      <c r="K102" s="318"/>
      <c r="L102" s="419">
        <f>M102+O102</f>
        <v>0</v>
      </c>
      <c r="M102" s="170">
        <f t="shared" si="66"/>
        <v>0</v>
      </c>
      <c r="N102" s="292">
        <f t="shared" si="66"/>
        <v>0</v>
      </c>
      <c r="O102" s="170">
        <f t="shared" si="66"/>
        <v>0</v>
      </c>
      <c r="P102" s="366"/>
    </row>
    <row r="103" spans="1:16" x14ac:dyDescent="0.25">
      <c r="A103" s="404" t="s">
        <v>75</v>
      </c>
      <c r="B103" s="21" t="s">
        <v>166</v>
      </c>
      <c r="C103" s="352"/>
      <c r="D103" s="21">
        <f t="shared" ref="D103:O103" si="67">D94+D99</f>
        <v>355.7</v>
      </c>
      <c r="E103" s="21">
        <f t="shared" si="67"/>
        <v>155.70000000000002</v>
      </c>
      <c r="F103" s="21">
        <f t="shared" si="67"/>
        <v>1.5999999999999999</v>
      </c>
      <c r="G103" s="21">
        <f t="shared" si="67"/>
        <v>200</v>
      </c>
      <c r="H103" s="21">
        <f t="shared" si="67"/>
        <v>0</v>
      </c>
      <c r="I103" s="21">
        <f t="shared" si="67"/>
        <v>200</v>
      </c>
      <c r="J103" s="21">
        <f t="shared" si="67"/>
        <v>0</v>
      </c>
      <c r="K103" s="21">
        <f t="shared" si="67"/>
        <v>-200</v>
      </c>
      <c r="L103" s="21">
        <f t="shared" ref="L103" si="68">M103+O103</f>
        <v>355.70000000000005</v>
      </c>
      <c r="M103" s="85">
        <f t="shared" si="67"/>
        <v>355.70000000000005</v>
      </c>
      <c r="N103" s="85">
        <f t="shared" si="67"/>
        <v>1.5999999999999999</v>
      </c>
      <c r="O103" s="85">
        <f t="shared" si="67"/>
        <v>0</v>
      </c>
      <c r="P103" s="367"/>
    </row>
    <row r="104" spans="1:16" x14ac:dyDescent="0.25">
      <c r="A104" s="32" t="s">
        <v>76</v>
      </c>
      <c r="B104" s="583" t="s">
        <v>161</v>
      </c>
      <c r="C104" s="584"/>
      <c r="D104" s="584"/>
      <c r="E104" s="584"/>
      <c r="F104" s="584"/>
      <c r="G104" s="584"/>
      <c r="H104" s="584"/>
      <c r="I104" s="584"/>
      <c r="J104" s="584"/>
      <c r="K104" s="584"/>
      <c r="L104" s="584"/>
      <c r="M104" s="584"/>
      <c r="N104" s="584"/>
      <c r="O104" s="585"/>
      <c r="P104" s="353"/>
    </row>
    <row r="105" spans="1:16" x14ac:dyDescent="0.25">
      <c r="A105" s="32" t="s">
        <v>77</v>
      </c>
      <c r="B105" s="26" t="s">
        <v>20</v>
      </c>
      <c r="C105" s="555" t="s">
        <v>48</v>
      </c>
      <c r="D105" s="339">
        <f>E105+G105</f>
        <v>1478.5</v>
      </c>
      <c r="E105" s="173">
        <f>E107+E109+E110+E112+E114+E108+E113+E111</f>
        <v>273.39999999999998</v>
      </c>
      <c r="F105" s="173">
        <f t="shared" ref="F105:G105" si="69">F107+F109+F110+F112+F114+F108+F113+F111</f>
        <v>5.1000000000000005</v>
      </c>
      <c r="G105" s="173">
        <f t="shared" si="69"/>
        <v>1205.1000000000001</v>
      </c>
      <c r="H105" s="166">
        <f t="shared" ref="H105:H107" si="70">I105+K105</f>
        <v>12.7</v>
      </c>
      <c r="I105" s="265">
        <f>I107+I109+I110+I112+I114+I108+I113+I111</f>
        <v>12.7</v>
      </c>
      <c r="J105" s="166">
        <f t="shared" ref="J105:K105" si="71">J107+J109+J110+J112+J114+J108+J113+J111</f>
        <v>0</v>
      </c>
      <c r="K105" s="166">
        <f t="shared" si="71"/>
        <v>0</v>
      </c>
      <c r="L105" s="268">
        <f t="shared" ref="L105" si="72">M105+O105</f>
        <v>1491.2</v>
      </c>
      <c r="M105" s="559">
        <f>M107+M109+M110+M112+M114+M108+M113+M111</f>
        <v>286.09999999999997</v>
      </c>
      <c r="N105" s="559">
        <f t="shared" ref="N105:O105" si="73">N107+N109+N110+N112+N114+N108+N113+N111</f>
        <v>5.1000000000000005</v>
      </c>
      <c r="O105" s="559">
        <f t="shared" si="73"/>
        <v>1205.1000000000001</v>
      </c>
      <c r="P105" s="366"/>
    </row>
    <row r="106" spans="1:16" x14ac:dyDescent="0.25">
      <c r="A106" s="39"/>
      <c r="B106" s="156" t="s">
        <v>183</v>
      </c>
      <c r="C106" s="530"/>
      <c r="D106" s="339"/>
      <c r="E106" s="173"/>
      <c r="F106" s="173"/>
      <c r="G106" s="262"/>
      <c r="H106" s="169"/>
      <c r="I106" s="265"/>
      <c r="J106" s="169"/>
      <c r="K106" s="169"/>
      <c r="L106" s="268"/>
      <c r="M106" s="175"/>
      <c r="N106" s="175"/>
      <c r="O106" s="175"/>
      <c r="P106" s="366"/>
    </row>
    <row r="107" spans="1:16" ht="39" x14ac:dyDescent="0.25">
      <c r="A107" s="39"/>
      <c r="B107" s="461" t="s">
        <v>542</v>
      </c>
      <c r="C107" s="530"/>
      <c r="D107" s="343">
        <f t="shared" ref="D107:D114" si="74">E107+G107</f>
        <v>114.1</v>
      </c>
      <c r="E107" s="65">
        <v>114.1</v>
      </c>
      <c r="F107" s="65"/>
      <c r="G107" s="65"/>
      <c r="H107" s="166">
        <f t="shared" si="70"/>
        <v>0</v>
      </c>
      <c r="I107" s="66"/>
      <c r="J107" s="66"/>
      <c r="K107" s="66"/>
      <c r="L107" s="392">
        <f t="shared" ref="L107:L112" si="75">M107+O107</f>
        <v>114.1</v>
      </c>
      <c r="M107" s="392">
        <f t="shared" ref="M107" si="76">E107+I107</f>
        <v>114.1</v>
      </c>
      <c r="N107" s="393">
        <f t="shared" ref="N107" si="77">F107+J107</f>
        <v>0</v>
      </c>
      <c r="O107" s="67"/>
      <c r="P107" s="366"/>
    </row>
    <row r="108" spans="1:16" ht="51.75" x14ac:dyDescent="0.25">
      <c r="A108" s="39"/>
      <c r="B108" s="461" t="s">
        <v>579</v>
      </c>
      <c r="C108" s="530"/>
      <c r="D108" s="343">
        <f t="shared" si="74"/>
        <v>9.1999999999999993</v>
      </c>
      <c r="E108" s="65">
        <v>9.1999999999999993</v>
      </c>
      <c r="F108" s="65"/>
      <c r="G108" s="65"/>
      <c r="H108" s="391">
        <f t="shared" ref="H108:H109" si="78">I108+K108</f>
        <v>12.7</v>
      </c>
      <c r="I108" s="66">
        <v>12.7</v>
      </c>
      <c r="J108" s="66"/>
      <c r="K108" s="66"/>
      <c r="L108" s="392">
        <f t="shared" si="75"/>
        <v>21.9</v>
      </c>
      <c r="M108" s="392">
        <f t="shared" ref="M108:N108" si="79">E108+I108</f>
        <v>21.9</v>
      </c>
      <c r="N108" s="393">
        <f t="shared" si="79"/>
        <v>0</v>
      </c>
      <c r="O108" s="67"/>
      <c r="P108" s="366"/>
    </row>
    <row r="109" spans="1:16" ht="26.25" customHeight="1" x14ac:dyDescent="0.25">
      <c r="A109" s="39"/>
      <c r="B109" s="159" t="s">
        <v>574</v>
      </c>
      <c r="C109" s="530"/>
      <c r="D109" s="343">
        <f t="shared" si="74"/>
        <v>50.7</v>
      </c>
      <c r="E109" s="65"/>
      <c r="F109" s="65"/>
      <c r="G109" s="65">
        <v>50.7</v>
      </c>
      <c r="H109" s="391">
        <f t="shared" si="78"/>
        <v>0</v>
      </c>
      <c r="I109" s="169"/>
      <c r="J109" s="169"/>
      <c r="K109" s="318"/>
      <c r="L109" s="392">
        <f t="shared" si="75"/>
        <v>50.7</v>
      </c>
      <c r="M109" s="392">
        <f t="shared" ref="M109:M110" si="80">E109+I109</f>
        <v>0</v>
      </c>
      <c r="N109" s="393">
        <f t="shared" ref="N109:O110" si="81">F109+J109</f>
        <v>0</v>
      </c>
      <c r="O109" s="393">
        <f t="shared" si="81"/>
        <v>50.7</v>
      </c>
      <c r="P109" s="366"/>
    </row>
    <row r="110" spans="1:16" s="36" customFormat="1" ht="27" customHeight="1" x14ac:dyDescent="0.25">
      <c r="A110" s="39"/>
      <c r="B110" s="461" t="s">
        <v>491</v>
      </c>
      <c r="C110" s="530"/>
      <c r="D110" s="534">
        <f t="shared" si="74"/>
        <v>854</v>
      </c>
      <c r="E110" s="403"/>
      <c r="F110" s="403"/>
      <c r="G110" s="403">
        <v>854</v>
      </c>
      <c r="H110" s="391">
        <f t="shared" ref="H110:H113" si="82">I110+K110</f>
        <v>0</v>
      </c>
      <c r="I110" s="66"/>
      <c r="J110" s="66"/>
      <c r="K110" s="66"/>
      <c r="L110" s="392">
        <f t="shared" ref="L110:L111" si="83">M110+O110</f>
        <v>854</v>
      </c>
      <c r="M110" s="392">
        <f t="shared" si="80"/>
        <v>0</v>
      </c>
      <c r="N110" s="392">
        <f t="shared" si="81"/>
        <v>0</v>
      </c>
      <c r="O110" s="392">
        <f t="shared" si="81"/>
        <v>854</v>
      </c>
      <c r="P110" s="321"/>
    </row>
    <row r="111" spans="1:16" s="36" customFormat="1" ht="51.75" x14ac:dyDescent="0.25">
      <c r="A111" s="39"/>
      <c r="B111" s="159" t="s">
        <v>578</v>
      </c>
      <c r="C111" s="555"/>
      <c r="D111" s="534">
        <f t="shared" si="74"/>
        <v>0.4</v>
      </c>
      <c r="E111" s="403">
        <v>0.4</v>
      </c>
      <c r="F111" s="403">
        <v>0.4</v>
      </c>
      <c r="G111" s="403"/>
      <c r="H111" s="391">
        <f t="shared" si="82"/>
        <v>0</v>
      </c>
      <c r="I111" s="66"/>
      <c r="J111" s="66"/>
      <c r="K111" s="66"/>
      <c r="L111" s="392">
        <f t="shared" si="83"/>
        <v>0.4</v>
      </c>
      <c r="M111" s="392">
        <f t="shared" ref="M111" si="84">E111+I111</f>
        <v>0.4</v>
      </c>
      <c r="N111" s="392">
        <f t="shared" ref="N111" si="85">F111+J111</f>
        <v>0.4</v>
      </c>
      <c r="O111" s="392">
        <f t="shared" ref="O111" si="86">G111+K111</f>
        <v>0</v>
      </c>
      <c r="P111" s="321"/>
    </row>
    <row r="112" spans="1:16" s="36" customFormat="1" ht="27" customHeight="1" x14ac:dyDescent="0.25">
      <c r="A112" s="39"/>
      <c r="B112" s="461" t="s">
        <v>332</v>
      </c>
      <c r="C112" s="535"/>
      <c r="D112" s="343">
        <f t="shared" si="74"/>
        <v>423.1</v>
      </c>
      <c r="E112" s="479">
        <v>147.6</v>
      </c>
      <c r="F112" s="479">
        <v>4.4000000000000004</v>
      </c>
      <c r="G112" s="479">
        <v>275.5</v>
      </c>
      <c r="H112" s="391">
        <f t="shared" si="82"/>
        <v>0</v>
      </c>
      <c r="I112" s="391"/>
      <c r="J112" s="391"/>
      <c r="K112" s="391"/>
      <c r="L112" s="392">
        <f t="shared" si="75"/>
        <v>423.1</v>
      </c>
      <c r="M112" s="392">
        <f t="shared" ref="M112" si="87">E112+I112</f>
        <v>147.6</v>
      </c>
      <c r="N112" s="392">
        <f t="shared" ref="N112" si="88">F112+J112</f>
        <v>4.4000000000000004</v>
      </c>
      <c r="O112" s="392">
        <f t="shared" ref="O112" si="89">G112+K112</f>
        <v>275.5</v>
      </c>
      <c r="P112" s="321"/>
    </row>
    <row r="113" spans="1:18" s="36" customFormat="1" ht="39" x14ac:dyDescent="0.25">
      <c r="A113" s="235"/>
      <c r="B113" s="463" t="s">
        <v>510</v>
      </c>
      <c r="C113" s="536"/>
      <c r="D113" s="343">
        <f t="shared" si="74"/>
        <v>27</v>
      </c>
      <c r="E113" s="479">
        <v>2.1</v>
      </c>
      <c r="F113" s="479">
        <v>0.3</v>
      </c>
      <c r="G113" s="522">
        <v>24.9</v>
      </c>
      <c r="H113" s="391">
        <f t="shared" si="82"/>
        <v>0</v>
      </c>
      <c r="I113" s="523"/>
      <c r="J113" s="524"/>
      <c r="K113" s="523"/>
      <c r="L113" s="392">
        <f t="shared" ref="L113" si="90">M113+O113</f>
        <v>27</v>
      </c>
      <c r="M113" s="392">
        <f t="shared" ref="M113" si="91">E113+I113</f>
        <v>2.1</v>
      </c>
      <c r="N113" s="392">
        <f t="shared" ref="N113" si="92">F113+J113</f>
        <v>0.3</v>
      </c>
      <c r="O113" s="392">
        <f t="shared" ref="O113" si="93">G113+K113</f>
        <v>24.9</v>
      </c>
      <c r="P113" s="321"/>
    </row>
    <row r="114" spans="1:18" s="36" customFormat="1" hidden="1" x14ac:dyDescent="0.25">
      <c r="A114" s="296"/>
      <c r="B114" s="183" t="s">
        <v>339</v>
      </c>
      <c r="C114" s="456"/>
      <c r="D114" s="339">
        <f t="shared" si="74"/>
        <v>0</v>
      </c>
      <c r="E114" s="346"/>
      <c r="F114" s="346"/>
      <c r="G114" s="422"/>
      <c r="H114" s="358">
        <f t="shared" ref="H114:H159" si="94">I114+K114</f>
        <v>0</v>
      </c>
      <c r="I114" s="521"/>
      <c r="J114" s="521"/>
      <c r="K114" s="521"/>
      <c r="L114" s="182">
        <f t="shared" ref="L114:L115" si="95">M114+O114</f>
        <v>0</v>
      </c>
      <c r="M114" s="182">
        <f t="shared" ref="M114:M119" si="96">E114+I114</f>
        <v>0</v>
      </c>
      <c r="N114" s="182">
        <f t="shared" ref="N114:N119" si="97">F114+J114</f>
        <v>0</v>
      </c>
      <c r="O114" s="182">
        <f t="shared" ref="O114" si="98">G114+K114</f>
        <v>0</v>
      </c>
      <c r="P114" s="321"/>
    </row>
    <row r="115" spans="1:18" x14ac:dyDescent="0.25">
      <c r="A115" s="39" t="s">
        <v>78</v>
      </c>
      <c r="B115" s="26" t="s">
        <v>52</v>
      </c>
      <c r="C115" s="430" t="s">
        <v>48</v>
      </c>
      <c r="D115" s="205">
        <f t="shared" ref="D115:D118" si="99">E115+G115</f>
        <v>7.6000000000000005</v>
      </c>
      <c r="E115" s="165">
        <f>E117+E118</f>
        <v>7.6000000000000005</v>
      </c>
      <c r="F115" s="165">
        <f t="shared" ref="F115:G115" si="100">F117+F118</f>
        <v>0.4</v>
      </c>
      <c r="G115" s="165">
        <f t="shared" si="100"/>
        <v>0</v>
      </c>
      <c r="H115" s="220">
        <f t="shared" ref="H115" si="101">I115+K115</f>
        <v>0</v>
      </c>
      <c r="I115" s="166">
        <f>I117+I118</f>
        <v>0</v>
      </c>
      <c r="J115" s="166">
        <f t="shared" ref="J115:K115" si="102">J117+J118</f>
        <v>0</v>
      </c>
      <c r="K115" s="166">
        <f t="shared" si="102"/>
        <v>0</v>
      </c>
      <c r="L115" s="221">
        <f t="shared" si="95"/>
        <v>7.6000000000000005</v>
      </c>
      <c r="M115" s="411">
        <f>M117+M118</f>
        <v>7.6000000000000005</v>
      </c>
      <c r="N115" s="411">
        <f t="shared" ref="N115:O115" si="103">N117+N118</f>
        <v>0.4</v>
      </c>
      <c r="O115" s="411">
        <f t="shared" si="103"/>
        <v>0</v>
      </c>
      <c r="P115" s="366"/>
    </row>
    <row r="116" spans="1:18" x14ac:dyDescent="0.25">
      <c r="A116" s="39"/>
      <c r="B116" s="344" t="s">
        <v>183</v>
      </c>
      <c r="C116" s="431"/>
      <c r="D116" s="207"/>
      <c r="E116" s="168"/>
      <c r="F116" s="314"/>
      <c r="G116" s="168"/>
      <c r="H116" s="291"/>
      <c r="I116" s="169"/>
      <c r="J116" s="291"/>
      <c r="K116" s="169"/>
      <c r="L116" s="292"/>
      <c r="M116" s="376"/>
      <c r="N116" s="412"/>
      <c r="O116" s="376"/>
      <c r="P116" s="366"/>
    </row>
    <row r="117" spans="1:18" ht="51.75" x14ac:dyDescent="0.25">
      <c r="A117" s="39"/>
      <c r="B117" s="159" t="s">
        <v>578</v>
      </c>
      <c r="C117" s="431"/>
      <c r="D117" s="168">
        <f t="shared" si="99"/>
        <v>0.4</v>
      </c>
      <c r="E117" s="168">
        <v>0.4</v>
      </c>
      <c r="F117" s="168">
        <v>0.4</v>
      </c>
      <c r="G117" s="168"/>
      <c r="H117" s="391">
        <f t="shared" ref="H117:H118" si="104">I117+K117</f>
        <v>0</v>
      </c>
      <c r="I117" s="169"/>
      <c r="J117" s="169"/>
      <c r="K117" s="169"/>
      <c r="L117" s="170">
        <f t="shared" ref="L117" si="105">M117+O117</f>
        <v>0.4</v>
      </c>
      <c r="M117" s="376">
        <f t="shared" ref="M117" si="106">E117+I117</f>
        <v>0.4</v>
      </c>
      <c r="N117" s="376">
        <f t="shared" ref="N117" si="107">F117+J117</f>
        <v>0.4</v>
      </c>
      <c r="O117" s="376"/>
      <c r="P117" s="366"/>
    </row>
    <row r="118" spans="1:18" ht="51.75" x14ac:dyDescent="0.25">
      <c r="A118" s="39"/>
      <c r="B118" s="461" t="s">
        <v>579</v>
      </c>
      <c r="C118" s="437"/>
      <c r="D118" s="165">
        <f t="shared" si="99"/>
        <v>7.2</v>
      </c>
      <c r="E118" s="165">
        <v>7.2</v>
      </c>
      <c r="F118" s="165"/>
      <c r="G118" s="165"/>
      <c r="H118" s="391">
        <f t="shared" si="104"/>
        <v>0</v>
      </c>
      <c r="I118" s="166"/>
      <c r="J118" s="166"/>
      <c r="K118" s="166"/>
      <c r="L118" s="167">
        <f t="shared" ref="L118" si="108">M118+O118</f>
        <v>7.2</v>
      </c>
      <c r="M118" s="411">
        <f t="shared" si="96"/>
        <v>7.2</v>
      </c>
      <c r="N118" s="411">
        <f t="shared" si="97"/>
        <v>0</v>
      </c>
      <c r="O118" s="411"/>
      <c r="P118" s="366"/>
    </row>
    <row r="119" spans="1:18" x14ac:dyDescent="0.25">
      <c r="A119" s="32" t="s">
        <v>79</v>
      </c>
      <c r="B119" s="29" t="s">
        <v>33</v>
      </c>
      <c r="C119" s="558" t="s">
        <v>48</v>
      </c>
      <c r="D119" s="313">
        <f>E119+G119</f>
        <v>3.2</v>
      </c>
      <c r="E119" s="205">
        <v>3.2</v>
      </c>
      <c r="F119" s="205"/>
      <c r="G119" s="165">
        <f t="shared" ref="G119" si="109">G122+G123</f>
        <v>0</v>
      </c>
      <c r="H119" s="220">
        <f t="shared" si="94"/>
        <v>0</v>
      </c>
      <c r="I119" s="166"/>
      <c r="J119" s="220">
        <f t="shared" ref="J119:K119" si="110">J122+J123+J121</f>
        <v>0</v>
      </c>
      <c r="K119" s="166">
        <f t="shared" si="110"/>
        <v>0</v>
      </c>
      <c r="L119" s="221">
        <f t="shared" ref="L119" si="111">M119+O119</f>
        <v>3.2</v>
      </c>
      <c r="M119" s="411">
        <f t="shared" si="96"/>
        <v>3.2</v>
      </c>
      <c r="N119" s="560">
        <f t="shared" si="97"/>
        <v>0</v>
      </c>
      <c r="O119" s="411"/>
      <c r="P119" s="366"/>
    </row>
    <row r="120" spans="1:18" hidden="1" x14ac:dyDescent="0.25">
      <c r="A120" s="39"/>
      <c r="B120" s="344" t="s">
        <v>183</v>
      </c>
      <c r="C120" s="555"/>
      <c r="D120" s="312"/>
      <c r="E120" s="207"/>
      <c r="F120" s="262"/>
      <c r="G120" s="173"/>
      <c r="H120" s="265"/>
      <c r="I120" s="174"/>
      <c r="J120" s="265"/>
      <c r="K120" s="174"/>
      <c r="L120" s="266"/>
      <c r="M120" s="413"/>
      <c r="N120" s="366"/>
      <c r="O120" s="413"/>
      <c r="P120" s="366"/>
    </row>
    <row r="121" spans="1:18" ht="51.75" x14ac:dyDescent="0.25">
      <c r="A121" s="39"/>
      <c r="B121" s="461" t="s">
        <v>579</v>
      </c>
      <c r="C121" s="556"/>
      <c r="D121" s="168">
        <f t="shared" ref="D121:D122" si="112">E121+G121</f>
        <v>0</v>
      </c>
      <c r="E121" s="207"/>
      <c r="F121" s="207"/>
      <c r="G121" s="168"/>
      <c r="H121" s="523">
        <f t="shared" ref="H121:H122" si="113">I121+K121</f>
        <v>0</v>
      </c>
      <c r="I121" s="169"/>
      <c r="J121" s="291"/>
      <c r="K121" s="169"/>
      <c r="L121" s="292">
        <f t="shared" ref="L121:L122" si="114">M121+O121</f>
        <v>0</v>
      </c>
      <c r="M121" s="376">
        <f t="shared" ref="M121:M124" si="115">E121+I121</f>
        <v>0</v>
      </c>
      <c r="N121" s="412">
        <f t="shared" ref="N121:N122" si="116">F121+J121</f>
        <v>0</v>
      </c>
      <c r="O121" s="376"/>
      <c r="P121" s="366"/>
    </row>
    <row r="122" spans="1:18" hidden="1" x14ac:dyDescent="0.25">
      <c r="A122" s="39"/>
      <c r="B122" s="159"/>
      <c r="C122" s="431"/>
      <c r="D122" s="168">
        <f t="shared" si="112"/>
        <v>0</v>
      </c>
      <c r="E122" s="168"/>
      <c r="F122" s="168"/>
      <c r="G122" s="168"/>
      <c r="H122" s="524">
        <f t="shared" si="113"/>
        <v>0</v>
      </c>
      <c r="I122" s="169"/>
      <c r="J122" s="169"/>
      <c r="K122" s="169"/>
      <c r="L122" s="170">
        <f t="shared" si="114"/>
        <v>0</v>
      </c>
      <c r="M122" s="376">
        <f t="shared" ref="M122" si="117">E122+I122</f>
        <v>0</v>
      </c>
      <c r="N122" s="376">
        <f t="shared" si="116"/>
        <v>0</v>
      </c>
      <c r="O122" s="376"/>
      <c r="P122" s="366"/>
    </row>
    <row r="123" spans="1:18" s="36" customFormat="1" ht="26.25" hidden="1" x14ac:dyDescent="0.25">
      <c r="A123" s="235"/>
      <c r="B123" s="159" t="s">
        <v>347</v>
      </c>
      <c r="C123" s="439"/>
      <c r="D123" s="165">
        <f>E123+G123</f>
        <v>0</v>
      </c>
      <c r="E123" s="165"/>
      <c r="F123" s="165"/>
      <c r="G123" s="165"/>
      <c r="H123" s="166">
        <f t="shared" si="94"/>
        <v>0</v>
      </c>
      <c r="I123" s="166"/>
      <c r="J123" s="166"/>
      <c r="K123" s="166"/>
      <c r="L123" s="167">
        <f t="shared" ref="L123" si="118">M123+O123</f>
        <v>0</v>
      </c>
      <c r="M123" s="411">
        <f t="shared" si="115"/>
        <v>0</v>
      </c>
      <c r="N123" s="411">
        <f t="shared" ref="N123:N124" si="119">F123+J123</f>
        <v>0</v>
      </c>
      <c r="O123" s="411">
        <f t="shared" ref="O123" si="120">G123+K123</f>
        <v>0</v>
      </c>
      <c r="P123" s="366"/>
      <c r="Q123" s="209"/>
      <c r="R123" s="210"/>
    </row>
    <row r="124" spans="1:18" x14ac:dyDescent="0.25">
      <c r="A124" s="32" t="s">
        <v>80</v>
      </c>
      <c r="B124" s="35" t="s">
        <v>151</v>
      </c>
      <c r="C124" s="569" t="s">
        <v>48</v>
      </c>
      <c r="D124" s="408">
        <f>E124+G124</f>
        <v>0.4</v>
      </c>
      <c r="E124" s="313">
        <v>0.4</v>
      </c>
      <c r="F124" s="313">
        <v>0.4</v>
      </c>
      <c r="G124" s="408">
        <f t="shared" ref="G124" si="121">SUM(G127:G128)</f>
        <v>0</v>
      </c>
      <c r="H124" s="317">
        <f t="shared" ref="H124" si="122">I124+K124</f>
        <v>0</v>
      </c>
      <c r="I124" s="410"/>
      <c r="J124" s="564"/>
      <c r="K124" s="410">
        <f t="shared" ref="K124" si="123">SUM(K126:K128)</f>
        <v>0</v>
      </c>
      <c r="L124" s="221">
        <f t="shared" ref="L124" si="124">M124+O124</f>
        <v>0.4</v>
      </c>
      <c r="M124" s="411">
        <f t="shared" si="115"/>
        <v>0.4</v>
      </c>
      <c r="N124" s="560">
        <f t="shared" si="119"/>
        <v>0.4</v>
      </c>
      <c r="O124" s="411"/>
      <c r="P124" s="366"/>
      <c r="Q124" s="200"/>
      <c r="R124" s="96"/>
    </row>
    <row r="125" spans="1:18" hidden="1" x14ac:dyDescent="0.25">
      <c r="A125" s="39"/>
      <c r="B125" s="344" t="s">
        <v>183</v>
      </c>
      <c r="C125" s="567"/>
      <c r="D125" s="354"/>
      <c r="E125" s="312"/>
      <c r="F125" s="409"/>
      <c r="G125" s="354"/>
      <c r="H125" s="359"/>
      <c r="I125" s="174"/>
      <c r="J125" s="265"/>
      <c r="K125" s="174"/>
      <c r="L125" s="266"/>
      <c r="M125" s="413"/>
      <c r="N125" s="366"/>
      <c r="O125" s="413"/>
      <c r="P125" s="366"/>
      <c r="Q125" s="200"/>
      <c r="R125" s="96"/>
    </row>
    <row r="126" spans="1:18" ht="26.25" hidden="1" x14ac:dyDescent="0.25">
      <c r="A126" s="39"/>
      <c r="B126" s="445" t="s">
        <v>301</v>
      </c>
      <c r="C126" s="567"/>
      <c r="D126" s="168">
        <f t="shared" ref="D126:D127" si="125">E126+G126</f>
        <v>0</v>
      </c>
      <c r="E126" s="168"/>
      <c r="F126" s="409"/>
      <c r="G126" s="354"/>
      <c r="H126" s="565">
        <f t="shared" ref="H126:H127" si="126">I126+K126</f>
        <v>0</v>
      </c>
      <c r="I126" s="174"/>
      <c r="J126" s="265"/>
      <c r="K126" s="174"/>
      <c r="L126" s="266">
        <f t="shared" ref="L126:L127" si="127">M126+O126</f>
        <v>0</v>
      </c>
      <c r="M126" s="413">
        <f t="shared" ref="M126:O128" si="128">E126+I126</f>
        <v>0</v>
      </c>
      <c r="N126" s="366">
        <f t="shared" si="128"/>
        <v>0</v>
      </c>
      <c r="O126" s="413"/>
      <c r="P126" s="366"/>
      <c r="Q126" s="200"/>
      <c r="R126" s="96"/>
    </row>
    <row r="127" spans="1:18" ht="51.75" x14ac:dyDescent="0.25">
      <c r="A127" s="39"/>
      <c r="B127" s="159" t="s">
        <v>578</v>
      </c>
      <c r="C127" s="568"/>
      <c r="D127" s="168">
        <f t="shared" si="125"/>
        <v>0</v>
      </c>
      <c r="E127" s="168"/>
      <c r="F127" s="168"/>
      <c r="G127" s="207"/>
      <c r="H127" s="562">
        <f t="shared" si="126"/>
        <v>0</v>
      </c>
      <c r="I127" s="169"/>
      <c r="J127" s="291"/>
      <c r="K127" s="169"/>
      <c r="L127" s="292">
        <f t="shared" si="127"/>
        <v>0</v>
      </c>
      <c r="M127" s="376">
        <f t="shared" ref="M127" si="129">E127+I127</f>
        <v>0</v>
      </c>
      <c r="N127" s="412">
        <f t="shared" ref="N127" si="130">F127+J127</f>
        <v>0</v>
      </c>
      <c r="O127" s="376"/>
      <c r="P127" s="366"/>
    </row>
    <row r="128" spans="1:18" ht="26.25" hidden="1" x14ac:dyDescent="0.25">
      <c r="A128" s="39"/>
      <c r="B128" s="159" t="s">
        <v>347</v>
      </c>
      <c r="C128" s="440"/>
      <c r="D128" s="313">
        <f>E128+G128</f>
        <v>0</v>
      </c>
      <c r="E128" s="313"/>
      <c r="F128" s="313"/>
      <c r="G128" s="346"/>
      <c r="H128" s="169">
        <f t="shared" si="94"/>
        <v>0</v>
      </c>
      <c r="I128" s="169"/>
      <c r="J128" s="169"/>
      <c r="K128" s="169"/>
      <c r="L128" s="170">
        <f t="shared" ref="L128:L133" si="131">M128+O128</f>
        <v>0</v>
      </c>
      <c r="M128" s="376">
        <f t="shared" si="128"/>
        <v>0</v>
      </c>
      <c r="N128" s="376">
        <f t="shared" si="128"/>
        <v>0</v>
      </c>
      <c r="O128" s="376">
        <f t="shared" si="128"/>
        <v>0</v>
      </c>
      <c r="P128" s="366"/>
      <c r="Q128" s="200"/>
      <c r="R128" s="96"/>
    </row>
    <row r="129" spans="1:18" hidden="1" x14ac:dyDescent="0.25">
      <c r="A129" s="32" t="s">
        <v>92</v>
      </c>
      <c r="B129" s="35" t="s">
        <v>325</v>
      </c>
      <c r="C129" s="426" t="s">
        <v>48</v>
      </c>
      <c r="D129" s="408">
        <f>E129+G129</f>
        <v>0</v>
      </c>
      <c r="E129" s="165">
        <f>SUM(E131:E132)</f>
        <v>0</v>
      </c>
      <c r="F129" s="165">
        <f t="shared" ref="F129:G129" si="132">SUM(F131:F132)</f>
        <v>0</v>
      </c>
      <c r="G129" s="165">
        <f t="shared" si="132"/>
        <v>0</v>
      </c>
      <c r="H129" s="206">
        <f t="shared" si="94"/>
        <v>0</v>
      </c>
      <c r="I129" s="166">
        <f>SUM(I131:I132)</f>
        <v>0</v>
      </c>
      <c r="J129" s="166">
        <f t="shared" ref="J129:K129" si="133">SUM(J131:J132)</f>
        <v>0</v>
      </c>
      <c r="K129" s="166">
        <f t="shared" si="133"/>
        <v>0</v>
      </c>
      <c r="L129" s="167">
        <f t="shared" si="131"/>
        <v>0</v>
      </c>
      <c r="M129" s="411">
        <f>SUM(M131:M132)</f>
        <v>0</v>
      </c>
      <c r="N129" s="411">
        <f t="shared" ref="N129:O129" si="134">SUM(N131:N132)</f>
        <v>0</v>
      </c>
      <c r="O129" s="411">
        <f t="shared" si="134"/>
        <v>0</v>
      </c>
      <c r="P129" s="366"/>
      <c r="Q129" s="200"/>
      <c r="R129" s="96"/>
    </row>
    <row r="130" spans="1:18" hidden="1" x14ac:dyDescent="0.25">
      <c r="A130" s="39"/>
      <c r="B130" s="344" t="s">
        <v>183</v>
      </c>
      <c r="C130" s="427"/>
      <c r="D130" s="354"/>
      <c r="E130" s="168"/>
      <c r="F130" s="314"/>
      <c r="G130" s="168"/>
      <c r="H130" s="263"/>
      <c r="I130" s="265"/>
      <c r="J130" s="174"/>
      <c r="K130" s="265"/>
      <c r="L130" s="175"/>
      <c r="M130" s="366"/>
      <c r="N130" s="413"/>
      <c r="O130" s="414"/>
      <c r="P130" s="366"/>
      <c r="Q130" s="200"/>
      <c r="R130" s="96"/>
    </row>
    <row r="131" spans="1:18" hidden="1" x14ac:dyDescent="0.25">
      <c r="A131" s="39"/>
      <c r="B131" s="159"/>
      <c r="C131" s="431"/>
      <c r="D131" s="168">
        <f t="shared" ref="D131" si="135">E131+G131</f>
        <v>0</v>
      </c>
      <c r="E131" s="168"/>
      <c r="F131" s="168"/>
      <c r="G131" s="168"/>
      <c r="H131" s="391">
        <f t="shared" ref="H131" si="136">I131+K131</f>
        <v>0</v>
      </c>
      <c r="I131" s="66"/>
      <c r="J131" s="66"/>
      <c r="K131" s="66"/>
      <c r="L131" s="67">
        <f t="shared" ref="L131" si="137">M131+O131</f>
        <v>0</v>
      </c>
      <c r="M131" s="67">
        <f t="shared" ref="M131" si="138">E131+I131</f>
        <v>0</v>
      </c>
      <c r="N131" s="67">
        <f t="shared" ref="N131" si="139">F131+J131</f>
        <v>0</v>
      </c>
      <c r="O131" s="67"/>
      <c r="P131" s="366"/>
    </row>
    <row r="132" spans="1:18" ht="26.25" hidden="1" x14ac:dyDescent="0.25">
      <c r="A132" s="39"/>
      <c r="B132" s="159" t="s">
        <v>347</v>
      </c>
      <c r="C132" s="440"/>
      <c r="D132" s="165">
        <f>E132+G132</f>
        <v>0</v>
      </c>
      <c r="E132" s="219"/>
      <c r="F132" s="165"/>
      <c r="G132" s="264"/>
      <c r="H132" s="169">
        <f t="shared" si="94"/>
        <v>0</v>
      </c>
      <c r="I132" s="291"/>
      <c r="J132" s="169"/>
      <c r="K132" s="291"/>
      <c r="L132" s="167">
        <f t="shared" ref="L132" si="140">M132+O132</f>
        <v>0</v>
      </c>
      <c r="M132" s="167">
        <f t="shared" ref="M132:M133" si="141">E132+I132</f>
        <v>0</v>
      </c>
      <c r="N132" s="167">
        <f t="shared" ref="N132:N133" si="142">F132+J132</f>
        <v>0</v>
      </c>
      <c r="O132" s="167">
        <f t="shared" ref="O132:O133" si="143">G132+K132</f>
        <v>0</v>
      </c>
      <c r="P132" s="366"/>
      <c r="Q132" s="200"/>
      <c r="R132" s="96"/>
    </row>
    <row r="133" spans="1:18" x14ac:dyDescent="0.25">
      <c r="A133" s="32" t="s">
        <v>81</v>
      </c>
      <c r="B133" s="211" t="s">
        <v>144</v>
      </c>
      <c r="C133" s="553" t="s">
        <v>48</v>
      </c>
      <c r="D133" s="408">
        <f>E133+G133</f>
        <v>14.7</v>
      </c>
      <c r="E133" s="165">
        <v>14.7</v>
      </c>
      <c r="F133" s="216">
        <f>SUM(F135:F136)</f>
        <v>0</v>
      </c>
      <c r="G133" s="216">
        <f>SUM(G135:G136)</f>
        <v>0</v>
      </c>
      <c r="H133" s="206">
        <f t="shared" ref="H133" si="144">I133+K133</f>
        <v>-9.6</v>
      </c>
      <c r="I133" s="166">
        <v>-9.6</v>
      </c>
      <c r="J133" s="166">
        <f>SUM(J135:J136)</f>
        <v>0</v>
      </c>
      <c r="K133" s="317">
        <f>SUM(K135:K136)</f>
        <v>0</v>
      </c>
      <c r="L133" s="417">
        <f t="shared" si="131"/>
        <v>5.0999999999999996</v>
      </c>
      <c r="M133" s="411">
        <f t="shared" si="141"/>
        <v>5.0999999999999996</v>
      </c>
      <c r="N133" s="560">
        <f t="shared" si="142"/>
        <v>0</v>
      </c>
      <c r="O133" s="411">
        <f t="shared" si="143"/>
        <v>0</v>
      </c>
      <c r="P133" s="366"/>
      <c r="Q133" s="200"/>
      <c r="R133" s="96"/>
    </row>
    <row r="134" spans="1:18" hidden="1" x14ac:dyDescent="0.25">
      <c r="A134" s="39"/>
      <c r="B134" s="344" t="s">
        <v>183</v>
      </c>
      <c r="C134" s="554"/>
      <c r="D134" s="356"/>
      <c r="E134" s="173"/>
      <c r="F134" s="339"/>
      <c r="G134" s="217"/>
      <c r="H134" s="263"/>
      <c r="I134" s="174"/>
      <c r="J134" s="174"/>
      <c r="K134" s="265"/>
      <c r="L134" s="418"/>
      <c r="M134" s="413"/>
      <c r="N134" s="366"/>
      <c r="O134" s="413"/>
      <c r="P134" s="366"/>
      <c r="Q134" s="200"/>
      <c r="R134" s="96"/>
    </row>
    <row r="135" spans="1:18" hidden="1" x14ac:dyDescent="0.25">
      <c r="A135" s="39"/>
      <c r="B135" s="159"/>
      <c r="C135" s="554"/>
      <c r="D135" s="262">
        <f t="shared" ref="D135" si="145">E135+G135</f>
        <v>0</v>
      </c>
      <c r="E135" s="173"/>
      <c r="F135" s="339"/>
      <c r="G135" s="217"/>
      <c r="H135" s="391">
        <f t="shared" ref="H135" si="146">I135+K135</f>
        <v>0</v>
      </c>
      <c r="I135" s="66"/>
      <c r="J135" s="66"/>
      <c r="K135" s="416"/>
      <c r="L135" s="418">
        <f t="shared" ref="L135" si="147">M135+O135</f>
        <v>0</v>
      </c>
      <c r="M135" s="413">
        <f t="shared" ref="M135" si="148">E135+I135</f>
        <v>0</v>
      </c>
      <c r="N135" s="366">
        <f t="shared" ref="N135" si="149">F135+J135</f>
        <v>0</v>
      </c>
      <c r="O135" s="413"/>
      <c r="P135" s="366"/>
    </row>
    <row r="136" spans="1:18" s="36" customFormat="1" ht="51.75" x14ac:dyDescent="0.25">
      <c r="A136" s="235"/>
      <c r="B136" s="461" t="s">
        <v>579</v>
      </c>
      <c r="C136" s="563"/>
      <c r="D136" s="207">
        <f>E136+G136</f>
        <v>0</v>
      </c>
      <c r="E136" s="168"/>
      <c r="F136" s="217"/>
      <c r="G136" s="264"/>
      <c r="H136" s="174">
        <f t="shared" si="94"/>
        <v>0</v>
      </c>
      <c r="I136" s="174"/>
      <c r="J136" s="174"/>
      <c r="K136" s="265"/>
      <c r="L136" s="418">
        <f t="shared" ref="L136" si="150">M136+O136</f>
        <v>0</v>
      </c>
      <c r="M136" s="413">
        <f t="shared" ref="M136:M137" si="151">E136+I136</f>
        <v>0</v>
      </c>
      <c r="N136" s="366">
        <f t="shared" ref="N136:N137" si="152">F136+J136</f>
        <v>0</v>
      </c>
      <c r="O136" s="413">
        <f t="shared" ref="O136" si="153">G136+K136</f>
        <v>0</v>
      </c>
      <c r="P136" s="366"/>
      <c r="Q136" s="209"/>
      <c r="R136" s="210"/>
    </row>
    <row r="137" spans="1:18" x14ac:dyDescent="0.25">
      <c r="A137" s="375" t="s">
        <v>82</v>
      </c>
      <c r="B137" s="315" t="s">
        <v>293</v>
      </c>
      <c r="C137" s="430" t="s">
        <v>48</v>
      </c>
      <c r="D137" s="356">
        <f>E137+G137</f>
        <v>5.2</v>
      </c>
      <c r="E137" s="173">
        <v>5.2</v>
      </c>
      <c r="F137" s="262">
        <f t="shared" ref="F137:G137" si="154">SUM(F139:F141)</f>
        <v>0</v>
      </c>
      <c r="G137" s="205">
        <f t="shared" si="154"/>
        <v>0</v>
      </c>
      <c r="H137" s="166">
        <f t="shared" si="94"/>
        <v>0</v>
      </c>
      <c r="I137" s="220"/>
      <c r="J137" s="166">
        <f t="shared" ref="J137:K137" si="155">SUM(J139:J141)</f>
        <v>0</v>
      </c>
      <c r="K137" s="220">
        <f t="shared" si="155"/>
        <v>0</v>
      </c>
      <c r="L137" s="417">
        <f t="shared" ref="L137" si="156">M137+O137</f>
        <v>5.2</v>
      </c>
      <c r="M137" s="167">
        <f t="shared" si="151"/>
        <v>5.2</v>
      </c>
      <c r="N137" s="221">
        <f t="shared" si="152"/>
        <v>0</v>
      </c>
      <c r="O137" s="411"/>
      <c r="P137" s="366"/>
      <c r="Q137" s="200"/>
      <c r="R137" s="96"/>
    </row>
    <row r="138" spans="1:18" hidden="1" x14ac:dyDescent="0.25">
      <c r="A138" s="232"/>
      <c r="B138" s="344" t="s">
        <v>183</v>
      </c>
      <c r="C138" s="431"/>
      <c r="D138" s="354"/>
      <c r="E138" s="168"/>
      <c r="F138" s="314"/>
      <c r="G138" s="262"/>
      <c r="H138" s="174"/>
      <c r="I138" s="265"/>
      <c r="J138" s="174"/>
      <c r="K138" s="265"/>
      <c r="L138" s="418"/>
      <c r="M138" s="413"/>
      <c r="N138" s="366"/>
      <c r="O138" s="413"/>
      <c r="P138" s="366"/>
      <c r="Q138" s="200"/>
      <c r="R138" s="96"/>
    </row>
    <row r="139" spans="1:18" ht="51.75" x14ac:dyDescent="0.25">
      <c r="A139" s="232"/>
      <c r="B139" s="461" t="s">
        <v>579</v>
      </c>
      <c r="C139" s="444"/>
      <c r="D139" s="168">
        <f t="shared" ref="D139:D140" si="157">E139+G139</f>
        <v>0</v>
      </c>
      <c r="E139" s="168"/>
      <c r="F139" s="314"/>
      <c r="G139" s="207"/>
      <c r="H139" s="524">
        <f t="shared" ref="H139:H140" si="158">I139+K139</f>
        <v>0</v>
      </c>
      <c r="I139" s="291"/>
      <c r="J139" s="169"/>
      <c r="K139" s="291"/>
      <c r="L139" s="419">
        <f t="shared" ref="L139" si="159">M139+O139</f>
        <v>0</v>
      </c>
      <c r="M139" s="170">
        <f t="shared" ref="M139" si="160">E139+I139</f>
        <v>0</v>
      </c>
      <c r="N139" s="292">
        <f t="shared" ref="N139" si="161">F139+J139</f>
        <v>0</v>
      </c>
      <c r="O139" s="376"/>
      <c r="P139" s="366"/>
      <c r="Q139" s="200"/>
      <c r="R139" s="96"/>
    </row>
    <row r="140" spans="1:18" hidden="1" x14ac:dyDescent="0.25">
      <c r="A140" s="39"/>
      <c r="B140" s="159"/>
      <c r="C140" s="431"/>
      <c r="D140" s="168">
        <f t="shared" si="157"/>
        <v>0</v>
      </c>
      <c r="E140" s="168"/>
      <c r="F140" s="168"/>
      <c r="G140" s="168"/>
      <c r="H140" s="524">
        <f t="shared" si="158"/>
        <v>0</v>
      </c>
      <c r="I140" s="169"/>
      <c r="J140" s="169"/>
      <c r="K140" s="169"/>
      <c r="L140" s="170">
        <f t="shared" ref="L140" si="162">M140+O140</f>
        <v>0</v>
      </c>
      <c r="M140" s="170">
        <f t="shared" ref="M140" si="163">E140+I140</f>
        <v>0</v>
      </c>
      <c r="N140" s="170">
        <f t="shared" ref="N140" si="164">F140+J140</f>
        <v>0</v>
      </c>
      <c r="O140" s="170"/>
      <c r="P140" s="366"/>
    </row>
    <row r="141" spans="1:18" hidden="1" x14ac:dyDescent="0.25">
      <c r="A141" s="232"/>
      <c r="B141" s="159"/>
      <c r="C141" s="441"/>
      <c r="D141" s="165">
        <f>E141+G141</f>
        <v>0</v>
      </c>
      <c r="E141" s="165"/>
      <c r="F141" s="165"/>
      <c r="G141" s="262"/>
      <c r="H141" s="174">
        <f t="shared" si="94"/>
        <v>0</v>
      </c>
      <c r="I141" s="174"/>
      <c r="J141" s="174"/>
      <c r="K141" s="263"/>
      <c r="L141" s="268">
        <f>M141+O141</f>
        <v>0</v>
      </c>
      <c r="M141" s="175">
        <f t="shared" ref="M141:O142" si="165">E141+I141</f>
        <v>0</v>
      </c>
      <c r="N141" s="175">
        <f t="shared" si="165"/>
        <v>0</v>
      </c>
      <c r="O141" s="175">
        <f t="shared" si="165"/>
        <v>0</v>
      </c>
      <c r="P141" s="366"/>
      <c r="Q141" s="200"/>
      <c r="R141" s="96"/>
    </row>
    <row r="142" spans="1:18" x14ac:dyDescent="0.25">
      <c r="A142" s="32" t="s">
        <v>83</v>
      </c>
      <c r="B142" s="29" t="s">
        <v>326</v>
      </c>
      <c r="C142" s="426" t="s">
        <v>48</v>
      </c>
      <c r="D142" s="408">
        <f>E142+G142</f>
        <v>1.9</v>
      </c>
      <c r="E142" s="165">
        <v>1.9</v>
      </c>
      <c r="F142" s="216">
        <f t="shared" ref="F142:G142" si="166">SUM(F144:F145)</f>
        <v>0</v>
      </c>
      <c r="G142" s="216">
        <f t="shared" si="166"/>
        <v>0</v>
      </c>
      <c r="H142" s="206">
        <f t="shared" si="94"/>
        <v>5.7</v>
      </c>
      <c r="I142" s="166">
        <v>5.7</v>
      </c>
      <c r="J142" s="166">
        <f t="shared" ref="J142:K142" si="167">SUM(J144:J145)</f>
        <v>0</v>
      </c>
      <c r="K142" s="317">
        <f t="shared" si="167"/>
        <v>0</v>
      </c>
      <c r="L142" s="417">
        <f>M142+O142</f>
        <v>7.6</v>
      </c>
      <c r="M142" s="167">
        <f t="shared" si="165"/>
        <v>7.6</v>
      </c>
      <c r="N142" s="221">
        <f t="shared" si="165"/>
        <v>0</v>
      </c>
      <c r="O142" s="167">
        <f t="shared" si="165"/>
        <v>0</v>
      </c>
      <c r="P142" s="366"/>
      <c r="Q142" s="200"/>
      <c r="R142" s="96"/>
    </row>
    <row r="143" spans="1:18" hidden="1" x14ac:dyDescent="0.25">
      <c r="A143" s="39"/>
      <c r="B143" s="344" t="s">
        <v>183</v>
      </c>
      <c r="C143" s="427"/>
      <c r="D143" s="356"/>
      <c r="E143" s="173"/>
      <c r="F143" s="339"/>
      <c r="G143" s="217"/>
      <c r="H143" s="263"/>
      <c r="I143" s="263"/>
      <c r="J143" s="174"/>
      <c r="K143" s="359"/>
      <c r="L143" s="418"/>
      <c r="M143" s="175"/>
      <c r="N143" s="266"/>
      <c r="O143" s="175"/>
      <c r="P143" s="366"/>
      <c r="Q143" s="200"/>
      <c r="R143" s="96"/>
    </row>
    <row r="144" spans="1:18" hidden="1" x14ac:dyDescent="0.25">
      <c r="A144" s="39"/>
      <c r="B144" s="159"/>
      <c r="C144" s="554"/>
      <c r="D144" s="262">
        <f t="shared" ref="D144" si="168">E144+G144</f>
        <v>0</v>
      </c>
      <c r="E144" s="173"/>
      <c r="F144" s="339"/>
      <c r="G144" s="217"/>
      <c r="H144" s="391">
        <f t="shared" ref="H144" si="169">I144+K144</f>
        <v>0</v>
      </c>
      <c r="I144" s="66"/>
      <c r="J144" s="66"/>
      <c r="K144" s="416"/>
      <c r="L144" s="418">
        <f t="shared" ref="L144" si="170">M144+O144</f>
        <v>0</v>
      </c>
      <c r="M144" s="175">
        <f t="shared" ref="M144" si="171">E144+I144</f>
        <v>0</v>
      </c>
      <c r="N144" s="266">
        <f t="shared" ref="N144" si="172">F144+J144</f>
        <v>0</v>
      </c>
      <c r="O144" s="175"/>
      <c r="P144" s="366"/>
    </row>
    <row r="145" spans="1:18" s="36" customFormat="1" ht="51.75" x14ac:dyDescent="0.25">
      <c r="A145" s="39"/>
      <c r="B145" s="461" t="s">
        <v>579</v>
      </c>
      <c r="C145" s="557"/>
      <c r="D145" s="207">
        <f>E145+G145</f>
        <v>0</v>
      </c>
      <c r="E145" s="168"/>
      <c r="F145" s="217"/>
      <c r="G145" s="264"/>
      <c r="H145" s="174">
        <f t="shared" si="94"/>
        <v>0</v>
      </c>
      <c r="I145" s="263"/>
      <c r="J145" s="174"/>
      <c r="K145" s="359"/>
      <c r="L145" s="419">
        <f t="shared" ref="L145" si="173">M145+O145</f>
        <v>0</v>
      </c>
      <c r="M145" s="170">
        <f t="shared" ref="M145" si="174">E145+I145</f>
        <v>0</v>
      </c>
      <c r="N145" s="292">
        <f t="shared" ref="N145" si="175">F145+J145</f>
        <v>0</v>
      </c>
      <c r="O145" s="170">
        <f t="shared" ref="O145" si="176">G145+K145</f>
        <v>0</v>
      </c>
      <c r="P145" s="366"/>
      <c r="Q145" s="209"/>
      <c r="R145" s="210"/>
    </row>
    <row r="146" spans="1:18" x14ac:dyDescent="0.25">
      <c r="A146" s="32" t="s">
        <v>84</v>
      </c>
      <c r="B146" s="17" t="s">
        <v>327</v>
      </c>
      <c r="C146" s="569" t="s">
        <v>48</v>
      </c>
      <c r="D146" s="356">
        <f>E146+G146</f>
        <v>9.1999999999999993</v>
      </c>
      <c r="E146" s="173">
        <v>9.1999999999999993</v>
      </c>
      <c r="F146" s="173">
        <f>SUM(F148:F150)</f>
        <v>0</v>
      </c>
      <c r="G146" s="205">
        <f t="shared" ref="G146" si="177">SUM(G149:G150)</f>
        <v>0</v>
      </c>
      <c r="H146" s="317">
        <f t="shared" ref="H146" si="178">I146+K146</f>
        <v>0</v>
      </c>
      <c r="I146" s="166"/>
      <c r="J146" s="220">
        <f t="shared" ref="J146:K146" si="179">SUM(J148:J149)</f>
        <v>0</v>
      </c>
      <c r="K146" s="166">
        <f t="shared" si="179"/>
        <v>0</v>
      </c>
      <c r="L146" s="266">
        <f>M146+O146</f>
        <v>9.1999999999999993</v>
      </c>
      <c r="M146" s="175">
        <f t="shared" ref="M146" si="180">E146+I146</f>
        <v>9.1999999999999993</v>
      </c>
      <c r="N146" s="266">
        <f t="shared" ref="N146" si="181">F146+J146</f>
        <v>0</v>
      </c>
      <c r="O146" s="175">
        <f t="shared" ref="O146" si="182">G146+K146</f>
        <v>0</v>
      </c>
      <c r="P146" s="366"/>
      <c r="Q146" s="200"/>
      <c r="R146" s="96"/>
    </row>
    <row r="147" spans="1:18" hidden="1" x14ac:dyDescent="0.25">
      <c r="A147" s="39"/>
      <c r="B147" s="344" t="s">
        <v>183</v>
      </c>
      <c r="C147" s="567"/>
      <c r="D147" s="354"/>
      <c r="E147" s="168"/>
      <c r="F147" s="314"/>
      <c r="G147" s="207"/>
      <c r="H147" s="359"/>
      <c r="I147" s="174"/>
      <c r="J147" s="265"/>
      <c r="K147" s="174"/>
      <c r="L147" s="266"/>
      <c r="M147" s="175"/>
      <c r="N147" s="266"/>
      <c r="O147" s="175"/>
      <c r="P147" s="366"/>
      <c r="Q147" s="200"/>
      <c r="R147" s="96"/>
    </row>
    <row r="148" spans="1:18" ht="51.75" x14ac:dyDescent="0.25">
      <c r="A148" s="39"/>
      <c r="B148" s="461" t="s">
        <v>579</v>
      </c>
      <c r="C148" s="568"/>
      <c r="D148" s="168">
        <f t="shared" ref="D148:D149" si="183">E148+G148</f>
        <v>0</v>
      </c>
      <c r="E148" s="168"/>
      <c r="F148" s="314"/>
      <c r="G148" s="207"/>
      <c r="H148" s="562">
        <f t="shared" ref="H148:H149" si="184">I148+K148</f>
        <v>0</v>
      </c>
      <c r="I148" s="169"/>
      <c r="J148" s="291"/>
      <c r="K148" s="169"/>
      <c r="L148" s="292">
        <f t="shared" ref="L148" si="185">M148+O148</f>
        <v>0</v>
      </c>
      <c r="M148" s="170">
        <f t="shared" ref="M148" si="186">E148+I148</f>
        <v>0</v>
      </c>
      <c r="N148" s="292">
        <f t="shared" ref="N148" si="187">F148+J148</f>
        <v>0</v>
      </c>
      <c r="O148" s="170"/>
      <c r="P148" s="366"/>
      <c r="Q148" s="200"/>
      <c r="R148" s="96"/>
    </row>
    <row r="149" spans="1:18" hidden="1" x14ac:dyDescent="0.25">
      <c r="A149" s="39"/>
      <c r="B149" s="159"/>
      <c r="C149" s="431"/>
      <c r="D149" s="168">
        <f t="shared" si="183"/>
        <v>0</v>
      </c>
      <c r="E149" s="168"/>
      <c r="F149" s="168"/>
      <c r="G149" s="168"/>
      <c r="H149" s="524">
        <f t="shared" si="184"/>
        <v>0</v>
      </c>
      <c r="I149" s="169"/>
      <c r="J149" s="169"/>
      <c r="K149" s="169"/>
      <c r="L149" s="170">
        <f t="shared" ref="L149" si="188">M149+O149</f>
        <v>0</v>
      </c>
      <c r="M149" s="170">
        <f t="shared" ref="M149" si="189">E149+I149</f>
        <v>0</v>
      </c>
      <c r="N149" s="170">
        <f t="shared" ref="N149" si="190">F149+J149</f>
        <v>0</v>
      </c>
      <c r="O149" s="170"/>
      <c r="P149" s="366"/>
    </row>
    <row r="150" spans="1:18" hidden="1" x14ac:dyDescent="0.25">
      <c r="A150" s="39"/>
      <c r="B150" s="159"/>
      <c r="C150" s="437"/>
      <c r="D150" s="165">
        <f>E150+G150</f>
        <v>0</v>
      </c>
      <c r="E150" s="165"/>
      <c r="F150" s="165"/>
      <c r="G150" s="262"/>
      <c r="H150" s="174">
        <f t="shared" si="94"/>
        <v>0</v>
      </c>
      <c r="I150" s="263"/>
      <c r="J150" s="174"/>
      <c r="K150" s="174"/>
      <c r="L150" s="175">
        <f t="shared" ref="L150:L159" si="191">M150+O150</f>
        <v>0</v>
      </c>
      <c r="M150" s="175">
        <f t="shared" ref="M150:M160" si="192">E150+I150</f>
        <v>0</v>
      </c>
      <c r="N150" s="175">
        <f t="shared" ref="N150:N160" si="193">F150+J150</f>
        <v>0</v>
      </c>
      <c r="O150" s="175">
        <f t="shared" ref="O150:O160" si="194">G150+K150</f>
        <v>0</v>
      </c>
      <c r="P150" s="366"/>
      <c r="Q150" s="200"/>
      <c r="R150" s="96"/>
    </row>
    <row r="151" spans="1:18" x14ac:dyDescent="0.25">
      <c r="A151" s="32" t="s">
        <v>85</v>
      </c>
      <c r="B151" s="29" t="s">
        <v>328</v>
      </c>
      <c r="C151" s="427" t="s">
        <v>48</v>
      </c>
      <c r="D151" s="408">
        <f>E151+G151</f>
        <v>11.2</v>
      </c>
      <c r="E151" s="165">
        <v>11.2</v>
      </c>
      <c r="F151" s="219">
        <f t="shared" ref="F151:G151" si="195">SUM(F153:F154)</f>
        <v>0</v>
      </c>
      <c r="G151" s="165">
        <f t="shared" si="195"/>
        <v>0</v>
      </c>
      <c r="H151" s="206">
        <f t="shared" si="94"/>
        <v>0</v>
      </c>
      <c r="I151" s="166"/>
      <c r="J151" s="166">
        <f t="shared" ref="J151:K151" si="196">SUM(J153:J154)</f>
        <v>0</v>
      </c>
      <c r="K151" s="166">
        <f t="shared" si="196"/>
        <v>0</v>
      </c>
      <c r="L151" s="167">
        <f>M151+O151</f>
        <v>11.2</v>
      </c>
      <c r="M151" s="167">
        <f t="shared" si="192"/>
        <v>11.2</v>
      </c>
      <c r="N151" s="167">
        <f t="shared" si="193"/>
        <v>0</v>
      </c>
      <c r="O151" s="167">
        <f t="shared" si="194"/>
        <v>0</v>
      </c>
      <c r="P151" s="366"/>
      <c r="Q151" s="200"/>
      <c r="R151" s="96"/>
    </row>
    <row r="152" spans="1:18" hidden="1" x14ac:dyDescent="0.25">
      <c r="A152" s="39"/>
      <c r="B152" s="344" t="s">
        <v>183</v>
      </c>
      <c r="C152" s="427"/>
      <c r="D152" s="356"/>
      <c r="E152" s="173"/>
      <c r="F152" s="264"/>
      <c r="G152" s="173"/>
      <c r="H152" s="263"/>
      <c r="I152" s="265"/>
      <c r="J152" s="174"/>
      <c r="K152" s="265"/>
      <c r="L152" s="175"/>
      <c r="M152" s="266"/>
      <c r="N152" s="175"/>
      <c r="O152" s="268"/>
      <c r="P152" s="366"/>
      <c r="Q152" s="200"/>
      <c r="R152" s="96"/>
    </row>
    <row r="153" spans="1:18" hidden="1" x14ac:dyDescent="0.25">
      <c r="A153" s="39"/>
      <c r="B153" s="159"/>
      <c r="C153" s="554"/>
      <c r="D153" s="262">
        <f t="shared" ref="D153" si="197">E153+G153</f>
        <v>0</v>
      </c>
      <c r="E153" s="173"/>
      <c r="F153" s="264"/>
      <c r="G153" s="173"/>
      <c r="H153" s="561">
        <f t="shared" ref="H153" si="198">I153+K153</f>
        <v>0</v>
      </c>
      <c r="I153" s="66"/>
      <c r="J153" s="66"/>
      <c r="K153" s="66"/>
      <c r="L153" s="67">
        <f t="shared" ref="L153" si="199">M153+O153</f>
        <v>0</v>
      </c>
      <c r="M153" s="67">
        <f t="shared" ref="M153" si="200">E153+I153</f>
        <v>0</v>
      </c>
      <c r="N153" s="67">
        <f t="shared" ref="N153" si="201">F153+J153</f>
        <v>0</v>
      </c>
      <c r="O153" s="67"/>
      <c r="P153" s="366"/>
    </row>
    <row r="154" spans="1:18" ht="51.75" x14ac:dyDescent="0.25">
      <c r="A154" s="235"/>
      <c r="B154" s="461" t="s">
        <v>579</v>
      </c>
      <c r="C154" s="440"/>
      <c r="D154" s="207">
        <f>E154+G154</f>
        <v>0</v>
      </c>
      <c r="E154" s="168"/>
      <c r="F154" s="314"/>
      <c r="G154" s="168"/>
      <c r="H154" s="208">
        <f t="shared" si="94"/>
        <v>0</v>
      </c>
      <c r="I154" s="291"/>
      <c r="J154" s="169"/>
      <c r="K154" s="291"/>
      <c r="L154" s="170">
        <f t="shared" si="191"/>
        <v>0</v>
      </c>
      <c r="M154" s="292">
        <f t="shared" si="192"/>
        <v>0</v>
      </c>
      <c r="N154" s="170">
        <f t="shared" si="193"/>
        <v>0</v>
      </c>
      <c r="O154" s="213">
        <f t="shared" si="194"/>
        <v>0</v>
      </c>
      <c r="P154" s="366"/>
      <c r="Q154" s="200"/>
      <c r="R154" s="96"/>
    </row>
    <row r="155" spans="1:18" x14ac:dyDescent="0.25">
      <c r="A155" s="32" t="s">
        <v>86</v>
      </c>
      <c r="B155" s="35" t="s">
        <v>312</v>
      </c>
      <c r="C155" s="426" t="s">
        <v>48</v>
      </c>
      <c r="D155" s="356">
        <f>E155+G155</f>
        <v>18.5</v>
      </c>
      <c r="E155" s="173">
        <f>SUM(E157:E159)</f>
        <v>18.5</v>
      </c>
      <c r="F155" s="173">
        <f>SUM(F157:F159)</f>
        <v>0.3</v>
      </c>
      <c r="G155" s="173">
        <f t="shared" ref="G155" si="202">SUM(G158:G159)</f>
        <v>0</v>
      </c>
      <c r="H155" s="206">
        <f t="shared" ref="H155" si="203">I155+K155</f>
        <v>0</v>
      </c>
      <c r="I155" s="166">
        <f>SUM(I157:I159)</f>
        <v>0</v>
      </c>
      <c r="J155" s="166">
        <f t="shared" ref="J155:K155" si="204">SUM(J157:J159)</f>
        <v>0</v>
      </c>
      <c r="K155" s="166">
        <f t="shared" si="204"/>
        <v>0</v>
      </c>
      <c r="L155" s="167">
        <f>M155+O155</f>
        <v>18.5</v>
      </c>
      <c r="M155" s="167">
        <f>E155+I155</f>
        <v>18.5</v>
      </c>
      <c r="N155" s="167">
        <f>F155+J155</f>
        <v>0.3</v>
      </c>
      <c r="O155" s="167">
        <f t="shared" ref="O155" si="205">G155+K155</f>
        <v>0</v>
      </c>
      <c r="P155" s="366"/>
      <c r="Q155" s="200"/>
      <c r="R155" s="96"/>
    </row>
    <row r="156" spans="1:18" x14ac:dyDescent="0.25">
      <c r="A156" s="39"/>
      <c r="B156" s="344" t="s">
        <v>183</v>
      </c>
      <c r="C156" s="427"/>
      <c r="D156" s="354"/>
      <c r="E156" s="168"/>
      <c r="F156" s="314"/>
      <c r="G156" s="168"/>
      <c r="H156" s="263"/>
      <c r="I156" s="265"/>
      <c r="J156" s="174"/>
      <c r="K156" s="265"/>
      <c r="L156" s="175"/>
      <c r="M156" s="266"/>
      <c r="N156" s="175"/>
      <c r="O156" s="268"/>
      <c r="P156" s="366"/>
      <c r="Q156" s="200"/>
      <c r="R156" s="96"/>
    </row>
    <row r="157" spans="1:18" ht="51.75" x14ac:dyDescent="0.25">
      <c r="A157" s="39"/>
      <c r="B157" s="461" t="s">
        <v>579</v>
      </c>
      <c r="C157" s="443"/>
      <c r="D157" s="168">
        <f t="shared" ref="D157:D158" si="206">E157+G157</f>
        <v>18.2</v>
      </c>
      <c r="E157" s="168">
        <v>18.2</v>
      </c>
      <c r="F157" s="314"/>
      <c r="G157" s="168"/>
      <c r="H157" s="391">
        <f t="shared" ref="H157:H158" si="207">I157+K157</f>
        <v>0</v>
      </c>
      <c r="I157" s="66"/>
      <c r="J157" s="66"/>
      <c r="K157" s="66"/>
      <c r="L157" s="67">
        <f t="shared" ref="L157" si="208">M157+O157</f>
        <v>18.2</v>
      </c>
      <c r="M157" s="67">
        <f t="shared" ref="M157" si="209">E157+I157</f>
        <v>18.2</v>
      </c>
      <c r="N157" s="67">
        <f t="shared" ref="N157" si="210">F157+J157</f>
        <v>0</v>
      </c>
      <c r="O157" s="67"/>
      <c r="P157" s="366"/>
      <c r="Q157" s="200"/>
      <c r="R157" s="96"/>
    </row>
    <row r="158" spans="1:18" ht="51.75" x14ac:dyDescent="0.25">
      <c r="A158" s="39"/>
      <c r="B158" s="159" t="s">
        <v>578</v>
      </c>
      <c r="C158" s="431"/>
      <c r="D158" s="168">
        <f t="shared" si="206"/>
        <v>0.3</v>
      </c>
      <c r="E158" s="168">
        <v>0.3</v>
      </c>
      <c r="F158" s="168">
        <v>0.3</v>
      </c>
      <c r="G158" s="168"/>
      <c r="H158" s="391">
        <f t="shared" si="207"/>
        <v>0</v>
      </c>
      <c r="I158" s="66"/>
      <c r="J158" s="66"/>
      <c r="K158" s="66"/>
      <c r="L158" s="67">
        <f t="shared" ref="L158" si="211">M158+O158</f>
        <v>0.3</v>
      </c>
      <c r="M158" s="67">
        <f t="shared" ref="M158" si="212">E158+I158</f>
        <v>0.3</v>
      </c>
      <c r="N158" s="67">
        <f t="shared" ref="N158" si="213">F158+J158</f>
        <v>0.3</v>
      </c>
      <c r="O158" s="67"/>
      <c r="P158" s="366"/>
    </row>
    <row r="159" spans="1:18" hidden="1" x14ac:dyDescent="0.25">
      <c r="A159" s="39"/>
      <c r="B159" s="159"/>
      <c r="C159" s="440"/>
      <c r="D159" s="165">
        <f>E159+G159</f>
        <v>0</v>
      </c>
      <c r="E159" s="165"/>
      <c r="F159" s="165"/>
      <c r="G159" s="264"/>
      <c r="H159" s="174">
        <f t="shared" si="94"/>
        <v>0</v>
      </c>
      <c r="I159" s="265"/>
      <c r="J159" s="174"/>
      <c r="K159" s="265"/>
      <c r="L159" s="175">
        <f t="shared" si="191"/>
        <v>0</v>
      </c>
      <c r="M159" s="266">
        <f t="shared" si="192"/>
        <v>0</v>
      </c>
      <c r="N159" s="175">
        <f t="shared" si="193"/>
        <v>0</v>
      </c>
      <c r="O159" s="268">
        <f t="shared" si="194"/>
        <v>0</v>
      </c>
      <c r="P159" s="366"/>
      <c r="Q159" s="200"/>
      <c r="R159" s="96"/>
    </row>
    <row r="160" spans="1:18" x14ac:dyDescent="0.25">
      <c r="A160" s="32" t="s">
        <v>87</v>
      </c>
      <c r="B160" s="29" t="s">
        <v>44</v>
      </c>
      <c r="C160" s="663" t="s">
        <v>48</v>
      </c>
      <c r="D160" s="408">
        <f>E160+G160</f>
        <v>19.5</v>
      </c>
      <c r="E160" s="165">
        <v>19.5</v>
      </c>
      <c r="F160" s="165">
        <f t="shared" ref="F160:G160" si="214">SUM(F162:F163)</f>
        <v>0</v>
      </c>
      <c r="G160" s="205">
        <f t="shared" si="214"/>
        <v>0</v>
      </c>
      <c r="H160" s="317">
        <f t="shared" ref="H160:H222" si="215">I160+K160</f>
        <v>-3.1</v>
      </c>
      <c r="I160" s="166">
        <v>-3.1</v>
      </c>
      <c r="J160" s="220">
        <f t="shared" ref="J160:K160" si="216">SUM(J162:J163)</f>
        <v>0</v>
      </c>
      <c r="K160" s="166">
        <f t="shared" si="216"/>
        <v>0</v>
      </c>
      <c r="L160" s="221">
        <f>M160+O160</f>
        <v>16.399999999999999</v>
      </c>
      <c r="M160" s="167">
        <f t="shared" si="192"/>
        <v>16.399999999999999</v>
      </c>
      <c r="N160" s="221">
        <f t="shared" si="193"/>
        <v>0</v>
      </c>
      <c r="O160" s="167">
        <f t="shared" si="194"/>
        <v>0</v>
      </c>
      <c r="P160" s="366"/>
      <c r="Q160" s="200"/>
      <c r="R160" s="96"/>
    </row>
    <row r="161" spans="1:18" hidden="1" x14ac:dyDescent="0.25">
      <c r="A161" s="39"/>
      <c r="B161" s="344" t="s">
        <v>183</v>
      </c>
      <c r="C161" s="664"/>
      <c r="D161" s="354"/>
      <c r="E161" s="168"/>
      <c r="F161" s="314"/>
      <c r="G161" s="207"/>
      <c r="H161" s="359"/>
      <c r="I161" s="174"/>
      <c r="J161" s="265"/>
      <c r="K161" s="174"/>
      <c r="L161" s="266"/>
      <c r="M161" s="175"/>
      <c r="N161" s="266"/>
      <c r="O161" s="175"/>
      <c r="P161" s="366"/>
      <c r="Q161" s="200"/>
      <c r="R161" s="96"/>
    </row>
    <row r="162" spans="1:18" ht="51.75" x14ac:dyDescent="0.25">
      <c r="A162" s="39"/>
      <c r="B162" s="461" t="s">
        <v>579</v>
      </c>
      <c r="C162" s="664"/>
      <c r="D162" s="168">
        <f t="shared" ref="D162" si="217">E162+G162</f>
        <v>0</v>
      </c>
      <c r="E162" s="168"/>
      <c r="F162" s="168"/>
      <c r="G162" s="207"/>
      <c r="H162" s="562">
        <f t="shared" ref="H162" si="218">I162+K162</f>
        <v>0</v>
      </c>
      <c r="I162" s="169"/>
      <c r="J162" s="291"/>
      <c r="K162" s="169"/>
      <c r="L162" s="292">
        <f t="shared" ref="L162" si="219">M162+O162</f>
        <v>0</v>
      </c>
      <c r="M162" s="170">
        <f t="shared" ref="M162" si="220">E162+I162</f>
        <v>0</v>
      </c>
      <c r="N162" s="292">
        <f t="shared" ref="N162" si="221">F162+J162</f>
        <v>0</v>
      </c>
      <c r="O162" s="170"/>
      <c r="P162" s="366"/>
    </row>
    <row r="163" spans="1:18" s="36" customFormat="1" hidden="1" x14ac:dyDescent="0.25">
      <c r="A163" s="235"/>
      <c r="B163" s="164"/>
      <c r="C163" s="665"/>
      <c r="D163" s="165">
        <f>E163+G163</f>
        <v>0</v>
      </c>
      <c r="E163" s="165"/>
      <c r="F163" s="165"/>
      <c r="G163" s="262"/>
      <c r="H163" s="174">
        <f t="shared" si="215"/>
        <v>0</v>
      </c>
      <c r="I163" s="263"/>
      <c r="J163" s="174"/>
      <c r="K163" s="174"/>
      <c r="L163" s="175">
        <f t="shared" ref="L163" si="222">M163+O163</f>
        <v>0</v>
      </c>
      <c r="M163" s="175">
        <f t="shared" ref="M163" si="223">E163+I163</f>
        <v>0</v>
      </c>
      <c r="N163" s="175">
        <f t="shared" ref="N163" si="224">F163+J163</f>
        <v>0</v>
      </c>
      <c r="O163" s="175">
        <f t="shared" ref="O163" si="225">G163+K163</f>
        <v>0</v>
      </c>
      <c r="P163" s="366"/>
      <c r="Q163" s="209"/>
      <c r="R163" s="210"/>
    </row>
    <row r="164" spans="1:18" hidden="1" x14ac:dyDescent="0.25">
      <c r="A164" s="32" t="s">
        <v>100</v>
      </c>
      <c r="B164" s="26" t="s">
        <v>41</v>
      </c>
      <c r="C164" s="426" t="s">
        <v>48</v>
      </c>
      <c r="D164" s="408">
        <f>E164+G164</f>
        <v>0</v>
      </c>
      <c r="E164" s="165">
        <f>SUM(E166:E167)</f>
        <v>0</v>
      </c>
      <c r="F164" s="165">
        <f t="shared" ref="F164:G164" si="226">SUM(F166:F167)</f>
        <v>0</v>
      </c>
      <c r="G164" s="165">
        <f t="shared" si="226"/>
        <v>0</v>
      </c>
      <c r="H164" s="206">
        <f t="shared" ref="H164" si="227">I164+K164</f>
        <v>0</v>
      </c>
      <c r="I164" s="166">
        <f>SUM(I166:I167)</f>
        <v>0</v>
      </c>
      <c r="J164" s="166">
        <f t="shared" ref="J164:K164" si="228">SUM(J166:J167)</f>
        <v>0</v>
      </c>
      <c r="K164" s="166">
        <f t="shared" si="228"/>
        <v>0</v>
      </c>
      <c r="L164" s="167">
        <f>M164+O164</f>
        <v>0</v>
      </c>
      <c r="M164" s="167">
        <f t="shared" ref="M164" si="229">E164+I164</f>
        <v>0</v>
      </c>
      <c r="N164" s="167">
        <f t="shared" ref="N164" si="230">F164+J164</f>
        <v>0</v>
      </c>
      <c r="O164" s="167">
        <f t="shared" ref="O164" si="231">G164+K164</f>
        <v>0</v>
      </c>
      <c r="P164" s="366"/>
      <c r="Q164" s="200"/>
      <c r="R164" s="96"/>
    </row>
    <row r="165" spans="1:18" hidden="1" x14ac:dyDescent="0.25">
      <c r="A165" s="39"/>
      <c r="B165" s="344" t="s">
        <v>183</v>
      </c>
      <c r="C165" s="427"/>
      <c r="D165" s="354"/>
      <c r="E165" s="168"/>
      <c r="F165" s="314"/>
      <c r="G165" s="168"/>
      <c r="H165" s="263"/>
      <c r="I165" s="265"/>
      <c r="J165" s="174"/>
      <c r="K165" s="265"/>
      <c r="L165" s="175"/>
      <c r="M165" s="266"/>
      <c r="N165" s="175"/>
      <c r="O165" s="268"/>
      <c r="P165" s="366"/>
      <c r="Q165" s="200"/>
      <c r="R165" s="96"/>
    </row>
    <row r="166" spans="1:18" hidden="1" x14ac:dyDescent="0.25">
      <c r="A166" s="39"/>
      <c r="B166" s="159"/>
      <c r="C166" s="431"/>
      <c r="D166" s="168">
        <f t="shared" ref="D166" si="232">E166+G166</f>
        <v>0</v>
      </c>
      <c r="E166" s="168"/>
      <c r="F166" s="168"/>
      <c r="G166" s="168"/>
      <c r="H166" s="391">
        <f t="shared" ref="H166" si="233">I166+K166</f>
        <v>0</v>
      </c>
      <c r="I166" s="66"/>
      <c r="J166" s="66"/>
      <c r="K166" s="66"/>
      <c r="L166" s="67">
        <f t="shared" ref="L166" si="234">M166+O166</f>
        <v>0</v>
      </c>
      <c r="M166" s="67">
        <f t="shared" ref="M166" si="235">E166+I166</f>
        <v>0</v>
      </c>
      <c r="N166" s="67">
        <f t="shared" ref="N166" si="236">F166+J166</f>
        <v>0</v>
      </c>
      <c r="O166" s="67"/>
      <c r="P166" s="366"/>
    </row>
    <row r="167" spans="1:18" hidden="1" x14ac:dyDescent="0.25">
      <c r="A167" s="39"/>
      <c r="B167" s="159"/>
      <c r="C167" s="440"/>
      <c r="D167" s="165">
        <f>E167+G167</f>
        <v>0</v>
      </c>
      <c r="E167" s="165"/>
      <c r="F167" s="165"/>
      <c r="G167" s="264"/>
      <c r="H167" s="169">
        <f t="shared" si="215"/>
        <v>0</v>
      </c>
      <c r="I167" s="291"/>
      <c r="J167" s="169"/>
      <c r="K167" s="291"/>
      <c r="L167" s="170">
        <f>M167+O167</f>
        <v>0</v>
      </c>
      <c r="M167" s="292">
        <f t="shared" ref="M167:O168" si="237">E167+I167</f>
        <v>0</v>
      </c>
      <c r="N167" s="170">
        <f t="shared" si="237"/>
        <v>0</v>
      </c>
      <c r="O167" s="213">
        <f t="shared" si="237"/>
        <v>0</v>
      </c>
      <c r="P167" s="366"/>
      <c r="Q167" s="200"/>
      <c r="R167" s="96"/>
    </row>
    <row r="168" spans="1:18" hidden="1" x14ac:dyDescent="0.25">
      <c r="A168" s="32" t="s">
        <v>101</v>
      </c>
      <c r="B168" s="29" t="s">
        <v>43</v>
      </c>
      <c r="C168" s="684" t="s">
        <v>48</v>
      </c>
      <c r="D168" s="408">
        <f>E168+G168</f>
        <v>0</v>
      </c>
      <c r="E168" s="165">
        <f>SUM(E170:E171)</f>
        <v>0</v>
      </c>
      <c r="F168" s="165">
        <f t="shared" ref="F168:G168" si="238">SUM(F170:F171)</f>
        <v>0</v>
      </c>
      <c r="G168" s="165">
        <f t="shared" si="238"/>
        <v>0</v>
      </c>
      <c r="H168" s="206">
        <f t="shared" si="215"/>
        <v>0</v>
      </c>
      <c r="I168" s="166">
        <f>SUM(I170:I171)</f>
        <v>0</v>
      </c>
      <c r="J168" s="166">
        <f t="shared" ref="J168:K168" si="239">SUM(J170:J171)</f>
        <v>0</v>
      </c>
      <c r="K168" s="166">
        <f t="shared" si="239"/>
        <v>0</v>
      </c>
      <c r="L168" s="167">
        <f>M168+O168</f>
        <v>0</v>
      </c>
      <c r="M168" s="167">
        <f t="shared" si="237"/>
        <v>0</v>
      </c>
      <c r="N168" s="167">
        <f t="shared" si="237"/>
        <v>0</v>
      </c>
      <c r="O168" s="167">
        <f t="shared" si="237"/>
        <v>0</v>
      </c>
      <c r="P168" s="366"/>
      <c r="Q168" s="200"/>
      <c r="R168" s="96"/>
    </row>
    <row r="169" spans="1:18" hidden="1" x14ac:dyDescent="0.25">
      <c r="A169" s="39"/>
      <c r="B169" s="344" t="s">
        <v>183</v>
      </c>
      <c r="C169" s="685"/>
      <c r="D169" s="354"/>
      <c r="E169" s="168"/>
      <c r="F169" s="314"/>
      <c r="G169" s="168"/>
      <c r="H169" s="263"/>
      <c r="I169" s="263"/>
      <c r="J169" s="174"/>
      <c r="K169" s="174"/>
      <c r="L169" s="175"/>
      <c r="M169" s="175"/>
      <c r="N169" s="175"/>
      <c r="O169" s="175"/>
      <c r="P169" s="366"/>
      <c r="Q169" s="200"/>
      <c r="R169" s="96"/>
    </row>
    <row r="170" spans="1:18" hidden="1" x14ac:dyDescent="0.25">
      <c r="A170" s="39"/>
      <c r="B170" s="159"/>
      <c r="C170" s="664"/>
      <c r="D170" s="168">
        <f t="shared" ref="D170" si="240">E170+G170</f>
        <v>0</v>
      </c>
      <c r="E170" s="168"/>
      <c r="F170" s="168"/>
      <c r="G170" s="168"/>
      <c r="H170" s="391">
        <f t="shared" ref="H170" si="241">I170+K170</f>
        <v>0</v>
      </c>
      <c r="I170" s="66"/>
      <c r="J170" s="66"/>
      <c r="K170" s="66"/>
      <c r="L170" s="67">
        <f t="shared" ref="L170" si="242">M170+O170</f>
        <v>0</v>
      </c>
      <c r="M170" s="67">
        <f t="shared" ref="M170" si="243">E170+I170</f>
        <v>0</v>
      </c>
      <c r="N170" s="67">
        <f t="shared" ref="N170" si="244">F170+J170</f>
        <v>0</v>
      </c>
      <c r="O170" s="67"/>
      <c r="P170" s="366"/>
    </row>
    <row r="171" spans="1:18" s="36" customFormat="1" hidden="1" x14ac:dyDescent="0.25">
      <c r="A171" s="235"/>
      <c r="B171" s="159"/>
      <c r="C171" s="665"/>
      <c r="D171" s="165">
        <f>E171+G171</f>
        <v>0</v>
      </c>
      <c r="E171" s="165"/>
      <c r="F171" s="165"/>
      <c r="G171" s="262"/>
      <c r="H171" s="169">
        <f t="shared" si="215"/>
        <v>0</v>
      </c>
      <c r="I171" s="208"/>
      <c r="J171" s="169"/>
      <c r="K171" s="169"/>
      <c r="L171" s="167">
        <f t="shared" ref="L171" si="245">M171+O171</f>
        <v>0</v>
      </c>
      <c r="M171" s="167">
        <f t="shared" ref="M171" si="246">E171+I171</f>
        <v>0</v>
      </c>
      <c r="N171" s="167">
        <f t="shared" ref="N171" si="247">F171+J171</f>
        <v>0</v>
      </c>
      <c r="O171" s="167">
        <f t="shared" ref="O171" si="248">G171+K171</f>
        <v>0</v>
      </c>
      <c r="P171" s="366"/>
      <c r="Q171" s="209"/>
      <c r="R171" s="210"/>
    </row>
    <row r="172" spans="1:18" hidden="1" x14ac:dyDescent="0.25">
      <c r="A172" s="32" t="s">
        <v>102</v>
      </c>
      <c r="B172" s="29" t="s">
        <v>155</v>
      </c>
      <c r="C172" s="684" t="s">
        <v>48</v>
      </c>
      <c r="D172" s="408">
        <f>E172+G172</f>
        <v>0</v>
      </c>
      <c r="E172" s="165">
        <f>SUM(E174:E175)</f>
        <v>0</v>
      </c>
      <c r="F172" s="165">
        <f t="shared" ref="F172:G172" si="249">SUM(F174:F175)</f>
        <v>0</v>
      </c>
      <c r="G172" s="165">
        <f t="shared" si="249"/>
        <v>0</v>
      </c>
      <c r="H172" s="206">
        <f t="shared" si="215"/>
        <v>0</v>
      </c>
      <c r="I172" s="166">
        <f>SUM(I174:I175)</f>
        <v>0</v>
      </c>
      <c r="J172" s="166">
        <f t="shared" ref="J172:K172" si="250">SUM(J174:J175)</f>
        <v>0</v>
      </c>
      <c r="K172" s="166">
        <f t="shared" si="250"/>
        <v>0</v>
      </c>
      <c r="L172" s="167">
        <f>M172+O172</f>
        <v>0</v>
      </c>
      <c r="M172" s="167">
        <f>E172+I172</f>
        <v>0</v>
      </c>
      <c r="N172" s="167">
        <f>F172+J172</f>
        <v>0</v>
      </c>
      <c r="O172" s="167">
        <f>G172+K172</f>
        <v>0</v>
      </c>
      <c r="P172" s="366"/>
      <c r="Q172" s="200"/>
      <c r="R172" s="96"/>
    </row>
    <row r="173" spans="1:18" hidden="1" x14ac:dyDescent="0.25">
      <c r="A173" s="39"/>
      <c r="B173" s="344" t="s">
        <v>183</v>
      </c>
      <c r="C173" s="685"/>
      <c r="D173" s="354"/>
      <c r="E173" s="168"/>
      <c r="F173" s="314"/>
      <c r="G173" s="168"/>
      <c r="H173" s="263"/>
      <c r="I173" s="263"/>
      <c r="J173" s="174"/>
      <c r="K173" s="174"/>
      <c r="L173" s="175"/>
      <c r="M173" s="175"/>
      <c r="N173" s="175"/>
      <c r="O173" s="175"/>
      <c r="P173" s="366"/>
      <c r="Q173" s="200"/>
      <c r="R173" s="96"/>
    </row>
    <row r="174" spans="1:18" hidden="1" x14ac:dyDescent="0.25">
      <c r="A174" s="39"/>
      <c r="B174" s="159"/>
      <c r="C174" s="664"/>
      <c r="D174" s="168">
        <f t="shared" ref="D174" si="251">E174+G174</f>
        <v>0</v>
      </c>
      <c r="E174" s="168"/>
      <c r="F174" s="168"/>
      <c r="G174" s="168"/>
      <c r="H174" s="391">
        <f t="shared" ref="H174" si="252">I174+K174</f>
        <v>0</v>
      </c>
      <c r="I174" s="66"/>
      <c r="J174" s="66"/>
      <c r="K174" s="66"/>
      <c r="L174" s="67">
        <f t="shared" ref="L174" si="253">M174+O174</f>
        <v>0</v>
      </c>
      <c r="M174" s="67">
        <f t="shared" ref="M174" si="254">E174+I174</f>
        <v>0</v>
      </c>
      <c r="N174" s="67">
        <f t="shared" ref="N174" si="255">F174+J174</f>
        <v>0</v>
      </c>
      <c r="O174" s="67"/>
      <c r="P174" s="366"/>
    </row>
    <row r="175" spans="1:18" s="36" customFormat="1" hidden="1" x14ac:dyDescent="0.25">
      <c r="A175" s="235"/>
      <c r="B175" s="159"/>
      <c r="C175" s="665"/>
      <c r="D175" s="165">
        <f>E175+G175</f>
        <v>0</v>
      </c>
      <c r="E175" s="165"/>
      <c r="F175" s="165"/>
      <c r="G175" s="262"/>
      <c r="H175" s="169">
        <f t="shared" si="215"/>
        <v>0</v>
      </c>
      <c r="I175" s="208"/>
      <c r="J175" s="169"/>
      <c r="K175" s="169"/>
      <c r="L175" s="167">
        <f t="shared" ref="L175" si="256">M175+O175</f>
        <v>0</v>
      </c>
      <c r="M175" s="167">
        <f t="shared" ref="M175" si="257">E175+I175</f>
        <v>0</v>
      </c>
      <c r="N175" s="167">
        <f t="shared" ref="N175" si="258">F175+J175</f>
        <v>0</v>
      </c>
      <c r="O175" s="167">
        <f t="shared" ref="O175" si="259">G175+K175</f>
        <v>0</v>
      </c>
      <c r="P175" s="366"/>
      <c r="Q175" s="209"/>
      <c r="R175" s="210"/>
    </row>
    <row r="176" spans="1:18" x14ac:dyDescent="0.25">
      <c r="A176" s="32" t="s">
        <v>88</v>
      </c>
      <c r="B176" s="29" t="s">
        <v>42</v>
      </c>
      <c r="C176" s="684" t="s">
        <v>48</v>
      </c>
      <c r="D176" s="408">
        <f>E176+G176</f>
        <v>2.7</v>
      </c>
      <c r="E176" s="165">
        <v>2.7</v>
      </c>
      <c r="F176" s="219">
        <f t="shared" ref="F176:G176" si="260">SUM(F178:F179)</f>
        <v>0</v>
      </c>
      <c r="G176" s="165">
        <f t="shared" si="260"/>
        <v>0</v>
      </c>
      <c r="H176" s="206">
        <f t="shared" si="215"/>
        <v>0</v>
      </c>
      <c r="I176" s="166"/>
      <c r="J176" s="166">
        <f t="shared" ref="J176:K176" si="261">SUM(J178:J179)</f>
        <v>0</v>
      </c>
      <c r="K176" s="317">
        <f t="shared" si="261"/>
        <v>0</v>
      </c>
      <c r="L176" s="417">
        <f>M176+O176</f>
        <v>2.7</v>
      </c>
      <c r="M176" s="167">
        <f>E176+I176</f>
        <v>2.7</v>
      </c>
      <c r="N176" s="221">
        <f>F176+J176</f>
        <v>0</v>
      </c>
      <c r="O176" s="167">
        <f>G176+K176</f>
        <v>0</v>
      </c>
      <c r="P176" s="366"/>
      <c r="Q176" s="200"/>
      <c r="R176" s="96"/>
    </row>
    <row r="177" spans="1:18" hidden="1" x14ac:dyDescent="0.25">
      <c r="A177" s="39"/>
      <c r="B177" s="344" t="s">
        <v>183</v>
      </c>
      <c r="C177" s="685"/>
      <c r="D177" s="356"/>
      <c r="E177" s="173"/>
      <c r="F177" s="264"/>
      <c r="G177" s="168"/>
      <c r="H177" s="263"/>
      <c r="I177" s="263"/>
      <c r="J177" s="174"/>
      <c r="K177" s="359"/>
      <c r="L177" s="418"/>
      <c r="M177" s="175"/>
      <c r="N177" s="266"/>
      <c r="O177" s="175"/>
      <c r="P177" s="366"/>
      <c r="Q177" s="200"/>
      <c r="R177" s="96"/>
    </row>
    <row r="178" spans="1:18" hidden="1" x14ac:dyDescent="0.25">
      <c r="A178" s="39"/>
      <c r="B178" s="159"/>
      <c r="C178" s="685"/>
      <c r="D178" s="262">
        <f t="shared" ref="D178" si="262">E178+G178</f>
        <v>0</v>
      </c>
      <c r="E178" s="173"/>
      <c r="F178" s="264"/>
      <c r="G178" s="168"/>
      <c r="H178" s="391">
        <f t="shared" ref="H178" si="263">I178+K178</f>
        <v>0</v>
      </c>
      <c r="I178" s="66"/>
      <c r="J178" s="66"/>
      <c r="K178" s="416"/>
      <c r="L178" s="418">
        <f t="shared" ref="L178" si="264">M178+O178</f>
        <v>0</v>
      </c>
      <c r="M178" s="175">
        <f t="shared" ref="M178" si="265">E178+I178</f>
        <v>0</v>
      </c>
      <c r="N178" s="266">
        <f t="shared" ref="N178" si="266">F178+J178</f>
        <v>0</v>
      </c>
      <c r="O178" s="175"/>
      <c r="P178" s="366"/>
    </row>
    <row r="179" spans="1:18" s="36" customFormat="1" ht="51.75" x14ac:dyDescent="0.25">
      <c r="A179" s="235"/>
      <c r="B179" s="461" t="s">
        <v>579</v>
      </c>
      <c r="C179" s="688"/>
      <c r="D179" s="207">
        <f>E179+G179</f>
        <v>0</v>
      </c>
      <c r="E179" s="168"/>
      <c r="F179" s="314"/>
      <c r="G179" s="168"/>
      <c r="H179" s="169">
        <f t="shared" si="215"/>
        <v>0</v>
      </c>
      <c r="I179" s="208"/>
      <c r="J179" s="169"/>
      <c r="K179" s="318"/>
      <c r="L179" s="419">
        <f t="shared" ref="L179" si="267">M179+O179</f>
        <v>0</v>
      </c>
      <c r="M179" s="170">
        <f t="shared" ref="M179" si="268">E179+I179</f>
        <v>0</v>
      </c>
      <c r="N179" s="292">
        <f t="shared" ref="N179" si="269">F179+J179</f>
        <v>0</v>
      </c>
      <c r="O179" s="170">
        <f t="shared" ref="O179" si="270">G179+K179</f>
        <v>0</v>
      </c>
      <c r="P179" s="366"/>
      <c r="Q179" s="209"/>
      <c r="R179" s="210"/>
    </row>
    <row r="180" spans="1:18" hidden="1" x14ac:dyDescent="0.25">
      <c r="A180" s="32" t="s">
        <v>104</v>
      </c>
      <c r="B180" s="29" t="s">
        <v>45</v>
      </c>
      <c r="C180" s="684" t="s">
        <v>48</v>
      </c>
      <c r="D180" s="356">
        <f>E180+G180</f>
        <v>0</v>
      </c>
      <c r="E180" s="173">
        <f>SUM(E182:E184)</f>
        <v>0</v>
      </c>
      <c r="F180" s="173">
        <f t="shared" ref="F180:G180" si="271">SUM(F182:F184)</f>
        <v>0</v>
      </c>
      <c r="G180" s="173">
        <f t="shared" si="271"/>
        <v>0</v>
      </c>
      <c r="H180" s="206">
        <f t="shared" si="215"/>
        <v>0</v>
      </c>
      <c r="I180" s="166">
        <f>SUM(I182:I184)</f>
        <v>0</v>
      </c>
      <c r="J180" s="166">
        <f t="shared" ref="J180:K180" si="272">SUM(J182:J184)</f>
        <v>0</v>
      </c>
      <c r="K180" s="166">
        <f t="shared" si="272"/>
        <v>0</v>
      </c>
      <c r="L180" s="175">
        <f>M180+O180</f>
        <v>0</v>
      </c>
      <c r="M180" s="175">
        <f>E180+I180</f>
        <v>0</v>
      </c>
      <c r="N180" s="175">
        <f>F180+J180</f>
        <v>0</v>
      </c>
      <c r="O180" s="175">
        <f>G180+K180</f>
        <v>0</v>
      </c>
      <c r="P180" s="366"/>
      <c r="Q180" s="200"/>
      <c r="R180" s="96"/>
    </row>
    <row r="181" spans="1:18" hidden="1" x14ac:dyDescent="0.25">
      <c r="A181" s="39"/>
      <c r="B181" s="344" t="s">
        <v>183</v>
      </c>
      <c r="C181" s="685"/>
      <c r="D181" s="354"/>
      <c r="E181" s="168"/>
      <c r="F181" s="314"/>
      <c r="G181" s="168"/>
      <c r="H181" s="263"/>
      <c r="I181" s="263"/>
      <c r="J181" s="174"/>
      <c r="K181" s="174"/>
      <c r="L181" s="175"/>
      <c r="M181" s="175"/>
      <c r="N181" s="175"/>
      <c r="O181" s="175"/>
      <c r="P181" s="366"/>
      <c r="Q181" s="200"/>
      <c r="R181" s="96"/>
    </row>
    <row r="182" spans="1:18" hidden="1" x14ac:dyDescent="0.25">
      <c r="A182" s="39"/>
      <c r="B182" s="445"/>
      <c r="C182" s="685"/>
      <c r="D182" s="168">
        <f t="shared" ref="D182:D183" si="273">E182+G182</f>
        <v>0</v>
      </c>
      <c r="E182" s="168"/>
      <c r="F182" s="314"/>
      <c r="G182" s="168"/>
      <c r="H182" s="391">
        <f t="shared" ref="H182:H183" si="274">I182+K182</f>
        <v>0</v>
      </c>
      <c r="I182" s="66"/>
      <c r="J182" s="66"/>
      <c r="K182" s="66"/>
      <c r="L182" s="67">
        <f t="shared" ref="L182" si="275">M182+O182</f>
        <v>0</v>
      </c>
      <c r="M182" s="67">
        <f t="shared" ref="M182" si="276">E182+I182</f>
        <v>0</v>
      </c>
      <c r="N182" s="67">
        <f t="shared" ref="N182" si="277">F182+J182</f>
        <v>0</v>
      </c>
      <c r="O182" s="67"/>
      <c r="P182" s="366"/>
      <c r="Q182" s="200"/>
      <c r="R182" s="96"/>
    </row>
    <row r="183" spans="1:18" hidden="1" x14ac:dyDescent="0.25">
      <c r="A183" s="39"/>
      <c r="B183" s="159"/>
      <c r="C183" s="664"/>
      <c r="D183" s="168">
        <f t="shared" si="273"/>
        <v>0</v>
      </c>
      <c r="E183" s="168"/>
      <c r="F183" s="168"/>
      <c r="G183" s="168"/>
      <c r="H183" s="391">
        <f t="shared" si="274"/>
        <v>0</v>
      </c>
      <c r="I183" s="66"/>
      <c r="J183" s="66"/>
      <c r="K183" s="66"/>
      <c r="L183" s="67">
        <f t="shared" ref="L183" si="278">M183+O183</f>
        <v>0</v>
      </c>
      <c r="M183" s="67">
        <f t="shared" ref="M183" si="279">E183+I183</f>
        <v>0</v>
      </c>
      <c r="N183" s="67">
        <f t="shared" ref="N183" si="280">F183+J183</f>
        <v>0</v>
      </c>
      <c r="O183" s="67"/>
      <c r="P183" s="366"/>
    </row>
    <row r="184" spans="1:18" s="36" customFormat="1" hidden="1" x14ac:dyDescent="0.25">
      <c r="A184" s="235"/>
      <c r="B184" s="159"/>
      <c r="C184" s="665"/>
      <c r="D184" s="165">
        <f>E184+G184</f>
        <v>0</v>
      </c>
      <c r="E184" s="165"/>
      <c r="F184" s="165"/>
      <c r="G184" s="262"/>
      <c r="H184" s="169">
        <f t="shared" si="215"/>
        <v>0</v>
      </c>
      <c r="I184" s="208"/>
      <c r="J184" s="169"/>
      <c r="K184" s="169"/>
      <c r="L184" s="167">
        <f t="shared" ref="L184" si="281">M184+O184</f>
        <v>0</v>
      </c>
      <c r="M184" s="167">
        <f t="shared" ref="M184" si="282">E184+I184</f>
        <v>0</v>
      </c>
      <c r="N184" s="167">
        <f t="shared" ref="N184" si="283">F184+J184</f>
        <v>0</v>
      </c>
      <c r="O184" s="167">
        <f t="shared" ref="O184" si="284">G184+K184</f>
        <v>0</v>
      </c>
      <c r="P184" s="366"/>
      <c r="Q184" s="209"/>
      <c r="R184" s="210"/>
    </row>
    <row r="185" spans="1:18" hidden="1" x14ac:dyDescent="0.25">
      <c r="A185" s="32" t="s">
        <v>105</v>
      </c>
      <c r="B185" s="29" t="s">
        <v>313</v>
      </c>
      <c r="C185" s="680" t="s">
        <v>48</v>
      </c>
      <c r="D185" s="408">
        <f>E185+G185</f>
        <v>0</v>
      </c>
      <c r="E185" s="165">
        <f>SUM(E187:E188)</f>
        <v>0</v>
      </c>
      <c r="F185" s="165">
        <f t="shared" ref="F185:G185" si="285">SUM(F187:F188)</f>
        <v>0</v>
      </c>
      <c r="G185" s="165">
        <f t="shared" si="285"/>
        <v>0</v>
      </c>
      <c r="H185" s="206">
        <f t="shared" si="215"/>
        <v>0</v>
      </c>
      <c r="I185" s="166">
        <f>SUM(I187:I188)</f>
        <v>0</v>
      </c>
      <c r="J185" s="166">
        <f t="shared" ref="J185:K185" si="286">SUM(J187:J188)</f>
        <v>0</v>
      </c>
      <c r="K185" s="166">
        <f t="shared" si="286"/>
        <v>0</v>
      </c>
      <c r="L185" s="167">
        <f>M185+O185</f>
        <v>0</v>
      </c>
      <c r="M185" s="167">
        <f>E185+I185</f>
        <v>0</v>
      </c>
      <c r="N185" s="167">
        <f>F185+J185</f>
        <v>0</v>
      </c>
      <c r="O185" s="167">
        <f>G185+K185</f>
        <v>0</v>
      </c>
      <c r="P185" s="366"/>
      <c r="Q185" s="200"/>
      <c r="R185" s="96"/>
    </row>
    <row r="186" spans="1:18" hidden="1" x14ac:dyDescent="0.25">
      <c r="A186" s="39"/>
      <c r="B186" s="344" t="s">
        <v>183</v>
      </c>
      <c r="C186" s="681"/>
      <c r="D186" s="354"/>
      <c r="E186" s="168"/>
      <c r="F186" s="314"/>
      <c r="G186" s="168"/>
      <c r="H186" s="263"/>
      <c r="I186" s="263"/>
      <c r="J186" s="174"/>
      <c r="K186" s="174"/>
      <c r="L186" s="175"/>
      <c r="M186" s="175"/>
      <c r="N186" s="175"/>
      <c r="O186" s="175"/>
      <c r="P186" s="366"/>
      <c r="Q186" s="200"/>
      <c r="R186" s="96"/>
    </row>
    <row r="187" spans="1:18" hidden="1" x14ac:dyDescent="0.25">
      <c r="A187" s="39"/>
      <c r="B187" s="159"/>
      <c r="C187" s="682"/>
      <c r="D187" s="168">
        <f t="shared" ref="D187" si="287">E187+G187</f>
        <v>0</v>
      </c>
      <c r="E187" s="168"/>
      <c r="F187" s="168"/>
      <c r="G187" s="168"/>
      <c r="H187" s="391">
        <f t="shared" ref="H187" si="288">I187+K187</f>
        <v>0</v>
      </c>
      <c r="I187" s="66"/>
      <c r="J187" s="66"/>
      <c r="K187" s="66"/>
      <c r="L187" s="67">
        <f t="shared" ref="L187" si="289">M187+O187</f>
        <v>0</v>
      </c>
      <c r="M187" s="67">
        <f t="shared" ref="M187" si="290">E187+I187</f>
        <v>0</v>
      </c>
      <c r="N187" s="67">
        <f t="shared" ref="N187" si="291">F187+J187</f>
        <v>0</v>
      </c>
      <c r="O187" s="67"/>
      <c r="P187" s="366"/>
    </row>
    <row r="188" spans="1:18" s="36" customFormat="1" hidden="1" x14ac:dyDescent="0.25">
      <c r="A188" s="235"/>
      <c r="B188" s="159"/>
      <c r="C188" s="683"/>
      <c r="D188" s="165">
        <f>E188+G188</f>
        <v>0</v>
      </c>
      <c r="E188" s="165"/>
      <c r="F188" s="165"/>
      <c r="G188" s="262"/>
      <c r="H188" s="169">
        <f t="shared" si="215"/>
        <v>0</v>
      </c>
      <c r="I188" s="208"/>
      <c r="J188" s="169"/>
      <c r="K188" s="169"/>
      <c r="L188" s="167">
        <f t="shared" ref="L188" si="292">M188+O188</f>
        <v>0</v>
      </c>
      <c r="M188" s="167">
        <f t="shared" ref="M188" si="293">E188+I188</f>
        <v>0</v>
      </c>
      <c r="N188" s="167">
        <f t="shared" ref="N188" si="294">F188+J188</f>
        <v>0</v>
      </c>
      <c r="O188" s="167">
        <f t="shared" ref="O188" si="295">G188+K188</f>
        <v>0</v>
      </c>
      <c r="P188" s="366"/>
      <c r="Q188" s="209"/>
      <c r="R188" s="210"/>
    </row>
    <row r="189" spans="1:18" x14ac:dyDescent="0.25">
      <c r="A189" s="32" t="s">
        <v>89</v>
      </c>
      <c r="B189" s="29" t="s">
        <v>40</v>
      </c>
      <c r="C189" s="680" t="s">
        <v>48</v>
      </c>
      <c r="D189" s="408">
        <f>E189+G189</f>
        <v>5.7</v>
      </c>
      <c r="E189" s="165">
        <v>5.7</v>
      </c>
      <c r="F189" s="216">
        <f t="shared" ref="F189:G189" si="296">SUM(F191:F192)</f>
        <v>0</v>
      </c>
      <c r="G189" s="216">
        <f t="shared" si="296"/>
        <v>0</v>
      </c>
      <c r="H189" s="206">
        <f t="shared" si="215"/>
        <v>-5.7</v>
      </c>
      <c r="I189" s="166">
        <v>-5.7</v>
      </c>
      <c r="J189" s="166">
        <f t="shared" ref="J189:K189" si="297">SUM(J191:J192)</f>
        <v>0</v>
      </c>
      <c r="K189" s="317">
        <f t="shared" si="297"/>
        <v>0</v>
      </c>
      <c r="L189" s="417">
        <f>M189+O189</f>
        <v>0</v>
      </c>
      <c r="M189" s="167">
        <f>E189+I189</f>
        <v>0</v>
      </c>
      <c r="N189" s="221">
        <f>F189+J189</f>
        <v>0</v>
      </c>
      <c r="O189" s="167">
        <f>G189+K189</f>
        <v>0</v>
      </c>
      <c r="P189" s="366"/>
      <c r="Q189" s="200"/>
      <c r="R189" s="96"/>
    </row>
    <row r="190" spans="1:18" hidden="1" x14ac:dyDescent="0.25">
      <c r="A190" s="39"/>
      <c r="B190" s="344" t="s">
        <v>183</v>
      </c>
      <c r="C190" s="681"/>
      <c r="D190" s="356"/>
      <c r="E190" s="173"/>
      <c r="F190" s="339"/>
      <c r="G190" s="217"/>
      <c r="H190" s="263"/>
      <c r="I190" s="263"/>
      <c r="J190" s="174"/>
      <c r="K190" s="359"/>
      <c r="L190" s="418"/>
      <c r="M190" s="175"/>
      <c r="N190" s="266"/>
      <c r="O190" s="175"/>
      <c r="P190" s="366"/>
      <c r="Q190" s="200"/>
      <c r="R190" s="96"/>
    </row>
    <row r="191" spans="1:18" hidden="1" x14ac:dyDescent="0.25">
      <c r="A191" s="39"/>
      <c r="B191" s="159"/>
      <c r="C191" s="681"/>
      <c r="D191" s="262">
        <f t="shared" ref="D191" si="298">E191+G191</f>
        <v>0</v>
      </c>
      <c r="E191" s="173"/>
      <c r="F191" s="339"/>
      <c r="G191" s="217"/>
      <c r="H191" s="391">
        <f t="shared" ref="H191" si="299">I191+K191</f>
        <v>0</v>
      </c>
      <c r="I191" s="66"/>
      <c r="J191" s="66"/>
      <c r="K191" s="416"/>
      <c r="L191" s="418">
        <f t="shared" ref="L191" si="300">M191+O191</f>
        <v>0</v>
      </c>
      <c r="M191" s="175">
        <f t="shared" ref="M191" si="301">E191+I191</f>
        <v>0</v>
      </c>
      <c r="N191" s="266">
        <f t="shared" ref="N191" si="302">F191+J191</f>
        <v>0</v>
      </c>
      <c r="O191" s="175"/>
      <c r="P191" s="366"/>
    </row>
    <row r="192" spans="1:18" s="36" customFormat="1" ht="51.75" x14ac:dyDescent="0.25">
      <c r="A192" s="235"/>
      <c r="B192" s="461" t="s">
        <v>579</v>
      </c>
      <c r="C192" s="689"/>
      <c r="D192" s="207">
        <f>E192+G192</f>
        <v>0</v>
      </c>
      <c r="E192" s="168"/>
      <c r="F192" s="217"/>
      <c r="G192" s="264"/>
      <c r="H192" s="169">
        <f t="shared" si="215"/>
        <v>0</v>
      </c>
      <c r="I192" s="208"/>
      <c r="J192" s="169"/>
      <c r="K192" s="318"/>
      <c r="L192" s="419">
        <f t="shared" ref="L192" si="303">M192+O192</f>
        <v>0</v>
      </c>
      <c r="M192" s="170">
        <f t="shared" ref="M192" si="304">E192+I192</f>
        <v>0</v>
      </c>
      <c r="N192" s="292">
        <f t="shared" ref="N192" si="305">F192+J192</f>
        <v>0</v>
      </c>
      <c r="O192" s="170">
        <f t="shared" ref="O192" si="306">G192+K192</f>
        <v>0</v>
      </c>
      <c r="P192" s="366"/>
      <c r="Q192" s="209"/>
      <c r="R192" s="210"/>
    </row>
    <row r="193" spans="1:18" hidden="1" x14ac:dyDescent="0.25">
      <c r="A193" s="32" t="s">
        <v>148</v>
      </c>
      <c r="B193" s="29" t="s">
        <v>314</v>
      </c>
      <c r="C193" s="680" t="s">
        <v>48</v>
      </c>
      <c r="D193" s="356">
        <f>E193+G193</f>
        <v>0</v>
      </c>
      <c r="E193" s="173">
        <f>SUM(E195:E196)</f>
        <v>0</v>
      </c>
      <c r="F193" s="173">
        <f t="shared" ref="F193:G193" si="307">SUM(F195:F196)</f>
        <v>0</v>
      </c>
      <c r="G193" s="165">
        <f t="shared" si="307"/>
        <v>0</v>
      </c>
      <c r="H193" s="206">
        <f>I193+K193</f>
        <v>0</v>
      </c>
      <c r="I193" s="166">
        <f>SUM(I195:I196)</f>
        <v>0</v>
      </c>
      <c r="J193" s="166">
        <f t="shared" ref="J193:K193" si="308">SUM(J195:J196)</f>
        <v>0</v>
      </c>
      <c r="K193" s="166">
        <f t="shared" si="308"/>
        <v>0</v>
      </c>
      <c r="L193" s="175">
        <f>M193+O193</f>
        <v>0</v>
      </c>
      <c r="M193" s="175">
        <f>E193+I193</f>
        <v>0</v>
      </c>
      <c r="N193" s="175">
        <f>F193+J193</f>
        <v>0</v>
      </c>
      <c r="O193" s="175">
        <f>G193+K193</f>
        <v>0</v>
      </c>
      <c r="P193" s="366"/>
      <c r="Q193" s="200"/>
      <c r="R193" s="96"/>
    </row>
    <row r="194" spans="1:18" hidden="1" x14ac:dyDescent="0.25">
      <c r="A194" s="39"/>
      <c r="B194" s="344" t="s">
        <v>183</v>
      </c>
      <c r="C194" s="681"/>
      <c r="D194" s="354"/>
      <c r="E194" s="168"/>
      <c r="F194" s="314"/>
      <c r="G194" s="168"/>
      <c r="H194" s="263"/>
      <c r="I194" s="263"/>
      <c r="J194" s="174"/>
      <c r="K194" s="174"/>
      <c r="L194" s="175"/>
      <c r="M194" s="175"/>
      <c r="N194" s="175"/>
      <c r="O194" s="175"/>
      <c r="P194" s="366"/>
      <c r="Q194" s="200"/>
      <c r="R194" s="96"/>
    </row>
    <row r="195" spans="1:18" hidden="1" x14ac:dyDescent="0.25">
      <c r="A195" s="39"/>
      <c r="B195" s="159"/>
      <c r="C195" s="682"/>
      <c r="D195" s="168">
        <f t="shared" ref="D195" si="309">E195+G195</f>
        <v>0</v>
      </c>
      <c r="E195" s="168"/>
      <c r="F195" s="168"/>
      <c r="G195" s="168"/>
      <c r="H195" s="391">
        <f t="shared" ref="H195" si="310">I195+K195</f>
        <v>0</v>
      </c>
      <c r="I195" s="66"/>
      <c r="J195" s="66"/>
      <c r="K195" s="66"/>
      <c r="L195" s="67">
        <f t="shared" ref="L195" si="311">M195+O195</f>
        <v>0</v>
      </c>
      <c r="M195" s="67">
        <f t="shared" ref="M195" si="312">E195+I195</f>
        <v>0</v>
      </c>
      <c r="N195" s="67">
        <f t="shared" ref="N195" si="313">F195+J195</f>
        <v>0</v>
      </c>
      <c r="O195" s="67"/>
      <c r="P195" s="366"/>
    </row>
    <row r="196" spans="1:18" s="36" customFormat="1" hidden="1" x14ac:dyDescent="0.25">
      <c r="A196" s="235"/>
      <c r="B196" s="159"/>
      <c r="C196" s="683"/>
      <c r="D196" s="165">
        <f>E196+G196</f>
        <v>0</v>
      </c>
      <c r="E196" s="165"/>
      <c r="F196" s="165"/>
      <c r="G196" s="262"/>
      <c r="H196" s="169">
        <f>I196+K196</f>
        <v>0</v>
      </c>
      <c r="I196" s="208"/>
      <c r="J196" s="169"/>
      <c r="K196" s="169"/>
      <c r="L196" s="167">
        <f t="shared" ref="L196" si="314">M196+O196</f>
        <v>0</v>
      </c>
      <c r="M196" s="167">
        <f t="shared" ref="M196" si="315">E196+I196</f>
        <v>0</v>
      </c>
      <c r="N196" s="167">
        <f t="shared" ref="N196" si="316">F196+J196</f>
        <v>0</v>
      </c>
      <c r="O196" s="167">
        <f t="shared" ref="O196" si="317">G196+K196</f>
        <v>0</v>
      </c>
      <c r="P196" s="366"/>
      <c r="Q196" s="209"/>
      <c r="R196" s="210"/>
    </row>
    <row r="197" spans="1:18" hidden="1" x14ac:dyDescent="0.25">
      <c r="A197" s="32" t="s">
        <v>106</v>
      </c>
      <c r="B197" s="29" t="s">
        <v>39</v>
      </c>
      <c r="C197" s="680" t="s">
        <v>48</v>
      </c>
      <c r="D197" s="408">
        <f>E197+G197</f>
        <v>0</v>
      </c>
      <c r="E197" s="165">
        <f>SUM(E199:E200)</f>
        <v>0</v>
      </c>
      <c r="F197" s="165">
        <f t="shared" ref="F197:G197" si="318">SUM(F199:F200)</f>
        <v>0</v>
      </c>
      <c r="G197" s="165">
        <f t="shared" si="318"/>
        <v>0</v>
      </c>
      <c r="H197" s="206">
        <f t="shared" si="215"/>
        <v>0</v>
      </c>
      <c r="I197" s="166">
        <f>SUM(I199:I200)</f>
        <v>0</v>
      </c>
      <c r="J197" s="166">
        <f t="shared" ref="J197:K197" si="319">SUM(J199:J200)</f>
        <v>0</v>
      </c>
      <c r="K197" s="166">
        <f t="shared" si="319"/>
        <v>0</v>
      </c>
      <c r="L197" s="167">
        <f>M197+O197</f>
        <v>0</v>
      </c>
      <c r="M197" s="167">
        <f>E197+I197</f>
        <v>0</v>
      </c>
      <c r="N197" s="167">
        <f>F197+J197</f>
        <v>0</v>
      </c>
      <c r="O197" s="167">
        <f>G197+K197</f>
        <v>0</v>
      </c>
      <c r="P197" s="366"/>
      <c r="Q197" s="200"/>
      <c r="R197" s="96"/>
    </row>
    <row r="198" spans="1:18" hidden="1" x14ac:dyDescent="0.25">
      <c r="A198" s="39"/>
      <c r="B198" s="344" t="s">
        <v>183</v>
      </c>
      <c r="C198" s="681"/>
      <c r="D198" s="354"/>
      <c r="E198" s="168"/>
      <c r="F198" s="314"/>
      <c r="G198" s="168"/>
      <c r="H198" s="263"/>
      <c r="I198" s="263"/>
      <c r="J198" s="174"/>
      <c r="K198" s="174"/>
      <c r="L198" s="175"/>
      <c r="M198" s="175"/>
      <c r="N198" s="175"/>
      <c r="O198" s="175"/>
      <c r="P198" s="366"/>
      <c r="Q198" s="200"/>
      <c r="R198" s="96"/>
    </row>
    <row r="199" spans="1:18" hidden="1" x14ac:dyDescent="0.25">
      <c r="A199" s="39"/>
      <c r="B199" s="159"/>
      <c r="C199" s="682"/>
      <c r="D199" s="168">
        <f t="shared" ref="D199" si="320">E199+G199</f>
        <v>0</v>
      </c>
      <c r="E199" s="168"/>
      <c r="F199" s="168"/>
      <c r="G199" s="168"/>
      <c r="H199" s="391">
        <f t="shared" ref="H199" si="321">I199+K199</f>
        <v>0</v>
      </c>
      <c r="I199" s="66"/>
      <c r="J199" s="66"/>
      <c r="K199" s="66"/>
      <c r="L199" s="67">
        <f t="shared" ref="L199" si="322">M199+O199</f>
        <v>0</v>
      </c>
      <c r="M199" s="67">
        <f t="shared" ref="M199" si="323">E199+I199</f>
        <v>0</v>
      </c>
      <c r="N199" s="67">
        <f t="shared" ref="N199" si="324">F199+J199</f>
        <v>0</v>
      </c>
      <c r="O199" s="67"/>
      <c r="P199" s="366"/>
    </row>
    <row r="200" spans="1:18" s="36" customFormat="1" hidden="1" x14ac:dyDescent="0.25">
      <c r="A200" s="235"/>
      <c r="B200" s="159"/>
      <c r="C200" s="683"/>
      <c r="D200" s="165">
        <f>E200+G200</f>
        <v>0</v>
      </c>
      <c r="E200" s="165"/>
      <c r="F200" s="165"/>
      <c r="G200" s="262"/>
      <c r="H200" s="174">
        <f t="shared" si="215"/>
        <v>0</v>
      </c>
      <c r="I200" s="263"/>
      <c r="J200" s="174"/>
      <c r="K200" s="174"/>
      <c r="L200" s="167">
        <f t="shared" ref="L200" si="325">M200+O200</f>
        <v>0</v>
      </c>
      <c r="M200" s="167">
        <f t="shared" ref="M200" si="326">E200+I200</f>
        <v>0</v>
      </c>
      <c r="N200" s="167">
        <f t="shared" ref="N200" si="327">F200+J200</f>
        <v>0</v>
      </c>
      <c r="O200" s="167">
        <f t="shared" ref="O200" si="328">G200+K200</f>
        <v>0</v>
      </c>
      <c r="P200" s="366"/>
      <c r="Q200" s="209"/>
      <c r="R200" s="210"/>
    </row>
    <row r="201" spans="1:18" x14ac:dyDescent="0.25">
      <c r="A201" s="32" t="s">
        <v>90</v>
      </c>
      <c r="B201" s="29" t="s">
        <v>377</v>
      </c>
      <c r="C201" s="663" t="s">
        <v>48</v>
      </c>
      <c r="D201" s="408">
        <f>E201+G201</f>
        <v>1</v>
      </c>
      <c r="E201" s="165">
        <v>1</v>
      </c>
      <c r="F201" s="165">
        <f t="shared" ref="F201:G201" si="329">SUM(F203:F205)</f>
        <v>0</v>
      </c>
      <c r="G201" s="205">
        <f t="shared" si="329"/>
        <v>0</v>
      </c>
      <c r="H201" s="317">
        <f t="shared" si="215"/>
        <v>0</v>
      </c>
      <c r="I201" s="166"/>
      <c r="J201" s="220">
        <f t="shared" ref="J201:K201" si="330">SUM(J203:J205)</f>
        <v>0</v>
      </c>
      <c r="K201" s="166">
        <f t="shared" si="330"/>
        <v>0</v>
      </c>
      <c r="L201" s="221">
        <f>M201+O201</f>
        <v>1</v>
      </c>
      <c r="M201" s="167">
        <f>E201+I201</f>
        <v>1</v>
      </c>
      <c r="N201" s="221">
        <f>F201+J201</f>
        <v>0</v>
      </c>
      <c r="O201" s="167">
        <f t="shared" ref="O201" si="331">G201+K201+O203</f>
        <v>0</v>
      </c>
      <c r="P201" s="366"/>
      <c r="Q201" s="200"/>
      <c r="R201" s="96"/>
    </row>
    <row r="202" spans="1:18" hidden="1" x14ac:dyDescent="0.25">
      <c r="A202" s="39"/>
      <c r="B202" s="344" t="s">
        <v>183</v>
      </c>
      <c r="C202" s="664"/>
      <c r="D202" s="354"/>
      <c r="E202" s="168"/>
      <c r="F202" s="314"/>
      <c r="G202" s="207"/>
      <c r="H202" s="359"/>
      <c r="I202" s="174"/>
      <c r="J202" s="265"/>
      <c r="K202" s="174"/>
      <c r="L202" s="266"/>
      <c r="M202" s="175"/>
      <c r="N202" s="266"/>
      <c r="O202" s="175"/>
      <c r="P202" s="366"/>
      <c r="Q202" s="200"/>
      <c r="R202" s="96"/>
    </row>
    <row r="203" spans="1:18" ht="51.75" x14ac:dyDescent="0.25">
      <c r="A203" s="39"/>
      <c r="B203" s="461" t="s">
        <v>579</v>
      </c>
      <c r="C203" s="664"/>
      <c r="D203" s="168">
        <f t="shared" ref="D203:D204" si="332">E203+G203</f>
        <v>0</v>
      </c>
      <c r="E203" s="168"/>
      <c r="F203" s="314"/>
      <c r="G203" s="207"/>
      <c r="H203" s="562">
        <f t="shared" ref="H203:H204" si="333">I203+K203</f>
        <v>0</v>
      </c>
      <c r="I203" s="169"/>
      <c r="J203" s="291"/>
      <c r="K203" s="169"/>
      <c r="L203" s="292">
        <f t="shared" ref="L203" si="334">M203+O203</f>
        <v>0</v>
      </c>
      <c r="M203" s="170">
        <f t="shared" ref="M203" si="335">E203+I203</f>
        <v>0</v>
      </c>
      <c r="N203" s="292">
        <f t="shared" ref="N203" si="336">F203+J203</f>
        <v>0</v>
      </c>
      <c r="O203" s="170"/>
      <c r="P203" s="366"/>
      <c r="Q203" s="200"/>
      <c r="R203" s="96"/>
    </row>
    <row r="204" spans="1:18" hidden="1" x14ac:dyDescent="0.25">
      <c r="A204" s="39"/>
      <c r="B204" s="159"/>
      <c r="C204" s="664"/>
      <c r="D204" s="168">
        <f t="shared" si="332"/>
        <v>0</v>
      </c>
      <c r="E204" s="168"/>
      <c r="F204" s="168"/>
      <c r="G204" s="168"/>
      <c r="H204" s="524">
        <f t="shared" si="333"/>
        <v>0</v>
      </c>
      <c r="I204" s="169"/>
      <c r="J204" s="169"/>
      <c r="K204" s="169"/>
      <c r="L204" s="170">
        <f t="shared" ref="L204" si="337">M204+O204</f>
        <v>0</v>
      </c>
      <c r="M204" s="170">
        <f t="shared" ref="M204" si="338">E204+I204</f>
        <v>0</v>
      </c>
      <c r="N204" s="170">
        <f t="shared" ref="N204" si="339">F204+J204</f>
        <v>0</v>
      </c>
      <c r="O204" s="170"/>
      <c r="P204" s="366"/>
    </row>
    <row r="205" spans="1:18" s="36" customFormat="1" hidden="1" x14ac:dyDescent="0.25">
      <c r="A205" s="235"/>
      <c r="B205" s="159"/>
      <c r="C205" s="665"/>
      <c r="D205" s="165">
        <f>E205+G205</f>
        <v>0</v>
      </c>
      <c r="E205" s="165"/>
      <c r="F205" s="165"/>
      <c r="G205" s="262"/>
      <c r="H205" s="174">
        <f t="shared" si="215"/>
        <v>0</v>
      </c>
      <c r="I205" s="263"/>
      <c r="J205" s="174"/>
      <c r="K205" s="174"/>
      <c r="L205" s="167">
        <f t="shared" ref="L205" si="340">M205+O205</f>
        <v>0</v>
      </c>
      <c r="M205" s="167">
        <f t="shared" ref="M205" si="341">E205+I205</f>
        <v>0</v>
      </c>
      <c r="N205" s="167">
        <f t="shared" ref="N205" si="342">F205+J205</f>
        <v>0</v>
      </c>
      <c r="O205" s="167">
        <f t="shared" ref="O205" si="343">G205+K205</f>
        <v>0</v>
      </c>
      <c r="P205" s="366"/>
      <c r="Q205" s="209"/>
      <c r="R205" s="210"/>
    </row>
    <row r="206" spans="1:18" x14ac:dyDescent="0.25">
      <c r="A206" s="32" t="s">
        <v>91</v>
      </c>
      <c r="B206" s="29" t="s">
        <v>145</v>
      </c>
      <c r="C206" s="663" t="s">
        <v>48</v>
      </c>
      <c r="D206" s="408">
        <f>E206+G206</f>
        <v>14.6</v>
      </c>
      <c r="E206" s="165">
        <v>14.6</v>
      </c>
      <c r="F206" s="165">
        <f t="shared" ref="F206:G206" si="344">SUM(F208:F209)</f>
        <v>0</v>
      </c>
      <c r="G206" s="205">
        <f t="shared" si="344"/>
        <v>0</v>
      </c>
      <c r="H206" s="317">
        <f t="shared" si="215"/>
        <v>0</v>
      </c>
      <c r="I206" s="166"/>
      <c r="J206" s="220">
        <f t="shared" ref="J206:K206" si="345">SUM(J208:J209)</f>
        <v>0</v>
      </c>
      <c r="K206" s="166">
        <f t="shared" si="345"/>
        <v>0</v>
      </c>
      <c r="L206" s="221">
        <f>M206+O206</f>
        <v>14.6</v>
      </c>
      <c r="M206" s="167">
        <f>E206+I206</f>
        <v>14.6</v>
      </c>
      <c r="N206" s="221">
        <f>F206+J206</f>
        <v>0</v>
      </c>
      <c r="O206" s="167">
        <f>G206+K206</f>
        <v>0</v>
      </c>
      <c r="P206" s="366"/>
      <c r="Q206" s="200"/>
      <c r="R206" s="96"/>
    </row>
    <row r="207" spans="1:18" hidden="1" x14ac:dyDescent="0.25">
      <c r="A207" s="39"/>
      <c r="B207" s="344" t="s">
        <v>183</v>
      </c>
      <c r="C207" s="664"/>
      <c r="D207" s="354"/>
      <c r="E207" s="168"/>
      <c r="F207" s="168"/>
      <c r="G207" s="314"/>
      <c r="H207" s="359"/>
      <c r="I207" s="174"/>
      <c r="J207" s="265"/>
      <c r="K207" s="174"/>
      <c r="L207" s="266"/>
      <c r="M207" s="175"/>
      <c r="N207" s="266"/>
      <c r="O207" s="175"/>
      <c r="P207" s="366"/>
      <c r="Q207" s="200"/>
      <c r="R207" s="96"/>
    </row>
    <row r="208" spans="1:18" ht="51.75" x14ac:dyDescent="0.25">
      <c r="A208" s="39"/>
      <c r="B208" s="461" t="s">
        <v>579</v>
      </c>
      <c r="C208" s="664"/>
      <c r="D208" s="168">
        <f t="shared" ref="D208" si="346">E208+G208</f>
        <v>0</v>
      </c>
      <c r="E208" s="168"/>
      <c r="F208" s="168"/>
      <c r="G208" s="207"/>
      <c r="H208" s="562">
        <f t="shared" ref="H208" si="347">I208+K208</f>
        <v>0</v>
      </c>
      <c r="I208" s="169"/>
      <c r="J208" s="291"/>
      <c r="K208" s="169"/>
      <c r="L208" s="292">
        <f t="shared" ref="L208" si="348">M208+O208</f>
        <v>0</v>
      </c>
      <c r="M208" s="170">
        <f t="shared" ref="M208" si="349">E208+I208</f>
        <v>0</v>
      </c>
      <c r="N208" s="292">
        <f t="shared" ref="N208" si="350">F208+J208</f>
        <v>0</v>
      </c>
      <c r="O208" s="170"/>
      <c r="P208" s="366"/>
    </row>
    <row r="209" spans="1:18" s="36" customFormat="1" hidden="1" x14ac:dyDescent="0.25">
      <c r="A209" s="235"/>
      <c r="B209" s="159"/>
      <c r="C209" s="665"/>
      <c r="D209" s="165">
        <f>E209+G209</f>
        <v>0</v>
      </c>
      <c r="E209" s="165"/>
      <c r="F209" s="165"/>
      <c r="G209" s="262"/>
      <c r="H209" s="169">
        <f t="shared" si="215"/>
        <v>0</v>
      </c>
      <c r="I209" s="208"/>
      <c r="J209" s="169"/>
      <c r="K209" s="169"/>
      <c r="L209" s="175">
        <f t="shared" ref="L209" si="351">M209+O209</f>
        <v>0</v>
      </c>
      <c r="M209" s="175">
        <f t="shared" ref="M209" si="352">E209+I209</f>
        <v>0</v>
      </c>
      <c r="N209" s="175">
        <f t="shared" ref="N209" si="353">F209+J209</f>
        <v>0</v>
      </c>
      <c r="O209" s="175">
        <f t="shared" ref="O209" si="354">G209+K209</f>
        <v>0</v>
      </c>
      <c r="P209" s="366"/>
      <c r="Q209" s="209"/>
      <c r="R209" s="210"/>
    </row>
    <row r="210" spans="1:18" hidden="1" x14ac:dyDescent="0.25">
      <c r="A210" s="32" t="s">
        <v>107</v>
      </c>
      <c r="B210" s="29" t="s">
        <v>34</v>
      </c>
      <c r="C210" s="684" t="s">
        <v>48</v>
      </c>
      <c r="D210" s="408">
        <f>E210+G210</f>
        <v>0</v>
      </c>
      <c r="E210" s="165">
        <f>SUM(E212:E213)</f>
        <v>0</v>
      </c>
      <c r="F210" s="165">
        <f t="shared" ref="F210:G210" si="355">SUM(F212:F213)</f>
        <v>0</v>
      </c>
      <c r="G210" s="165">
        <f t="shared" si="355"/>
        <v>0</v>
      </c>
      <c r="H210" s="206">
        <f t="shared" si="215"/>
        <v>0</v>
      </c>
      <c r="I210" s="166">
        <f>SUM(I212:I213)</f>
        <v>0</v>
      </c>
      <c r="J210" s="166">
        <f t="shared" ref="J210:K210" si="356">SUM(J212:J213)</f>
        <v>0</v>
      </c>
      <c r="K210" s="166">
        <f t="shared" si="356"/>
        <v>0</v>
      </c>
      <c r="L210" s="167">
        <f>M210+O210</f>
        <v>0</v>
      </c>
      <c r="M210" s="167">
        <f>E210+I210</f>
        <v>0</v>
      </c>
      <c r="N210" s="167">
        <f>F210+J210</f>
        <v>0</v>
      </c>
      <c r="O210" s="167">
        <f>G210+K210</f>
        <v>0</v>
      </c>
      <c r="P210" s="366"/>
      <c r="Q210" s="200"/>
      <c r="R210" s="96"/>
    </row>
    <row r="211" spans="1:18" hidden="1" x14ac:dyDescent="0.25">
      <c r="A211" s="39"/>
      <c r="B211" s="344" t="s">
        <v>183</v>
      </c>
      <c r="C211" s="685"/>
      <c r="D211" s="354"/>
      <c r="E211" s="168"/>
      <c r="F211" s="314"/>
      <c r="G211" s="168"/>
      <c r="H211" s="263"/>
      <c r="I211" s="263"/>
      <c r="J211" s="174"/>
      <c r="K211" s="174"/>
      <c r="L211" s="175"/>
      <c r="M211" s="175"/>
      <c r="N211" s="175"/>
      <c r="O211" s="175"/>
      <c r="P211" s="366"/>
      <c r="Q211" s="200"/>
      <c r="R211" s="96"/>
    </row>
    <row r="212" spans="1:18" hidden="1" x14ac:dyDescent="0.25">
      <c r="A212" s="39"/>
      <c r="B212" s="159"/>
      <c r="C212" s="664"/>
      <c r="D212" s="168">
        <f t="shared" ref="D212" si="357">E212+G212</f>
        <v>0</v>
      </c>
      <c r="E212" s="168"/>
      <c r="F212" s="168"/>
      <c r="G212" s="168"/>
      <c r="H212" s="391">
        <f t="shared" ref="H212" si="358">I212+K212</f>
        <v>0</v>
      </c>
      <c r="I212" s="66"/>
      <c r="J212" s="66"/>
      <c r="K212" s="66"/>
      <c r="L212" s="67">
        <f t="shared" ref="L212" si="359">M212+O212</f>
        <v>0</v>
      </c>
      <c r="M212" s="67">
        <f t="shared" ref="M212" si="360">E212+I212</f>
        <v>0</v>
      </c>
      <c r="N212" s="67">
        <f t="shared" ref="N212" si="361">F212+J212</f>
        <v>0</v>
      </c>
      <c r="O212" s="67"/>
      <c r="P212" s="366"/>
    </row>
    <row r="213" spans="1:18" s="36" customFormat="1" hidden="1" x14ac:dyDescent="0.25">
      <c r="A213" s="235"/>
      <c r="B213" s="159"/>
      <c r="C213" s="665"/>
      <c r="D213" s="165">
        <f>E213+G213</f>
        <v>0</v>
      </c>
      <c r="E213" s="165"/>
      <c r="F213" s="165"/>
      <c r="G213" s="262"/>
      <c r="H213" s="174">
        <f t="shared" si="215"/>
        <v>0</v>
      </c>
      <c r="I213" s="263"/>
      <c r="J213" s="174"/>
      <c r="K213" s="174"/>
      <c r="L213" s="167">
        <f t="shared" ref="L213" si="362">M213+O213</f>
        <v>0</v>
      </c>
      <c r="M213" s="167">
        <f t="shared" ref="M213" si="363">E213+I213</f>
        <v>0</v>
      </c>
      <c r="N213" s="167">
        <f t="shared" ref="N213" si="364">F213+J213</f>
        <v>0</v>
      </c>
      <c r="O213" s="167">
        <f t="shared" ref="O213" si="365">G213+K213</f>
        <v>0</v>
      </c>
      <c r="P213" s="366"/>
      <c r="Q213" s="209"/>
      <c r="R213" s="210"/>
    </row>
    <row r="214" spans="1:18" x14ac:dyDescent="0.25">
      <c r="A214" s="32" t="s">
        <v>92</v>
      </c>
      <c r="B214" s="29" t="s">
        <v>36</v>
      </c>
      <c r="C214" s="663" t="s">
        <v>48</v>
      </c>
      <c r="D214" s="408">
        <f>E214+G214</f>
        <v>6.5</v>
      </c>
      <c r="E214" s="165">
        <v>6.5</v>
      </c>
      <c r="F214" s="165">
        <f t="shared" ref="F214:G214" si="366">SUM(F216:F217)</f>
        <v>0</v>
      </c>
      <c r="G214" s="205">
        <f t="shared" si="366"/>
        <v>0</v>
      </c>
      <c r="H214" s="317">
        <f t="shared" si="215"/>
        <v>0</v>
      </c>
      <c r="I214" s="166"/>
      <c r="J214" s="220">
        <f t="shared" ref="J214:K214" si="367">SUM(J216:J217)</f>
        <v>0</v>
      </c>
      <c r="K214" s="166">
        <f t="shared" si="367"/>
        <v>0</v>
      </c>
      <c r="L214" s="221">
        <f>M214+O214</f>
        <v>6.5</v>
      </c>
      <c r="M214" s="167">
        <f>E214+I214</f>
        <v>6.5</v>
      </c>
      <c r="N214" s="221">
        <f>F214+J214</f>
        <v>0</v>
      </c>
      <c r="O214" s="167">
        <f>G214+K214</f>
        <v>0</v>
      </c>
      <c r="P214" s="366"/>
      <c r="Q214" s="200"/>
      <c r="R214" s="96"/>
    </row>
    <row r="215" spans="1:18" hidden="1" x14ac:dyDescent="0.25">
      <c r="A215" s="39"/>
      <c r="B215" s="344" t="s">
        <v>183</v>
      </c>
      <c r="C215" s="664"/>
      <c r="D215" s="354"/>
      <c r="E215" s="168"/>
      <c r="F215" s="314"/>
      <c r="G215" s="207"/>
      <c r="H215" s="359"/>
      <c r="I215" s="174"/>
      <c r="J215" s="265"/>
      <c r="K215" s="174"/>
      <c r="L215" s="266"/>
      <c r="M215" s="175"/>
      <c r="N215" s="266"/>
      <c r="O215" s="175"/>
      <c r="P215" s="366"/>
      <c r="Q215" s="200"/>
      <c r="R215" s="96"/>
    </row>
    <row r="216" spans="1:18" ht="51.75" x14ac:dyDescent="0.25">
      <c r="A216" s="39"/>
      <c r="B216" s="461" t="s">
        <v>579</v>
      </c>
      <c r="C216" s="664"/>
      <c r="D216" s="168">
        <f t="shared" ref="D216" si="368">E216+G216</f>
        <v>0</v>
      </c>
      <c r="E216" s="168"/>
      <c r="F216" s="168"/>
      <c r="G216" s="207"/>
      <c r="H216" s="562">
        <f t="shared" ref="H216" si="369">I216+K216</f>
        <v>0</v>
      </c>
      <c r="I216" s="169"/>
      <c r="J216" s="291"/>
      <c r="K216" s="169"/>
      <c r="L216" s="292">
        <f t="shared" ref="L216" si="370">M216+O216</f>
        <v>0</v>
      </c>
      <c r="M216" s="170">
        <f t="shared" ref="M216" si="371">E216+I216</f>
        <v>0</v>
      </c>
      <c r="N216" s="292">
        <f t="shared" ref="N216" si="372">F216+J216</f>
        <v>0</v>
      </c>
      <c r="O216" s="170"/>
      <c r="P216" s="366"/>
    </row>
    <row r="217" spans="1:18" s="36" customFormat="1" hidden="1" x14ac:dyDescent="0.25">
      <c r="A217" s="235"/>
      <c r="B217" s="159"/>
      <c r="C217" s="665"/>
      <c r="D217" s="165">
        <f>E217+G217</f>
        <v>0</v>
      </c>
      <c r="E217" s="165"/>
      <c r="F217" s="165"/>
      <c r="G217" s="262"/>
      <c r="H217" s="318">
        <f t="shared" si="215"/>
        <v>0</v>
      </c>
      <c r="I217" s="169"/>
      <c r="J217" s="291"/>
      <c r="K217" s="169"/>
      <c r="L217" s="175">
        <f t="shared" ref="L217" si="373">M217+O217</f>
        <v>0</v>
      </c>
      <c r="M217" s="175">
        <f t="shared" ref="M217" si="374">E217+I217</f>
        <v>0</v>
      </c>
      <c r="N217" s="175">
        <f t="shared" ref="N217" si="375">F217+J217</f>
        <v>0</v>
      </c>
      <c r="O217" s="175">
        <f t="shared" ref="O217" si="376">G217+K217</f>
        <v>0</v>
      </c>
      <c r="P217" s="366"/>
      <c r="Q217" s="209"/>
      <c r="R217" s="210"/>
    </row>
    <row r="218" spans="1:18" hidden="1" x14ac:dyDescent="0.25">
      <c r="A218" s="32" t="s">
        <v>109</v>
      </c>
      <c r="B218" s="29" t="s">
        <v>38</v>
      </c>
      <c r="C218" s="684" t="s">
        <v>48</v>
      </c>
      <c r="D218" s="408">
        <f>E218+G218</f>
        <v>0</v>
      </c>
      <c r="E218" s="165">
        <f>SUM(E220:E221)</f>
        <v>0</v>
      </c>
      <c r="F218" s="165">
        <f t="shared" ref="F218:G218" si="377">SUM(F220:F221)</f>
        <v>0</v>
      </c>
      <c r="G218" s="165">
        <f t="shared" si="377"/>
        <v>0</v>
      </c>
      <c r="H218" s="206">
        <f t="shared" si="215"/>
        <v>0</v>
      </c>
      <c r="I218" s="166">
        <f>SUM(I220:I221)</f>
        <v>0</v>
      </c>
      <c r="J218" s="166">
        <f t="shared" ref="J218:K218" si="378">SUM(J220:J221)</f>
        <v>0</v>
      </c>
      <c r="K218" s="166">
        <f t="shared" si="378"/>
        <v>0</v>
      </c>
      <c r="L218" s="167">
        <f>M218+O218</f>
        <v>0</v>
      </c>
      <c r="M218" s="167">
        <f>E218+I218</f>
        <v>0</v>
      </c>
      <c r="N218" s="167">
        <f>F218+J218</f>
        <v>0</v>
      </c>
      <c r="O218" s="167">
        <f>G218+K218</f>
        <v>0</v>
      </c>
      <c r="P218" s="366"/>
      <c r="Q218" s="200"/>
      <c r="R218" s="96"/>
    </row>
    <row r="219" spans="1:18" hidden="1" x14ac:dyDescent="0.25">
      <c r="A219" s="39"/>
      <c r="B219" s="344" t="s">
        <v>183</v>
      </c>
      <c r="C219" s="685"/>
      <c r="D219" s="354"/>
      <c r="E219" s="168"/>
      <c r="F219" s="314"/>
      <c r="G219" s="168"/>
      <c r="H219" s="263"/>
      <c r="I219" s="263"/>
      <c r="J219" s="174"/>
      <c r="K219" s="174"/>
      <c r="L219" s="175"/>
      <c r="M219" s="175"/>
      <c r="N219" s="175"/>
      <c r="O219" s="175"/>
      <c r="P219" s="366"/>
      <c r="Q219" s="200"/>
      <c r="R219" s="96"/>
    </row>
    <row r="220" spans="1:18" hidden="1" x14ac:dyDescent="0.25">
      <c r="A220" s="39"/>
      <c r="B220" s="159"/>
      <c r="C220" s="664"/>
      <c r="D220" s="168">
        <f t="shared" ref="D220" si="379">E220+G220</f>
        <v>0</v>
      </c>
      <c r="E220" s="168"/>
      <c r="F220" s="168"/>
      <c r="G220" s="168"/>
      <c r="H220" s="391">
        <f t="shared" ref="H220" si="380">I220+K220</f>
        <v>0</v>
      </c>
      <c r="I220" s="66"/>
      <c r="J220" s="66"/>
      <c r="K220" s="66"/>
      <c r="L220" s="67">
        <f t="shared" ref="L220" si="381">M220+O220</f>
        <v>0</v>
      </c>
      <c r="M220" s="67">
        <f t="shared" ref="M220" si="382">E220+I220</f>
        <v>0</v>
      </c>
      <c r="N220" s="67">
        <f t="shared" ref="N220" si="383">F220+J220</f>
        <v>0</v>
      </c>
      <c r="O220" s="67"/>
      <c r="P220" s="366"/>
    </row>
    <row r="221" spans="1:18" s="36" customFormat="1" hidden="1" x14ac:dyDescent="0.25">
      <c r="A221" s="235"/>
      <c r="B221" s="159"/>
      <c r="C221" s="665"/>
      <c r="D221" s="165">
        <f>E221+G221</f>
        <v>0</v>
      </c>
      <c r="E221" s="165"/>
      <c r="F221" s="165"/>
      <c r="G221" s="262"/>
      <c r="H221" s="174">
        <f t="shared" si="215"/>
        <v>0</v>
      </c>
      <c r="I221" s="263"/>
      <c r="J221" s="174"/>
      <c r="K221" s="174"/>
      <c r="L221" s="167">
        <f t="shared" ref="L221" si="384">M221+O221</f>
        <v>0</v>
      </c>
      <c r="M221" s="167">
        <f t="shared" ref="M221" si="385">E221+I221</f>
        <v>0</v>
      </c>
      <c r="N221" s="167">
        <f t="shared" ref="N221" si="386">F221+J221</f>
        <v>0</v>
      </c>
      <c r="O221" s="167">
        <f t="shared" ref="O221" si="387">G221+K221</f>
        <v>0</v>
      </c>
      <c r="P221" s="366"/>
      <c r="Q221" s="209"/>
      <c r="R221" s="210"/>
    </row>
    <row r="222" spans="1:18" x14ac:dyDescent="0.25">
      <c r="A222" s="32" t="s">
        <v>93</v>
      </c>
      <c r="B222" s="29" t="s">
        <v>37</v>
      </c>
      <c r="C222" s="663" t="s">
        <v>48</v>
      </c>
      <c r="D222" s="408">
        <f>E222+G222</f>
        <v>4.8</v>
      </c>
      <c r="E222" s="165">
        <v>4.8</v>
      </c>
      <c r="F222" s="165">
        <f t="shared" ref="F222:G222" si="388">SUM(F224:F225)</f>
        <v>0</v>
      </c>
      <c r="G222" s="205">
        <f t="shared" si="388"/>
        <v>0</v>
      </c>
      <c r="H222" s="317">
        <f t="shared" si="215"/>
        <v>0</v>
      </c>
      <c r="I222" s="166"/>
      <c r="J222" s="220">
        <f t="shared" ref="J222:K222" si="389">SUM(J224:J225)</f>
        <v>0</v>
      </c>
      <c r="K222" s="166">
        <f t="shared" si="389"/>
        <v>0</v>
      </c>
      <c r="L222" s="221">
        <f>M222+O222</f>
        <v>4.8</v>
      </c>
      <c r="M222" s="167">
        <f>E222+I222</f>
        <v>4.8</v>
      </c>
      <c r="N222" s="221">
        <f>F222+J222</f>
        <v>0</v>
      </c>
      <c r="O222" s="167">
        <f>G222+K222</f>
        <v>0</v>
      </c>
      <c r="P222" s="366"/>
      <c r="Q222" s="200"/>
      <c r="R222" s="96"/>
    </row>
    <row r="223" spans="1:18" hidden="1" x14ac:dyDescent="0.25">
      <c r="A223" s="39"/>
      <c r="B223" s="344" t="s">
        <v>183</v>
      </c>
      <c r="C223" s="664"/>
      <c r="D223" s="354"/>
      <c r="E223" s="168"/>
      <c r="F223" s="314"/>
      <c r="G223" s="207"/>
      <c r="H223" s="359"/>
      <c r="I223" s="174"/>
      <c r="J223" s="265"/>
      <c r="K223" s="174"/>
      <c r="L223" s="266"/>
      <c r="M223" s="175"/>
      <c r="N223" s="266"/>
      <c r="O223" s="175"/>
      <c r="P223" s="366"/>
      <c r="Q223" s="200"/>
      <c r="R223" s="96"/>
    </row>
    <row r="224" spans="1:18" ht="51.75" x14ac:dyDescent="0.25">
      <c r="A224" s="39"/>
      <c r="B224" s="461" t="s">
        <v>579</v>
      </c>
      <c r="C224" s="664"/>
      <c r="D224" s="168">
        <f t="shared" ref="D224" si="390">E224+G224</f>
        <v>0</v>
      </c>
      <c r="E224" s="168"/>
      <c r="F224" s="168"/>
      <c r="G224" s="207"/>
      <c r="H224" s="562">
        <f t="shared" ref="H224" si="391">I224+K224</f>
        <v>0</v>
      </c>
      <c r="I224" s="169"/>
      <c r="J224" s="291"/>
      <c r="K224" s="169"/>
      <c r="L224" s="292">
        <f t="shared" ref="L224" si="392">M224+O224</f>
        <v>0</v>
      </c>
      <c r="M224" s="170">
        <f t="shared" ref="M224" si="393">E224+I224</f>
        <v>0</v>
      </c>
      <c r="N224" s="292">
        <f t="shared" ref="N224" si="394">F224+J224</f>
        <v>0</v>
      </c>
      <c r="O224" s="170"/>
      <c r="P224" s="366"/>
    </row>
    <row r="225" spans="1:18" s="36" customFormat="1" hidden="1" x14ac:dyDescent="0.25">
      <c r="A225" s="235"/>
      <c r="B225" s="159"/>
      <c r="C225" s="665"/>
      <c r="D225" s="165">
        <f>E225+G225</f>
        <v>0</v>
      </c>
      <c r="E225" s="165"/>
      <c r="F225" s="165"/>
      <c r="G225" s="262"/>
      <c r="H225" s="174">
        <f t="shared" ref="H225:H255" si="395">I225+K225</f>
        <v>0</v>
      </c>
      <c r="I225" s="263"/>
      <c r="J225" s="174"/>
      <c r="K225" s="174"/>
      <c r="L225" s="175">
        <f t="shared" ref="L225" si="396">M225+O225</f>
        <v>0</v>
      </c>
      <c r="M225" s="175">
        <f t="shared" ref="M225" si="397">E225+I225</f>
        <v>0</v>
      </c>
      <c r="N225" s="175">
        <f t="shared" ref="N225" si="398">F225+J225</f>
        <v>0</v>
      </c>
      <c r="O225" s="175">
        <f t="shared" ref="O225" si="399">G225+K225</f>
        <v>0</v>
      </c>
      <c r="P225" s="366"/>
      <c r="Q225" s="209"/>
      <c r="R225" s="210"/>
    </row>
    <row r="226" spans="1:18" x14ac:dyDescent="0.25">
      <c r="A226" s="32" t="s">
        <v>94</v>
      </c>
      <c r="B226" s="29" t="s">
        <v>35</v>
      </c>
      <c r="C226" s="663" t="s">
        <v>48</v>
      </c>
      <c r="D226" s="205">
        <f>E226+G226</f>
        <v>4.0999999999999996</v>
      </c>
      <c r="E226" s="165">
        <v>4.0999999999999996</v>
      </c>
      <c r="F226" s="165">
        <f t="shared" ref="F226:G226" si="400">SUM(F228:F229)</f>
        <v>0</v>
      </c>
      <c r="G226" s="205">
        <f t="shared" si="400"/>
        <v>0</v>
      </c>
      <c r="H226" s="317">
        <f t="shared" si="395"/>
        <v>0</v>
      </c>
      <c r="I226" s="166"/>
      <c r="J226" s="220">
        <f t="shared" ref="J226:K226" si="401">SUM(J228:J229)</f>
        <v>0</v>
      </c>
      <c r="K226" s="166">
        <f t="shared" si="401"/>
        <v>0</v>
      </c>
      <c r="L226" s="221">
        <f>M226+O226</f>
        <v>4.0999999999999996</v>
      </c>
      <c r="M226" s="167">
        <f>E226+I226</f>
        <v>4.0999999999999996</v>
      </c>
      <c r="N226" s="221">
        <f>F226+J226</f>
        <v>0</v>
      </c>
      <c r="O226" s="167">
        <f>G226+K226</f>
        <v>0</v>
      </c>
      <c r="P226" s="366"/>
      <c r="Q226" s="200"/>
      <c r="R226" s="96"/>
    </row>
    <row r="227" spans="1:18" hidden="1" x14ac:dyDescent="0.25">
      <c r="A227" s="232"/>
      <c r="B227" s="344" t="s">
        <v>183</v>
      </c>
      <c r="C227" s="664"/>
      <c r="D227" s="207"/>
      <c r="E227" s="168"/>
      <c r="F227" s="314"/>
      <c r="G227" s="207"/>
      <c r="H227" s="359"/>
      <c r="I227" s="174"/>
      <c r="J227" s="265"/>
      <c r="K227" s="174"/>
      <c r="L227" s="266"/>
      <c r="M227" s="175"/>
      <c r="N227" s="266"/>
      <c r="O227" s="175"/>
      <c r="P227" s="366"/>
      <c r="Q227" s="200"/>
      <c r="R227" s="96"/>
    </row>
    <row r="228" spans="1:18" ht="51.75" x14ac:dyDescent="0.25">
      <c r="A228" s="39"/>
      <c r="B228" s="461" t="s">
        <v>579</v>
      </c>
      <c r="C228" s="664"/>
      <c r="D228" s="168">
        <f t="shared" ref="D228" si="402">E228+G228</f>
        <v>0</v>
      </c>
      <c r="E228" s="168"/>
      <c r="F228" s="168"/>
      <c r="G228" s="207"/>
      <c r="H228" s="562">
        <f t="shared" ref="H228" si="403">I228+K228</f>
        <v>0</v>
      </c>
      <c r="I228" s="169"/>
      <c r="J228" s="291"/>
      <c r="K228" s="169"/>
      <c r="L228" s="292">
        <f t="shared" ref="L228" si="404">M228+O228</f>
        <v>0</v>
      </c>
      <c r="M228" s="170">
        <f t="shared" ref="M228" si="405">E228+I228</f>
        <v>0</v>
      </c>
      <c r="N228" s="292">
        <f t="shared" ref="N228" si="406">F228+J228</f>
        <v>0</v>
      </c>
      <c r="O228" s="170"/>
      <c r="P228" s="366"/>
    </row>
    <row r="229" spans="1:18" s="36" customFormat="1" hidden="1" x14ac:dyDescent="0.25">
      <c r="A229" s="232"/>
      <c r="B229" s="159"/>
      <c r="C229" s="665"/>
      <c r="D229" s="165">
        <f>E229+G229</f>
        <v>0</v>
      </c>
      <c r="E229" s="165"/>
      <c r="F229" s="165"/>
      <c r="G229" s="262"/>
      <c r="H229" s="169">
        <f t="shared" si="395"/>
        <v>0</v>
      </c>
      <c r="I229" s="208"/>
      <c r="J229" s="169"/>
      <c r="K229" s="169"/>
      <c r="L229" s="175">
        <f t="shared" ref="L229" si="407">M229+O229</f>
        <v>0</v>
      </c>
      <c r="M229" s="175">
        <f t="shared" ref="M229" si="408">E229+I229</f>
        <v>0</v>
      </c>
      <c r="N229" s="175">
        <f t="shared" ref="N229" si="409">F229+J229</f>
        <v>0</v>
      </c>
      <c r="O229" s="175">
        <f t="shared" ref="O229" si="410">G229+K229</f>
        <v>0</v>
      </c>
      <c r="P229" s="366"/>
      <c r="Q229" s="209"/>
      <c r="R229" s="210"/>
    </row>
    <row r="230" spans="1:18" hidden="1" x14ac:dyDescent="0.25">
      <c r="A230" s="32" t="s">
        <v>156</v>
      </c>
      <c r="B230" s="29" t="s">
        <v>310</v>
      </c>
      <c r="C230" s="684" t="s">
        <v>48</v>
      </c>
      <c r="D230" s="408">
        <f>E230+G230</f>
        <v>0</v>
      </c>
      <c r="E230" s="165">
        <f>SUM(E232:E233)</f>
        <v>0</v>
      </c>
      <c r="F230" s="165">
        <f t="shared" ref="F230:G230" si="411">SUM(F232:F233)</f>
        <v>0</v>
      </c>
      <c r="G230" s="165">
        <f t="shared" si="411"/>
        <v>0</v>
      </c>
      <c r="H230" s="206">
        <f t="shared" si="395"/>
        <v>0</v>
      </c>
      <c r="I230" s="166">
        <f>SUM(I232:I233)</f>
        <v>0</v>
      </c>
      <c r="J230" s="166">
        <f t="shared" ref="J230:K230" si="412">SUM(J232:J233)</f>
        <v>0</v>
      </c>
      <c r="K230" s="166">
        <f t="shared" si="412"/>
        <v>0</v>
      </c>
      <c r="L230" s="167">
        <f>M230+O230</f>
        <v>0</v>
      </c>
      <c r="M230" s="167">
        <f>E230+I230</f>
        <v>0</v>
      </c>
      <c r="N230" s="167">
        <f>F230+J230</f>
        <v>0</v>
      </c>
      <c r="O230" s="167">
        <f>G230+K230</f>
        <v>0</v>
      </c>
      <c r="P230" s="366"/>
      <c r="Q230" s="200"/>
      <c r="R230" s="96"/>
    </row>
    <row r="231" spans="1:18" hidden="1" x14ac:dyDescent="0.25">
      <c r="A231" s="39"/>
      <c r="B231" s="344" t="s">
        <v>183</v>
      </c>
      <c r="C231" s="685"/>
      <c r="D231" s="354"/>
      <c r="E231" s="168"/>
      <c r="F231" s="314"/>
      <c r="G231" s="168"/>
      <c r="H231" s="263"/>
      <c r="I231" s="263"/>
      <c r="J231" s="174"/>
      <c r="K231" s="174"/>
      <c r="L231" s="175"/>
      <c r="M231" s="175"/>
      <c r="N231" s="175"/>
      <c r="O231" s="175"/>
      <c r="P231" s="366"/>
      <c r="Q231" s="200"/>
      <c r="R231" s="96"/>
    </row>
    <row r="232" spans="1:18" hidden="1" x14ac:dyDescent="0.25">
      <c r="A232" s="39"/>
      <c r="B232" s="159"/>
      <c r="C232" s="664"/>
      <c r="D232" s="168">
        <f t="shared" ref="D232" si="413">E232+G232</f>
        <v>0</v>
      </c>
      <c r="E232" s="168"/>
      <c r="F232" s="168"/>
      <c r="G232" s="168"/>
      <c r="H232" s="391">
        <f t="shared" ref="H232" si="414">I232+K232</f>
        <v>0</v>
      </c>
      <c r="I232" s="66"/>
      <c r="J232" s="66"/>
      <c r="K232" s="66"/>
      <c r="L232" s="67">
        <f t="shared" ref="L232" si="415">M232+O232</f>
        <v>0</v>
      </c>
      <c r="M232" s="67">
        <f t="shared" ref="M232" si="416">E232+I232</f>
        <v>0</v>
      </c>
      <c r="N232" s="67">
        <f t="shared" ref="N232" si="417">F232+J232</f>
        <v>0</v>
      </c>
      <c r="O232" s="67"/>
      <c r="P232" s="366"/>
    </row>
    <row r="233" spans="1:18" s="36" customFormat="1" hidden="1" x14ac:dyDescent="0.25">
      <c r="A233" s="235"/>
      <c r="B233" s="159"/>
      <c r="C233" s="665"/>
      <c r="D233" s="165">
        <f>E233+G233</f>
        <v>0</v>
      </c>
      <c r="E233" s="165"/>
      <c r="F233" s="165"/>
      <c r="G233" s="262"/>
      <c r="H233" s="169">
        <f t="shared" si="395"/>
        <v>0</v>
      </c>
      <c r="I233" s="208"/>
      <c r="J233" s="169"/>
      <c r="K233" s="169"/>
      <c r="L233" s="167">
        <f t="shared" ref="L233" si="418">M233+O233</f>
        <v>0</v>
      </c>
      <c r="M233" s="167">
        <f t="shared" ref="M233" si="419">E233+I233</f>
        <v>0</v>
      </c>
      <c r="N233" s="167">
        <f t="shared" ref="N233" si="420">F233+J233</f>
        <v>0</v>
      </c>
      <c r="O233" s="167">
        <f t="shared" ref="O233" si="421">G233+K233</f>
        <v>0</v>
      </c>
      <c r="P233" s="366"/>
      <c r="Q233" s="209"/>
      <c r="R233" s="210"/>
    </row>
    <row r="234" spans="1:18" hidden="1" x14ac:dyDescent="0.25">
      <c r="A234" s="32" t="s">
        <v>112</v>
      </c>
      <c r="B234" s="17" t="s">
        <v>311</v>
      </c>
      <c r="C234" s="684" t="s">
        <v>48</v>
      </c>
      <c r="D234" s="408">
        <f>E234+G234</f>
        <v>0</v>
      </c>
      <c r="E234" s="165">
        <f>SUM(E236:E237)</f>
        <v>0</v>
      </c>
      <c r="F234" s="165">
        <f t="shared" ref="F234:G234" si="422">SUM(F236:F237)</f>
        <v>0</v>
      </c>
      <c r="G234" s="165">
        <f t="shared" si="422"/>
        <v>0</v>
      </c>
      <c r="H234" s="206">
        <f t="shared" si="395"/>
        <v>0</v>
      </c>
      <c r="I234" s="166">
        <f>SUM(I236:I237)</f>
        <v>0</v>
      </c>
      <c r="J234" s="166">
        <f t="shared" ref="J234:K234" si="423">SUM(J236:J237)</f>
        <v>0</v>
      </c>
      <c r="K234" s="166">
        <f t="shared" si="423"/>
        <v>0</v>
      </c>
      <c r="L234" s="167">
        <f>M234+O234</f>
        <v>0</v>
      </c>
      <c r="M234" s="167">
        <f>E234+I234</f>
        <v>0</v>
      </c>
      <c r="N234" s="167">
        <f>F234+J234</f>
        <v>0</v>
      </c>
      <c r="O234" s="167">
        <f>G234+K234</f>
        <v>0</v>
      </c>
      <c r="P234" s="366"/>
      <c r="Q234" s="200"/>
      <c r="R234" s="96"/>
    </row>
    <row r="235" spans="1:18" hidden="1" x14ac:dyDescent="0.25">
      <c r="A235" s="39"/>
      <c r="B235" s="344" t="s">
        <v>183</v>
      </c>
      <c r="C235" s="685"/>
      <c r="D235" s="354"/>
      <c r="E235" s="168"/>
      <c r="F235" s="314"/>
      <c r="G235" s="168"/>
      <c r="H235" s="263"/>
      <c r="I235" s="263"/>
      <c r="J235" s="174"/>
      <c r="K235" s="174"/>
      <c r="L235" s="175"/>
      <c r="M235" s="175"/>
      <c r="N235" s="175"/>
      <c r="O235" s="175"/>
      <c r="P235" s="366"/>
      <c r="Q235" s="200"/>
      <c r="R235" s="96"/>
    </row>
    <row r="236" spans="1:18" hidden="1" x14ac:dyDescent="0.25">
      <c r="A236" s="39"/>
      <c r="B236" s="159"/>
      <c r="C236" s="664"/>
      <c r="D236" s="168">
        <f t="shared" ref="D236" si="424">E236+G236</f>
        <v>0</v>
      </c>
      <c r="E236" s="168"/>
      <c r="F236" s="168"/>
      <c r="G236" s="168"/>
      <c r="H236" s="391">
        <f t="shared" ref="H236" si="425">I236+K236</f>
        <v>0</v>
      </c>
      <c r="I236" s="66"/>
      <c r="J236" s="66"/>
      <c r="K236" s="66"/>
      <c r="L236" s="67">
        <f t="shared" ref="L236" si="426">M236+O236</f>
        <v>0</v>
      </c>
      <c r="M236" s="67">
        <f t="shared" ref="M236" si="427">E236+I236</f>
        <v>0</v>
      </c>
      <c r="N236" s="67">
        <f t="shared" ref="N236" si="428">F236+J236</f>
        <v>0</v>
      </c>
      <c r="O236" s="67"/>
      <c r="P236" s="366"/>
    </row>
    <row r="237" spans="1:18" s="36" customFormat="1" hidden="1" x14ac:dyDescent="0.25">
      <c r="A237" s="235"/>
      <c r="B237" s="159"/>
      <c r="C237" s="665"/>
      <c r="D237" s="165">
        <f>E237+G237</f>
        <v>0</v>
      </c>
      <c r="E237" s="165"/>
      <c r="F237" s="165"/>
      <c r="G237" s="262"/>
      <c r="H237" s="169">
        <f t="shared" si="395"/>
        <v>0</v>
      </c>
      <c r="I237" s="208"/>
      <c r="J237" s="169"/>
      <c r="K237" s="169"/>
      <c r="L237" s="167">
        <f t="shared" ref="L237" si="429">M237+O237</f>
        <v>0</v>
      </c>
      <c r="M237" s="167">
        <f t="shared" ref="M237" si="430">E237+I237</f>
        <v>0</v>
      </c>
      <c r="N237" s="167">
        <f t="shared" ref="N237" si="431">F237+J237</f>
        <v>0</v>
      </c>
      <c r="O237" s="167">
        <f t="shared" ref="O237" si="432">G237+K237</f>
        <v>0</v>
      </c>
      <c r="P237" s="366"/>
      <c r="Q237" s="209"/>
      <c r="R237" s="210"/>
    </row>
    <row r="238" spans="1:18" x14ac:dyDescent="0.25">
      <c r="A238" s="32" t="s">
        <v>95</v>
      </c>
      <c r="B238" s="29" t="s">
        <v>46</v>
      </c>
      <c r="C238" s="684" t="s">
        <v>48</v>
      </c>
      <c r="D238" s="408">
        <f>E238+G238</f>
        <v>2.6</v>
      </c>
      <c r="E238" s="165">
        <v>2.6</v>
      </c>
      <c r="F238" s="219">
        <v>2.4</v>
      </c>
      <c r="G238" s="165"/>
      <c r="H238" s="206">
        <f t="shared" ref="H238:H239" si="433">I238+K238</f>
        <v>-0.5</v>
      </c>
      <c r="I238" s="206">
        <v>-0.5</v>
      </c>
      <c r="J238" s="166">
        <v>-0.4</v>
      </c>
      <c r="K238" s="166"/>
      <c r="L238" s="167">
        <f>M238+O238</f>
        <v>2.1</v>
      </c>
      <c r="M238" s="167">
        <f>E238+I238</f>
        <v>2.1</v>
      </c>
      <c r="N238" s="167">
        <f>F238+J238</f>
        <v>2</v>
      </c>
      <c r="O238" s="167">
        <f>G238+K238</f>
        <v>0</v>
      </c>
      <c r="P238" s="366"/>
      <c r="Q238" s="200"/>
      <c r="R238" s="96"/>
    </row>
    <row r="239" spans="1:18" s="36" customFormat="1" ht="39" x14ac:dyDescent="0.25">
      <c r="A239" s="39"/>
      <c r="B239" s="164" t="s">
        <v>509</v>
      </c>
      <c r="C239" s="688"/>
      <c r="D239" s="262"/>
      <c r="E239" s="173"/>
      <c r="F239" s="264"/>
      <c r="G239" s="173"/>
      <c r="H239" s="263">
        <f t="shared" si="433"/>
        <v>0</v>
      </c>
      <c r="I239" s="263"/>
      <c r="J239" s="174"/>
      <c r="K239" s="174"/>
      <c r="L239" s="175"/>
      <c r="M239" s="175"/>
      <c r="N239" s="175"/>
      <c r="O239" s="175"/>
      <c r="P239" s="366"/>
      <c r="Q239" s="209"/>
      <c r="R239" s="210"/>
    </row>
    <row r="240" spans="1:18" x14ac:dyDescent="0.25">
      <c r="A240" s="32" t="s">
        <v>96</v>
      </c>
      <c r="B240" s="6" t="s">
        <v>591</v>
      </c>
      <c r="C240" s="684" t="s">
        <v>48</v>
      </c>
      <c r="D240" s="313">
        <f>E240+G240</f>
        <v>25.4</v>
      </c>
      <c r="E240" s="165">
        <v>25.4</v>
      </c>
      <c r="F240" s="165">
        <v>25</v>
      </c>
      <c r="G240" s="165">
        <f t="shared" ref="G240" si="434">SUM(G242:G243)</f>
        <v>0</v>
      </c>
      <c r="H240" s="220">
        <f t="shared" ref="H240:H243" si="435">I240+K240</f>
        <v>2.6</v>
      </c>
      <c r="I240" s="166">
        <v>2.6</v>
      </c>
      <c r="J240" s="220">
        <v>2.5</v>
      </c>
      <c r="K240" s="166">
        <f t="shared" ref="K240" si="436">SUM(K242:K243)</f>
        <v>0</v>
      </c>
      <c r="L240" s="167">
        <f>M240+O240</f>
        <v>28</v>
      </c>
      <c r="M240" s="221">
        <f>E240+I240</f>
        <v>28</v>
      </c>
      <c r="N240" s="167">
        <f>F240+J240</f>
        <v>27.5</v>
      </c>
      <c r="O240" s="167">
        <f>G240+K240</f>
        <v>0</v>
      </c>
      <c r="P240" s="366"/>
      <c r="Q240" s="200"/>
      <c r="R240" s="96"/>
    </row>
    <row r="241" spans="1:18" hidden="1" x14ac:dyDescent="0.25">
      <c r="A241" s="39"/>
      <c r="B241" s="344" t="s">
        <v>183</v>
      </c>
      <c r="C241" s="685"/>
      <c r="D241" s="346"/>
      <c r="E241" s="173"/>
      <c r="F241" s="173"/>
      <c r="G241" s="173"/>
      <c r="H241" s="265"/>
      <c r="I241" s="174"/>
      <c r="J241" s="265"/>
      <c r="K241" s="174"/>
      <c r="L241" s="175"/>
      <c r="M241" s="266"/>
      <c r="N241" s="175"/>
      <c r="O241" s="175"/>
      <c r="P241" s="366"/>
      <c r="Q241" s="200"/>
      <c r="R241" s="96"/>
    </row>
    <row r="242" spans="1:18" hidden="1" x14ac:dyDescent="0.25">
      <c r="A242" s="39"/>
      <c r="B242" s="159"/>
      <c r="C242" s="685"/>
      <c r="D242" s="173">
        <f t="shared" ref="D242" si="437">E242+G242</f>
        <v>0</v>
      </c>
      <c r="E242" s="173"/>
      <c r="F242" s="173"/>
      <c r="G242" s="173"/>
      <c r="H242" s="454">
        <f t="shared" ref="H242" si="438">I242+K242</f>
        <v>0</v>
      </c>
      <c r="I242" s="174"/>
      <c r="J242" s="265"/>
      <c r="K242" s="174"/>
      <c r="L242" s="175">
        <f t="shared" ref="L242" si="439">M242+O242</f>
        <v>0</v>
      </c>
      <c r="M242" s="266">
        <f t="shared" ref="M242" si="440">E242+I242</f>
        <v>0</v>
      </c>
      <c r="N242" s="175">
        <f t="shared" ref="N242" si="441">F242+J242</f>
        <v>0</v>
      </c>
      <c r="O242" s="175"/>
      <c r="P242" s="366"/>
    </row>
    <row r="243" spans="1:18" s="36" customFormat="1" ht="39" x14ac:dyDescent="0.25">
      <c r="A243" s="39"/>
      <c r="B243" s="164" t="s">
        <v>509</v>
      </c>
      <c r="C243" s="688"/>
      <c r="D243" s="168">
        <f>E243+G243</f>
        <v>0</v>
      </c>
      <c r="E243" s="168"/>
      <c r="F243" s="168"/>
      <c r="G243" s="168"/>
      <c r="H243" s="291">
        <f t="shared" si="435"/>
        <v>0</v>
      </c>
      <c r="I243" s="169"/>
      <c r="J243" s="291"/>
      <c r="K243" s="169"/>
      <c r="L243" s="170">
        <f t="shared" ref="L243" si="442">M243+O243</f>
        <v>0</v>
      </c>
      <c r="M243" s="292">
        <f t="shared" ref="M243" si="443">E243+I243</f>
        <v>0</v>
      </c>
      <c r="N243" s="170">
        <f t="shared" ref="N243" si="444">F243+J243</f>
        <v>0</v>
      </c>
      <c r="O243" s="170">
        <f t="shared" ref="O243" si="445">G243+K243</f>
        <v>0</v>
      </c>
      <c r="P243" s="366"/>
      <c r="Q243" s="209"/>
      <c r="R243" s="210"/>
    </row>
    <row r="244" spans="1:18" x14ac:dyDescent="0.25">
      <c r="A244" s="32" t="s">
        <v>97</v>
      </c>
      <c r="B244" s="35" t="s">
        <v>61</v>
      </c>
      <c r="C244" s="684" t="s">
        <v>48</v>
      </c>
      <c r="D244" s="313">
        <f>E244+G244</f>
        <v>8.9</v>
      </c>
      <c r="E244" s="165">
        <v>8.9</v>
      </c>
      <c r="F244" s="165">
        <v>8.8000000000000007</v>
      </c>
      <c r="G244" s="165">
        <f t="shared" ref="G244" si="446">SUM(G246:G247)</f>
        <v>0</v>
      </c>
      <c r="H244" s="220">
        <f t="shared" si="395"/>
        <v>-2.1</v>
      </c>
      <c r="I244" s="166">
        <v>-2.1</v>
      </c>
      <c r="J244" s="220">
        <v>-2.1</v>
      </c>
      <c r="K244" s="166">
        <f t="shared" ref="K244" si="447">SUM(K246:K247)</f>
        <v>0</v>
      </c>
      <c r="L244" s="167">
        <f t="shared" ref="L244" si="448">M244+O244</f>
        <v>6.8000000000000007</v>
      </c>
      <c r="M244" s="221">
        <f t="shared" ref="M244:O244" si="449">E244+I244</f>
        <v>6.8000000000000007</v>
      </c>
      <c r="N244" s="167">
        <f t="shared" si="449"/>
        <v>6.7000000000000011</v>
      </c>
      <c r="O244" s="167">
        <f t="shared" si="449"/>
        <v>0</v>
      </c>
      <c r="P244" s="366"/>
      <c r="Q244" s="200"/>
      <c r="R244" s="96"/>
    </row>
    <row r="245" spans="1:18" hidden="1" x14ac:dyDescent="0.25">
      <c r="A245" s="39"/>
      <c r="B245" s="344" t="s">
        <v>183</v>
      </c>
      <c r="C245" s="685"/>
      <c r="D245" s="346"/>
      <c r="E245" s="173"/>
      <c r="F245" s="173"/>
      <c r="G245" s="173"/>
      <c r="H245" s="265"/>
      <c r="I245" s="174"/>
      <c r="J245" s="265"/>
      <c r="K245" s="174"/>
      <c r="L245" s="175"/>
      <c r="M245" s="266"/>
      <c r="N245" s="175"/>
      <c r="O245" s="175"/>
      <c r="P245" s="366"/>
      <c r="Q245" s="200"/>
      <c r="R245" s="96"/>
    </row>
    <row r="246" spans="1:18" hidden="1" x14ac:dyDescent="0.25">
      <c r="A246" s="39"/>
      <c r="B246" s="159"/>
      <c r="C246" s="685"/>
      <c r="D246" s="173">
        <f t="shared" ref="D246" si="450">E246+G246</f>
        <v>0</v>
      </c>
      <c r="E246" s="173"/>
      <c r="F246" s="173"/>
      <c r="G246" s="173"/>
      <c r="H246" s="454">
        <f t="shared" ref="H246" si="451">I246+K246</f>
        <v>0</v>
      </c>
      <c r="I246" s="174"/>
      <c r="J246" s="265"/>
      <c r="K246" s="174"/>
      <c r="L246" s="175">
        <f t="shared" ref="L246" si="452">M246+O246</f>
        <v>0</v>
      </c>
      <c r="M246" s="266">
        <f t="shared" ref="M246" si="453">E246+I246</f>
        <v>0</v>
      </c>
      <c r="N246" s="175">
        <f t="shared" ref="N246" si="454">F246+J246</f>
        <v>0</v>
      </c>
      <c r="O246" s="175"/>
      <c r="P246" s="366"/>
    </row>
    <row r="247" spans="1:18" s="36" customFormat="1" ht="39" x14ac:dyDescent="0.25">
      <c r="A247" s="235"/>
      <c r="B247" s="164" t="s">
        <v>379</v>
      </c>
      <c r="C247" s="688"/>
      <c r="D247" s="168">
        <f>E247+G247</f>
        <v>0</v>
      </c>
      <c r="E247" s="168"/>
      <c r="F247" s="168"/>
      <c r="G247" s="168"/>
      <c r="H247" s="291">
        <f t="shared" si="395"/>
        <v>0</v>
      </c>
      <c r="I247" s="169"/>
      <c r="J247" s="291"/>
      <c r="K247" s="169"/>
      <c r="L247" s="170">
        <f t="shared" ref="L247" si="455">M247+O247</f>
        <v>0</v>
      </c>
      <c r="M247" s="292">
        <f t="shared" ref="M247" si="456">E247+I247</f>
        <v>0</v>
      </c>
      <c r="N247" s="170">
        <f t="shared" ref="N247" si="457">F247+J247</f>
        <v>0</v>
      </c>
      <c r="O247" s="170">
        <f t="shared" ref="O247" si="458">G247+K247</f>
        <v>0</v>
      </c>
      <c r="P247" s="366"/>
      <c r="Q247" s="209"/>
      <c r="R247" s="210"/>
    </row>
    <row r="248" spans="1:18" x14ac:dyDescent="0.25">
      <c r="A248" s="32" t="s">
        <v>98</v>
      </c>
      <c r="B248" s="35" t="s">
        <v>47</v>
      </c>
      <c r="C248" s="663" t="s">
        <v>48</v>
      </c>
      <c r="D248" s="313">
        <f>E248+G248</f>
        <v>0.7</v>
      </c>
      <c r="E248" s="165">
        <v>0.7</v>
      </c>
      <c r="F248" s="219">
        <v>0.7</v>
      </c>
      <c r="G248" s="165">
        <f t="shared" ref="G248" si="459">SUM(G250:G251)</f>
        <v>0</v>
      </c>
      <c r="H248" s="220">
        <f t="shared" ref="H248:H251" si="460">I248+K248</f>
        <v>0</v>
      </c>
      <c r="I248" s="166"/>
      <c r="J248" s="220"/>
      <c r="K248" s="166">
        <f t="shared" ref="K248" si="461">SUM(K250:K251)</f>
        <v>0</v>
      </c>
      <c r="L248" s="221">
        <f t="shared" ref="L248" si="462">M248+O248</f>
        <v>0.7</v>
      </c>
      <c r="M248" s="167">
        <f t="shared" ref="M248" si="463">E248+I248</f>
        <v>0.7</v>
      </c>
      <c r="N248" s="221">
        <f t="shared" ref="N248" si="464">F248+J248</f>
        <v>0.7</v>
      </c>
      <c r="O248" s="167">
        <f t="shared" ref="O248" si="465">G248+K248</f>
        <v>0</v>
      </c>
      <c r="P248" s="366"/>
      <c r="Q248" s="200"/>
      <c r="R248" s="96"/>
    </row>
    <row r="249" spans="1:18" ht="15" hidden="1" customHeight="1" x14ac:dyDescent="0.25">
      <c r="A249" s="39"/>
      <c r="B249" s="344" t="s">
        <v>183</v>
      </c>
      <c r="C249" s="664"/>
      <c r="D249" s="346"/>
      <c r="E249" s="173"/>
      <c r="F249" s="264"/>
      <c r="G249" s="173"/>
      <c r="H249" s="265"/>
      <c r="I249" s="174"/>
      <c r="J249" s="265"/>
      <c r="K249" s="174"/>
      <c r="L249" s="266"/>
      <c r="M249" s="175"/>
      <c r="N249" s="266"/>
      <c r="O249" s="175"/>
      <c r="P249" s="366"/>
      <c r="Q249" s="200"/>
      <c r="R249" s="96"/>
    </row>
    <row r="250" spans="1:18" ht="51.75" x14ac:dyDescent="0.25">
      <c r="A250" s="39"/>
      <c r="B250" s="164" t="s">
        <v>578</v>
      </c>
      <c r="C250" s="665"/>
      <c r="D250" s="168">
        <f t="shared" ref="D250" si="466">E250+G250</f>
        <v>0</v>
      </c>
      <c r="E250" s="168"/>
      <c r="F250" s="314"/>
      <c r="G250" s="168"/>
      <c r="H250" s="291">
        <f t="shared" si="460"/>
        <v>0</v>
      </c>
      <c r="I250" s="169"/>
      <c r="J250" s="291"/>
      <c r="K250" s="169"/>
      <c r="L250" s="292">
        <f t="shared" ref="L250" si="467">M250+O250</f>
        <v>0</v>
      </c>
      <c r="M250" s="170">
        <f t="shared" ref="M250" si="468">E250+I250</f>
        <v>0</v>
      </c>
      <c r="N250" s="292">
        <f t="shared" ref="N250" si="469">F250+J250</f>
        <v>0</v>
      </c>
      <c r="O250" s="170"/>
      <c r="P250" s="366"/>
    </row>
    <row r="251" spans="1:18" s="36" customFormat="1" hidden="1" x14ac:dyDescent="0.25">
      <c r="A251" s="235"/>
      <c r="B251" s="164"/>
      <c r="C251" s="439"/>
      <c r="D251" s="207">
        <f>E251+G251</f>
        <v>0</v>
      </c>
      <c r="E251" s="168"/>
      <c r="F251" s="314"/>
      <c r="G251" s="168"/>
      <c r="H251" s="291">
        <f t="shared" si="460"/>
        <v>0</v>
      </c>
      <c r="I251" s="169"/>
      <c r="J251" s="291"/>
      <c r="K251" s="169"/>
      <c r="L251" s="292">
        <f t="shared" ref="L251" si="470">M251+O251</f>
        <v>0</v>
      </c>
      <c r="M251" s="170">
        <f t="shared" ref="M251" si="471">E251+I251</f>
        <v>0</v>
      </c>
      <c r="N251" s="292">
        <f t="shared" ref="N251:N252" si="472">F251+J251</f>
        <v>0</v>
      </c>
      <c r="O251" s="170">
        <f t="shared" ref="O251:O252" si="473">G251+K251</f>
        <v>0</v>
      </c>
      <c r="P251" s="366"/>
      <c r="Q251" s="209"/>
      <c r="R251" s="210"/>
    </row>
    <row r="252" spans="1:18" s="36" customFormat="1" x14ac:dyDescent="0.25">
      <c r="A252" s="375" t="s">
        <v>99</v>
      </c>
      <c r="B252" s="26" t="s">
        <v>158</v>
      </c>
      <c r="C252" s="477" t="s">
        <v>48</v>
      </c>
      <c r="D252" s="346">
        <f>E252+G252</f>
        <v>463.09999999999997</v>
      </c>
      <c r="E252" s="346">
        <f>E255+E256+E254</f>
        <v>463.09999999999997</v>
      </c>
      <c r="F252" s="346">
        <f t="shared" ref="F252:G252" si="474">F255+F256+F254</f>
        <v>390.4</v>
      </c>
      <c r="G252" s="346">
        <f t="shared" si="474"/>
        <v>0</v>
      </c>
      <c r="H252" s="174">
        <f t="shared" ref="H252" si="475">I252+K252</f>
        <v>0</v>
      </c>
      <c r="I252" s="265">
        <f>I255+I256+I254</f>
        <v>0</v>
      </c>
      <c r="J252" s="174">
        <f t="shared" ref="J252:K252" si="476">J255+J256+J254</f>
        <v>0</v>
      </c>
      <c r="K252" s="265">
        <f t="shared" si="476"/>
        <v>0</v>
      </c>
      <c r="L252" s="167">
        <f t="shared" ref="L252" si="477">M252+O252</f>
        <v>463.09999999999997</v>
      </c>
      <c r="M252" s="221">
        <f>E252+I252</f>
        <v>463.09999999999997</v>
      </c>
      <c r="N252" s="167">
        <f t="shared" si="472"/>
        <v>390.4</v>
      </c>
      <c r="O252" s="167">
        <f t="shared" si="473"/>
        <v>0</v>
      </c>
      <c r="P252" s="366"/>
      <c r="Q252" s="2"/>
      <c r="R252" s="2"/>
    </row>
    <row r="253" spans="1:18" s="36" customFormat="1" x14ac:dyDescent="0.25">
      <c r="A253" s="232"/>
      <c r="B253" s="156" t="s">
        <v>183</v>
      </c>
      <c r="C253" s="477"/>
      <c r="D253" s="173"/>
      <c r="E253" s="264"/>
      <c r="F253" s="173"/>
      <c r="G253" s="264"/>
      <c r="H253" s="174"/>
      <c r="I253" s="265"/>
      <c r="J253" s="174"/>
      <c r="K253" s="265"/>
      <c r="L253" s="170"/>
      <c r="M253" s="292"/>
      <c r="N253" s="170"/>
      <c r="O253" s="170"/>
      <c r="P253" s="366"/>
      <c r="Q253" s="2"/>
      <c r="R253" s="2"/>
    </row>
    <row r="254" spans="1:18" s="36" customFormat="1" ht="51.75" x14ac:dyDescent="0.25">
      <c r="A254" s="232"/>
      <c r="B254" s="159" t="s">
        <v>578</v>
      </c>
      <c r="C254" s="477"/>
      <c r="D254" s="173">
        <f>E254+G254</f>
        <v>0.4</v>
      </c>
      <c r="E254" s="264">
        <v>0.4</v>
      </c>
      <c r="F254" s="173">
        <v>0.4</v>
      </c>
      <c r="G254" s="264"/>
      <c r="H254" s="174">
        <f t="shared" ref="H254" si="478">I254+K254</f>
        <v>0</v>
      </c>
      <c r="I254" s="265"/>
      <c r="J254" s="174"/>
      <c r="K254" s="265"/>
      <c r="L254" s="67">
        <f t="shared" ref="L254" si="479">M254+O254</f>
        <v>0.4</v>
      </c>
      <c r="M254" s="527">
        <f t="shared" ref="M254" si="480">E254+I254</f>
        <v>0.4</v>
      </c>
      <c r="N254" s="67">
        <f t="shared" ref="N254" si="481">F254+J254</f>
        <v>0.4</v>
      </c>
      <c r="O254" s="67"/>
      <c r="P254" s="366"/>
      <c r="Q254" s="2"/>
      <c r="R254" s="2"/>
    </row>
    <row r="255" spans="1:18" s="36" customFormat="1" ht="51.75" x14ac:dyDescent="0.25">
      <c r="A255" s="232"/>
      <c r="B255" s="461" t="s">
        <v>579</v>
      </c>
      <c r="C255" s="477"/>
      <c r="D255" s="173">
        <f>E255+G255</f>
        <v>5</v>
      </c>
      <c r="E255" s="264">
        <v>5</v>
      </c>
      <c r="F255" s="173"/>
      <c r="G255" s="264"/>
      <c r="H255" s="174">
        <f t="shared" si="395"/>
        <v>0</v>
      </c>
      <c r="I255" s="265"/>
      <c r="J255" s="174"/>
      <c r="K255" s="265"/>
      <c r="L255" s="67">
        <f t="shared" ref="L255" si="482">M255+O255</f>
        <v>5</v>
      </c>
      <c r="M255" s="527">
        <f t="shared" ref="M255" si="483">E255+I255</f>
        <v>5</v>
      </c>
      <c r="N255" s="67">
        <f t="shared" ref="N255:N256" si="484">F255+J255</f>
        <v>0</v>
      </c>
      <c r="O255" s="67"/>
      <c r="P255" s="366"/>
      <c r="Q255" s="2"/>
      <c r="R255" s="2"/>
    </row>
    <row r="256" spans="1:18" ht="27.75" customHeight="1" x14ac:dyDescent="0.25">
      <c r="A256" s="296"/>
      <c r="B256" s="261" t="s">
        <v>368</v>
      </c>
      <c r="C256" s="478"/>
      <c r="D256" s="346">
        <f>E256+G256</f>
        <v>457.7</v>
      </c>
      <c r="E256" s="422">
        <v>457.7</v>
      </c>
      <c r="F256" s="346">
        <v>390</v>
      </c>
      <c r="G256" s="422"/>
      <c r="H256" s="174">
        <f t="shared" ref="H256" si="485">I256+K256</f>
        <v>0</v>
      </c>
      <c r="I256" s="265"/>
      <c r="J256" s="174"/>
      <c r="K256" s="265"/>
      <c r="L256" s="181">
        <f>M256+O256</f>
        <v>457.7</v>
      </c>
      <c r="M256" s="570">
        <f>E256+I256</f>
        <v>457.7</v>
      </c>
      <c r="N256" s="181">
        <f t="shared" si="484"/>
        <v>390</v>
      </c>
      <c r="O256" s="181">
        <f t="shared" ref="O256" si="486">G256+K256</f>
        <v>0</v>
      </c>
      <c r="P256" s="366"/>
      <c r="R256" s="214"/>
    </row>
    <row r="257" spans="1:18" x14ac:dyDescent="0.25">
      <c r="A257" s="399" t="s">
        <v>100</v>
      </c>
      <c r="B257" s="85" t="s">
        <v>167</v>
      </c>
      <c r="C257" s="352"/>
      <c r="D257" s="21">
        <f t="shared" ref="D257:K257" si="487">D105+D115+D119+D124+D129+D133+D137+D142+D146+D151+D155+D160+D164+D168+D172+D176+D180+D189+D197+D201+D206+D210+D214+D218+D222+D226+D230+D234+D238+D240+D244+D248+D252+D185+D193</f>
        <v>2110.0000000000005</v>
      </c>
      <c r="E257" s="21">
        <f t="shared" si="487"/>
        <v>904.89999999999986</v>
      </c>
      <c r="F257" s="21">
        <f t="shared" si="487"/>
        <v>433.5</v>
      </c>
      <c r="G257" s="21">
        <f t="shared" si="487"/>
        <v>1205.1000000000001</v>
      </c>
      <c r="H257" s="21">
        <f t="shared" si="487"/>
        <v>8.8817841970012523E-16</v>
      </c>
      <c r="I257" s="21">
        <f t="shared" si="487"/>
        <v>8.8817841970012523E-16</v>
      </c>
      <c r="J257" s="21">
        <f t="shared" si="487"/>
        <v>0</v>
      </c>
      <c r="K257" s="21">
        <f t="shared" si="487"/>
        <v>0</v>
      </c>
      <c r="L257" s="21">
        <f t="shared" ref="L257" si="488">M257+O257</f>
        <v>2110</v>
      </c>
      <c r="M257" s="21">
        <f>M105+M115+M119+M124+M129+M133+M137+M142+M146+M151+M155+M160+M164+M168+M172+M176+M180+M189+M197+M201+M206+M210+M214+M218+M222+M226+M230+M234+M238+M240+M244+M248+M252+M185+M193</f>
        <v>904.9</v>
      </c>
      <c r="N257" s="21">
        <f>N105+N115+N119+N124+N129+N133+N137+N142+N146+N151+N155+N160+N164+N168+N172+N176+N180+N189+N197+N201+N206+N210+N214+N218+N222+N226+N230+N234+N238+N240+N244+N248+N252+N185+N193</f>
        <v>433.5</v>
      </c>
      <c r="O257" s="21">
        <f>O105+O115+O119+O124+O129+O133+O137+O142+O146+O151+O155+O160+O164+O168+O172+O176+O180+O189+O197+O201+O206+O210+O214+O218+O222+O226+O230+O234+O238+O240+O244+O248+O252+O185+O193</f>
        <v>1205.1000000000001</v>
      </c>
      <c r="P257" s="367"/>
    </row>
    <row r="258" spans="1:18" x14ac:dyDescent="0.25">
      <c r="A258" s="32" t="s">
        <v>101</v>
      </c>
      <c r="B258" s="583" t="s">
        <v>171</v>
      </c>
      <c r="C258" s="584"/>
      <c r="D258" s="667"/>
      <c r="E258" s="667"/>
      <c r="F258" s="667"/>
      <c r="G258" s="667"/>
      <c r="H258" s="667"/>
      <c r="I258" s="667"/>
      <c r="J258" s="667"/>
      <c r="K258" s="667"/>
      <c r="L258" s="667"/>
      <c r="M258" s="667"/>
      <c r="N258" s="667"/>
      <c r="O258" s="668"/>
      <c r="P258" s="353"/>
      <c r="Q258" s="200"/>
      <c r="R258" s="96"/>
    </row>
    <row r="259" spans="1:18" x14ac:dyDescent="0.25">
      <c r="A259" s="375" t="s">
        <v>102</v>
      </c>
      <c r="B259" s="29" t="s">
        <v>20</v>
      </c>
      <c r="C259" s="464" t="s">
        <v>25</v>
      </c>
      <c r="D259" s="165">
        <f t="shared" ref="D259" si="489">E259+G259</f>
        <v>60.900000000000006</v>
      </c>
      <c r="E259" s="205">
        <v>6.2</v>
      </c>
      <c r="F259" s="165">
        <f t="shared" ref="F259" si="490">F261+F262</f>
        <v>0</v>
      </c>
      <c r="G259" s="219">
        <v>54.7</v>
      </c>
      <c r="H259" s="166">
        <f>I259+K259</f>
        <v>0</v>
      </c>
      <c r="I259" s="220"/>
      <c r="J259" s="166">
        <f t="shared" ref="J259" si="491">J261+J262</f>
        <v>0</v>
      </c>
      <c r="K259" s="220"/>
      <c r="L259" s="167">
        <f>M259+O259</f>
        <v>60.900000000000006</v>
      </c>
      <c r="M259" s="221">
        <f>E259+I259</f>
        <v>6.2</v>
      </c>
      <c r="N259" s="167">
        <f>F259+J259</f>
        <v>0</v>
      </c>
      <c r="O259" s="212">
        <f>G259+K259</f>
        <v>54.7</v>
      </c>
      <c r="P259" s="366"/>
      <c r="Q259" s="200"/>
      <c r="R259" s="96"/>
    </row>
    <row r="260" spans="1:18" hidden="1" x14ac:dyDescent="0.25">
      <c r="A260" s="232"/>
      <c r="B260" s="344" t="s">
        <v>183</v>
      </c>
      <c r="C260" s="345"/>
      <c r="D260" s="173"/>
      <c r="E260" s="262"/>
      <c r="F260" s="173"/>
      <c r="G260" s="264"/>
      <c r="H260" s="174"/>
      <c r="I260" s="265"/>
      <c r="J260" s="174"/>
      <c r="K260" s="265"/>
      <c r="L260" s="175"/>
      <c r="M260" s="266"/>
      <c r="N260" s="175"/>
      <c r="O260" s="268"/>
      <c r="P260" s="366"/>
      <c r="Q260" s="200"/>
      <c r="R260" s="96"/>
    </row>
    <row r="261" spans="1:18" ht="26.25" x14ac:dyDescent="0.25">
      <c r="A261" s="296"/>
      <c r="B261" s="183" t="s">
        <v>332</v>
      </c>
      <c r="C261" s="465"/>
      <c r="D261" s="168">
        <f t="shared" ref="D261:D262" si="492">E261+G261</f>
        <v>0</v>
      </c>
      <c r="E261" s="207"/>
      <c r="F261" s="168"/>
      <c r="G261" s="314"/>
      <c r="H261" s="169">
        <f>I261+K261</f>
        <v>0</v>
      </c>
      <c r="I261" s="291"/>
      <c r="J261" s="169"/>
      <c r="K261" s="291"/>
      <c r="L261" s="170">
        <f>M261+O261</f>
        <v>0</v>
      </c>
      <c r="M261" s="292">
        <f t="shared" ref="M261:O262" si="493">E261+I261</f>
        <v>0</v>
      </c>
      <c r="N261" s="170">
        <f t="shared" si="493"/>
        <v>0</v>
      </c>
      <c r="O261" s="213">
        <f t="shared" si="493"/>
        <v>0</v>
      </c>
      <c r="P261" s="366"/>
      <c r="Q261" s="200"/>
      <c r="R261" s="96"/>
    </row>
    <row r="262" spans="1:18" ht="39" hidden="1" x14ac:dyDescent="0.25">
      <c r="A262" s="296"/>
      <c r="B262" s="463" t="s">
        <v>333</v>
      </c>
      <c r="C262" s="465"/>
      <c r="D262" s="217">
        <f t="shared" si="492"/>
        <v>0</v>
      </c>
      <c r="E262" s="168"/>
      <c r="F262" s="168"/>
      <c r="G262" s="168"/>
      <c r="H262" s="169">
        <f>I262+K262</f>
        <v>0</v>
      </c>
      <c r="I262" s="169"/>
      <c r="J262" s="169"/>
      <c r="K262" s="169"/>
      <c r="L262" s="170">
        <f>M262+O262</f>
        <v>0</v>
      </c>
      <c r="M262" s="170">
        <f t="shared" si="493"/>
        <v>0</v>
      </c>
      <c r="N262" s="170">
        <f t="shared" si="493"/>
        <v>0</v>
      </c>
      <c r="O262" s="170">
        <f t="shared" si="493"/>
        <v>0</v>
      </c>
      <c r="P262" s="366"/>
      <c r="Q262" s="200"/>
      <c r="R262" s="96"/>
    </row>
    <row r="263" spans="1:18" x14ac:dyDescent="0.25">
      <c r="A263" s="235" t="s">
        <v>103</v>
      </c>
      <c r="B263" s="85" t="s">
        <v>168</v>
      </c>
      <c r="C263" s="202"/>
      <c r="D263" s="84">
        <f>D259</f>
        <v>60.900000000000006</v>
      </c>
      <c r="E263" s="84">
        <f t="shared" ref="E263:O263" si="494">E259</f>
        <v>6.2</v>
      </c>
      <c r="F263" s="84">
        <f t="shared" si="494"/>
        <v>0</v>
      </c>
      <c r="G263" s="84">
        <f t="shared" si="494"/>
        <v>54.7</v>
      </c>
      <c r="H263" s="215">
        <f t="shared" si="494"/>
        <v>0</v>
      </c>
      <c r="I263" s="215">
        <f t="shared" si="494"/>
        <v>0</v>
      </c>
      <c r="J263" s="215">
        <f t="shared" si="494"/>
        <v>0</v>
      </c>
      <c r="K263" s="215">
        <f t="shared" si="494"/>
        <v>0</v>
      </c>
      <c r="L263" s="85">
        <f t="shared" si="494"/>
        <v>60.900000000000006</v>
      </c>
      <c r="M263" s="85">
        <f t="shared" si="494"/>
        <v>6.2</v>
      </c>
      <c r="N263" s="85">
        <f t="shared" si="494"/>
        <v>0</v>
      </c>
      <c r="O263" s="85">
        <f t="shared" si="494"/>
        <v>54.7</v>
      </c>
      <c r="P263" s="367"/>
      <c r="Q263" s="200"/>
      <c r="R263" s="214"/>
    </row>
    <row r="264" spans="1:18" x14ac:dyDescent="0.25">
      <c r="A264" s="32" t="s">
        <v>104</v>
      </c>
      <c r="B264" s="583" t="s">
        <v>62</v>
      </c>
      <c r="C264" s="667"/>
      <c r="D264" s="667"/>
      <c r="E264" s="667"/>
      <c r="F264" s="667"/>
      <c r="G264" s="667"/>
      <c r="H264" s="667"/>
      <c r="I264" s="667"/>
      <c r="J264" s="667"/>
      <c r="K264" s="667"/>
      <c r="L264" s="667"/>
      <c r="M264" s="667"/>
      <c r="N264" s="667"/>
      <c r="O264" s="668"/>
      <c r="P264" s="353"/>
    </row>
    <row r="265" spans="1:18" x14ac:dyDescent="0.25">
      <c r="A265" s="32" t="s">
        <v>105</v>
      </c>
      <c r="B265" s="17" t="s">
        <v>20</v>
      </c>
      <c r="C265" s="498" t="s">
        <v>30</v>
      </c>
      <c r="D265" s="165">
        <f t="shared" ref="D265:D270" si="495">E265+G265</f>
        <v>2340.1999999999998</v>
      </c>
      <c r="E265" s="165">
        <f>E267+E268+E270+E269</f>
        <v>1560.8</v>
      </c>
      <c r="F265" s="165">
        <f t="shared" ref="F265" si="496">F267+F268+F270+F269</f>
        <v>11</v>
      </c>
      <c r="G265" s="165">
        <v>779.4</v>
      </c>
      <c r="H265" s="169">
        <f t="shared" ref="H265" si="497">I265+K265</f>
        <v>0</v>
      </c>
      <c r="I265" s="169">
        <f>I267+I268+I270+I269</f>
        <v>0</v>
      </c>
      <c r="J265" s="169">
        <f t="shared" ref="J265" si="498">J267+J268+J270+J269</f>
        <v>0</v>
      </c>
      <c r="K265" s="318"/>
      <c r="L265" s="417">
        <f>M265+O265</f>
        <v>2340.1999999999998</v>
      </c>
      <c r="M265" s="167">
        <f t="shared" ref="M265" si="499">E265+I265</f>
        <v>1560.8</v>
      </c>
      <c r="N265" s="221">
        <f t="shared" ref="N265" si="500">F265+J265</f>
        <v>11</v>
      </c>
      <c r="O265" s="167">
        <f t="shared" ref="O265" si="501">G265+K265</f>
        <v>779.4</v>
      </c>
      <c r="P265" s="366"/>
    </row>
    <row r="266" spans="1:18" x14ac:dyDescent="0.25">
      <c r="A266" s="39"/>
      <c r="B266" s="420" t="s">
        <v>183</v>
      </c>
      <c r="C266" s="499"/>
      <c r="D266" s="173">
        <f t="shared" si="495"/>
        <v>0</v>
      </c>
      <c r="E266" s="173"/>
      <c r="F266" s="173"/>
      <c r="G266" s="173"/>
      <c r="H266" s="169">
        <f>I266+K266</f>
        <v>0</v>
      </c>
      <c r="I266" s="169"/>
      <c r="J266" s="169"/>
      <c r="K266" s="318"/>
      <c r="L266" s="418"/>
      <c r="M266" s="175"/>
      <c r="N266" s="266"/>
      <c r="O266" s="175"/>
      <c r="P266" s="366"/>
    </row>
    <row r="267" spans="1:18" ht="40.5" customHeight="1" x14ac:dyDescent="0.25">
      <c r="A267" s="39"/>
      <c r="B267" s="423" t="s">
        <v>353</v>
      </c>
      <c r="C267" s="499"/>
      <c r="D267" s="65">
        <f t="shared" si="495"/>
        <v>673.1</v>
      </c>
      <c r="E267" s="65">
        <v>423.7</v>
      </c>
      <c r="F267" s="65">
        <v>2.8</v>
      </c>
      <c r="G267" s="65">
        <v>249.4</v>
      </c>
      <c r="H267" s="169"/>
      <c r="I267" s="169"/>
      <c r="J267" s="169"/>
      <c r="K267" s="318"/>
      <c r="L267" s="526">
        <f t="shared" ref="L267:L322" si="502">M267+O267</f>
        <v>673.1</v>
      </c>
      <c r="M267" s="67">
        <f t="shared" ref="M267" si="503">E267+I267</f>
        <v>423.7</v>
      </c>
      <c r="N267" s="527">
        <f t="shared" ref="N267" si="504">F267+J267</f>
        <v>2.8</v>
      </c>
      <c r="O267" s="67">
        <f t="shared" ref="O267" si="505">G267+K267</f>
        <v>249.4</v>
      </c>
      <c r="P267" s="366"/>
    </row>
    <row r="268" spans="1:18" ht="26.25" x14ac:dyDescent="0.25">
      <c r="A268" s="39"/>
      <c r="B268" s="355" t="s">
        <v>332</v>
      </c>
      <c r="C268" s="500"/>
      <c r="D268" s="339">
        <f t="shared" si="495"/>
        <v>1137.0999999999999</v>
      </c>
      <c r="E268" s="314">
        <v>1137.0999999999999</v>
      </c>
      <c r="F268" s="168">
        <v>8.1999999999999993</v>
      </c>
      <c r="G268" s="314"/>
      <c r="H268" s="169">
        <f>I268+K268</f>
        <v>0</v>
      </c>
      <c r="I268" s="169"/>
      <c r="J268" s="169"/>
      <c r="K268" s="318"/>
      <c r="L268" s="175">
        <f t="shared" si="502"/>
        <v>1137.0999999999999</v>
      </c>
      <c r="M268" s="213">
        <f t="shared" ref="M268" si="506">E268+I268</f>
        <v>1137.0999999999999</v>
      </c>
      <c r="N268" s="170">
        <f t="shared" ref="N268" si="507">F268+J268</f>
        <v>8.1999999999999993</v>
      </c>
      <c r="O268" s="170">
        <f t="shared" ref="O268" si="508">G268+K268</f>
        <v>0</v>
      </c>
      <c r="P268" s="366"/>
    </row>
    <row r="269" spans="1:18" ht="26.25" x14ac:dyDescent="0.25">
      <c r="A269" s="39"/>
      <c r="B269" s="355" t="s">
        <v>545</v>
      </c>
      <c r="C269" s="552"/>
      <c r="D269" s="339">
        <f t="shared" si="495"/>
        <v>30</v>
      </c>
      <c r="E269" s="314"/>
      <c r="F269" s="168"/>
      <c r="G269" s="314">
        <v>30</v>
      </c>
      <c r="H269" s="169">
        <f>I269+K269</f>
        <v>0</v>
      </c>
      <c r="I269" s="169"/>
      <c r="J269" s="169"/>
      <c r="K269" s="318"/>
      <c r="L269" s="67">
        <f t="shared" si="502"/>
        <v>30</v>
      </c>
      <c r="M269" s="213">
        <f t="shared" ref="M269" si="509">E269+I269</f>
        <v>0</v>
      </c>
      <c r="N269" s="170">
        <f t="shared" ref="N269" si="510">F269+J269</f>
        <v>0</v>
      </c>
      <c r="O269" s="170">
        <f t="shared" ref="O269" si="511">G269+K269</f>
        <v>30</v>
      </c>
      <c r="P269" s="366"/>
    </row>
    <row r="270" spans="1:18" ht="26.25" x14ac:dyDescent="0.25">
      <c r="A270" s="235"/>
      <c r="B270" s="461" t="s">
        <v>491</v>
      </c>
      <c r="C270" s="501"/>
      <c r="D270" s="216">
        <f t="shared" si="495"/>
        <v>500</v>
      </c>
      <c r="E270" s="462"/>
      <c r="F270" s="65"/>
      <c r="G270" s="343">
        <v>500</v>
      </c>
      <c r="H270" s="66">
        <f>I270+K270</f>
        <v>0</v>
      </c>
      <c r="I270" s="169"/>
      <c r="J270" s="169"/>
      <c r="K270" s="318"/>
      <c r="L270" s="67">
        <f t="shared" ref="L270" si="512">M270+O270</f>
        <v>500</v>
      </c>
      <c r="M270" s="213">
        <f t="shared" ref="M270" si="513">E270+I270</f>
        <v>0</v>
      </c>
      <c r="N270" s="170">
        <f t="shared" ref="N270" si="514">F270+J270</f>
        <v>0</v>
      </c>
      <c r="O270" s="170">
        <f t="shared" ref="O270" si="515">G270+K270</f>
        <v>500</v>
      </c>
      <c r="P270" s="366"/>
    </row>
    <row r="271" spans="1:18" hidden="1" x14ac:dyDescent="0.25">
      <c r="A271" s="39" t="s">
        <v>120</v>
      </c>
      <c r="B271" s="35" t="s">
        <v>7</v>
      </c>
      <c r="C271" s="499" t="s">
        <v>30</v>
      </c>
      <c r="D271" s="165">
        <f t="shared" ref="D271:D322" si="516">E271+G271</f>
        <v>0</v>
      </c>
      <c r="E271" s="219"/>
      <c r="F271" s="165"/>
      <c r="G271" s="219"/>
      <c r="H271" s="166">
        <f t="shared" ref="H271:H323" si="517">I271+K271</f>
        <v>0</v>
      </c>
      <c r="I271" s="220"/>
      <c r="J271" s="166"/>
      <c r="K271" s="220">
        <f t="shared" ref="K271" si="518">K273+K274</f>
        <v>0</v>
      </c>
      <c r="L271" s="175">
        <f t="shared" si="502"/>
        <v>0</v>
      </c>
      <c r="M271" s="221">
        <f t="shared" ref="M271:M322" si="519">E271+I271</f>
        <v>0</v>
      </c>
      <c r="N271" s="167">
        <f t="shared" ref="N271:N322" si="520">F271+J271</f>
        <v>0</v>
      </c>
      <c r="O271" s="212">
        <f t="shared" ref="O271:O322" si="521">G271+K271</f>
        <v>0</v>
      </c>
      <c r="P271" s="366"/>
      <c r="Q271" s="200"/>
      <c r="R271" s="96"/>
    </row>
    <row r="272" spans="1:18" hidden="1" x14ac:dyDescent="0.25">
      <c r="A272" s="39"/>
      <c r="B272" s="156" t="s">
        <v>183</v>
      </c>
      <c r="C272" s="503"/>
      <c r="D272" s="173"/>
      <c r="E272" s="264"/>
      <c r="F272" s="173"/>
      <c r="G272" s="264"/>
      <c r="H272" s="174"/>
      <c r="I272" s="265"/>
      <c r="J272" s="174"/>
      <c r="K272" s="265"/>
      <c r="L272" s="175"/>
      <c r="M272" s="266"/>
      <c r="N272" s="175"/>
      <c r="O272" s="268"/>
      <c r="P272" s="366"/>
      <c r="Q272" s="200"/>
      <c r="R272" s="96"/>
    </row>
    <row r="273" spans="1:18" ht="26.25" hidden="1" x14ac:dyDescent="0.25">
      <c r="A273" s="39"/>
      <c r="B273" s="159" t="s">
        <v>351</v>
      </c>
      <c r="C273" s="428"/>
      <c r="D273" s="168">
        <f t="shared" si="516"/>
        <v>0</v>
      </c>
      <c r="E273" s="314"/>
      <c r="F273" s="168"/>
      <c r="G273" s="314"/>
      <c r="H273" s="169">
        <f t="shared" si="517"/>
        <v>0</v>
      </c>
      <c r="I273" s="291"/>
      <c r="J273" s="169"/>
      <c r="K273" s="291"/>
      <c r="L273" s="170">
        <f t="shared" si="502"/>
        <v>0</v>
      </c>
      <c r="M273" s="292">
        <f t="shared" si="519"/>
        <v>0</v>
      </c>
      <c r="N273" s="170">
        <f t="shared" si="520"/>
        <v>0</v>
      </c>
      <c r="O273" s="213">
        <f t="shared" si="521"/>
        <v>0</v>
      </c>
      <c r="P273" s="366"/>
      <c r="Q273" s="200"/>
      <c r="R273" s="96"/>
    </row>
    <row r="274" spans="1:18" s="36" customFormat="1" ht="25.5" hidden="1" x14ac:dyDescent="0.25">
      <c r="A274" s="235"/>
      <c r="B274" s="316" t="s">
        <v>309</v>
      </c>
      <c r="C274" s="499"/>
      <c r="D274" s="173">
        <f t="shared" si="516"/>
        <v>0</v>
      </c>
      <c r="E274" s="264"/>
      <c r="F274" s="173"/>
      <c r="G274" s="264"/>
      <c r="H274" s="174">
        <f t="shared" si="517"/>
        <v>0</v>
      </c>
      <c r="I274" s="265"/>
      <c r="J274" s="174"/>
      <c r="K274" s="265"/>
      <c r="L274" s="175">
        <f t="shared" si="502"/>
        <v>0</v>
      </c>
      <c r="M274" s="266">
        <f t="shared" si="519"/>
        <v>0</v>
      </c>
      <c r="N274" s="175">
        <f t="shared" si="520"/>
        <v>0</v>
      </c>
      <c r="O274" s="268">
        <f t="shared" si="521"/>
        <v>0</v>
      </c>
      <c r="P274" s="366"/>
      <c r="Q274" s="209"/>
      <c r="R274" s="210"/>
    </row>
    <row r="275" spans="1:18" ht="17.25" hidden="1" customHeight="1" x14ac:dyDescent="0.25">
      <c r="A275" s="32" t="s">
        <v>121</v>
      </c>
      <c r="B275" s="35" t="s">
        <v>10</v>
      </c>
      <c r="C275" s="508" t="s">
        <v>30</v>
      </c>
      <c r="D275" s="219">
        <f t="shared" si="516"/>
        <v>0</v>
      </c>
      <c r="E275" s="165"/>
      <c r="F275" s="219"/>
      <c r="G275" s="165">
        <f>G277+G278</f>
        <v>0</v>
      </c>
      <c r="H275" s="220">
        <f t="shared" si="517"/>
        <v>0</v>
      </c>
      <c r="I275" s="166"/>
      <c r="J275" s="220"/>
      <c r="K275" s="317">
        <f>K277+K278</f>
        <v>0</v>
      </c>
      <c r="L275" s="417">
        <f t="shared" si="502"/>
        <v>0</v>
      </c>
      <c r="M275" s="167">
        <f t="shared" si="519"/>
        <v>0</v>
      </c>
      <c r="N275" s="221">
        <f t="shared" si="520"/>
        <v>0</v>
      </c>
      <c r="O275" s="167">
        <f t="shared" si="521"/>
        <v>0</v>
      </c>
      <c r="P275" s="366"/>
      <c r="Q275" s="200"/>
      <c r="R275" s="96"/>
    </row>
    <row r="276" spans="1:18" ht="17.25" hidden="1" customHeight="1" x14ac:dyDescent="0.25">
      <c r="A276" s="39"/>
      <c r="B276" s="156" t="s">
        <v>183</v>
      </c>
      <c r="C276" s="504"/>
      <c r="D276" s="264"/>
      <c r="E276" s="173"/>
      <c r="F276" s="264"/>
      <c r="G276" s="173"/>
      <c r="H276" s="265"/>
      <c r="I276" s="174"/>
      <c r="J276" s="265"/>
      <c r="K276" s="359"/>
      <c r="L276" s="418"/>
      <c r="M276" s="175"/>
      <c r="N276" s="266"/>
      <c r="O276" s="175"/>
      <c r="P276" s="366"/>
      <c r="Q276" s="200"/>
      <c r="R276" s="96"/>
    </row>
    <row r="277" spans="1:18" ht="26.25" hidden="1" x14ac:dyDescent="0.25">
      <c r="A277" s="39"/>
      <c r="B277" s="159" t="s">
        <v>351</v>
      </c>
      <c r="C277" s="501"/>
      <c r="D277" s="409">
        <f>E277+G277</f>
        <v>0</v>
      </c>
      <c r="E277" s="168"/>
      <c r="F277" s="314"/>
      <c r="G277" s="168"/>
      <c r="H277" s="291">
        <f t="shared" si="517"/>
        <v>0</v>
      </c>
      <c r="I277" s="169"/>
      <c r="J277" s="291"/>
      <c r="K277" s="318"/>
      <c r="L277" s="419">
        <f t="shared" si="502"/>
        <v>0</v>
      </c>
      <c r="M277" s="170">
        <f t="shared" si="519"/>
        <v>0</v>
      </c>
      <c r="N277" s="292">
        <f t="shared" si="520"/>
        <v>0</v>
      </c>
      <c r="O277" s="170">
        <f t="shared" si="521"/>
        <v>0</v>
      </c>
      <c r="P277" s="366"/>
      <c r="Q277" s="200"/>
      <c r="R277" s="96"/>
    </row>
    <row r="278" spans="1:18" s="36" customFormat="1" ht="25.5" hidden="1" x14ac:dyDescent="0.25">
      <c r="A278" s="235"/>
      <c r="B278" s="505" t="s">
        <v>309</v>
      </c>
      <c r="C278" s="429" t="s">
        <v>30</v>
      </c>
      <c r="D278" s="173">
        <f t="shared" si="516"/>
        <v>0</v>
      </c>
      <c r="E278" s="339"/>
      <c r="F278" s="173"/>
      <c r="G278" s="262"/>
      <c r="H278" s="174">
        <f t="shared" si="517"/>
        <v>0</v>
      </c>
      <c r="I278" s="263"/>
      <c r="J278" s="174"/>
      <c r="K278" s="359"/>
      <c r="L278" s="175">
        <f t="shared" si="502"/>
        <v>0</v>
      </c>
      <c r="M278" s="175">
        <f t="shared" si="519"/>
        <v>0</v>
      </c>
      <c r="N278" s="175">
        <f t="shared" si="520"/>
        <v>0</v>
      </c>
      <c r="O278" s="175">
        <f t="shared" si="521"/>
        <v>0</v>
      </c>
      <c r="P278" s="366"/>
      <c r="Q278" s="209"/>
      <c r="R278" s="210"/>
    </row>
    <row r="279" spans="1:18" hidden="1" x14ac:dyDescent="0.25">
      <c r="A279" s="32" t="s">
        <v>122</v>
      </c>
      <c r="B279" s="35" t="s">
        <v>11</v>
      </c>
      <c r="C279" s="502" t="s">
        <v>30</v>
      </c>
      <c r="D279" s="165">
        <f t="shared" si="516"/>
        <v>0</v>
      </c>
      <c r="E279" s="219"/>
      <c r="F279" s="165"/>
      <c r="G279" s="219">
        <f>G281+G282</f>
        <v>0</v>
      </c>
      <c r="H279" s="166">
        <f t="shared" si="517"/>
        <v>0</v>
      </c>
      <c r="I279" s="220"/>
      <c r="J279" s="166"/>
      <c r="K279" s="220">
        <f>K281+K282</f>
        <v>0</v>
      </c>
      <c r="L279" s="167">
        <f t="shared" si="502"/>
        <v>0</v>
      </c>
      <c r="M279" s="221">
        <f t="shared" si="519"/>
        <v>0</v>
      </c>
      <c r="N279" s="167">
        <f t="shared" si="520"/>
        <v>0</v>
      </c>
      <c r="O279" s="212">
        <f t="shared" si="521"/>
        <v>0</v>
      </c>
      <c r="P279" s="366"/>
      <c r="Q279" s="200"/>
      <c r="R279" s="96"/>
    </row>
    <row r="280" spans="1:18" hidden="1" x14ac:dyDescent="0.25">
      <c r="A280" s="39"/>
      <c r="B280" s="156" t="s">
        <v>183</v>
      </c>
      <c r="C280" s="503"/>
      <c r="D280" s="173"/>
      <c r="E280" s="264"/>
      <c r="F280" s="173"/>
      <c r="G280" s="264"/>
      <c r="H280" s="174"/>
      <c r="I280" s="265"/>
      <c r="J280" s="174"/>
      <c r="K280" s="265"/>
      <c r="L280" s="175"/>
      <c r="M280" s="266"/>
      <c r="N280" s="175"/>
      <c r="O280" s="268"/>
      <c r="P280" s="366"/>
      <c r="Q280" s="200"/>
      <c r="R280" s="96"/>
    </row>
    <row r="281" spans="1:18" ht="26.25" hidden="1" x14ac:dyDescent="0.25">
      <c r="A281" s="39"/>
      <c r="B281" s="159" t="s">
        <v>351</v>
      </c>
      <c r="C281" s="428"/>
      <c r="D281" s="312">
        <f>E281+G281</f>
        <v>0</v>
      </c>
      <c r="E281" s="314"/>
      <c r="F281" s="168"/>
      <c r="G281" s="314"/>
      <c r="H281" s="169">
        <f t="shared" si="517"/>
        <v>0</v>
      </c>
      <c r="I281" s="291"/>
      <c r="J281" s="169"/>
      <c r="K281" s="291"/>
      <c r="L281" s="170">
        <f t="shared" si="502"/>
        <v>0</v>
      </c>
      <c r="M281" s="292">
        <f t="shared" si="519"/>
        <v>0</v>
      </c>
      <c r="N281" s="170">
        <f t="shared" si="520"/>
        <v>0</v>
      </c>
      <c r="O281" s="213">
        <f t="shared" si="521"/>
        <v>0</v>
      </c>
      <c r="P281" s="366"/>
      <c r="Q281" s="200"/>
      <c r="R281" s="96"/>
    </row>
    <row r="282" spans="1:18" s="36" customFormat="1" ht="25.5" hidden="1" x14ac:dyDescent="0.25">
      <c r="A282" s="235"/>
      <c r="B282" s="505" t="s">
        <v>309</v>
      </c>
      <c r="C282" s="429" t="s">
        <v>30</v>
      </c>
      <c r="D282" s="173">
        <f t="shared" si="516"/>
        <v>0</v>
      </c>
      <c r="E282" s="339"/>
      <c r="F282" s="173"/>
      <c r="G282" s="262"/>
      <c r="H282" s="174">
        <f t="shared" si="517"/>
        <v>0</v>
      </c>
      <c r="I282" s="263"/>
      <c r="J282" s="174"/>
      <c r="K282" s="359"/>
      <c r="L282" s="175">
        <f t="shared" si="502"/>
        <v>0</v>
      </c>
      <c r="M282" s="175">
        <f t="shared" si="519"/>
        <v>0</v>
      </c>
      <c r="N282" s="175">
        <f t="shared" si="520"/>
        <v>0</v>
      </c>
      <c r="O282" s="175">
        <f t="shared" si="521"/>
        <v>0</v>
      </c>
      <c r="P282" s="366"/>
      <c r="Q282" s="209"/>
      <c r="R282" s="210"/>
    </row>
    <row r="283" spans="1:18" hidden="1" x14ac:dyDescent="0.25">
      <c r="A283" s="32" t="s">
        <v>123</v>
      </c>
      <c r="B283" s="35" t="s">
        <v>15</v>
      </c>
      <c r="C283" s="498" t="s">
        <v>30</v>
      </c>
      <c r="D283" s="165">
        <f t="shared" si="516"/>
        <v>0</v>
      </c>
      <c r="E283" s="219"/>
      <c r="F283" s="165"/>
      <c r="G283" s="219"/>
      <c r="H283" s="166">
        <f t="shared" si="517"/>
        <v>0</v>
      </c>
      <c r="I283" s="220"/>
      <c r="J283" s="166"/>
      <c r="K283" s="220">
        <f>K285+K286</f>
        <v>0</v>
      </c>
      <c r="L283" s="167">
        <f t="shared" si="502"/>
        <v>0</v>
      </c>
      <c r="M283" s="167">
        <f t="shared" si="519"/>
        <v>0</v>
      </c>
      <c r="N283" s="221">
        <f t="shared" si="520"/>
        <v>0</v>
      </c>
      <c r="O283" s="167">
        <f t="shared" si="521"/>
        <v>0</v>
      </c>
      <c r="P283" s="366"/>
      <c r="Q283" s="200"/>
      <c r="R283" s="96"/>
    </row>
    <row r="284" spans="1:18" hidden="1" x14ac:dyDescent="0.25">
      <c r="A284" s="39"/>
      <c r="B284" s="156" t="s">
        <v>183</v>
      </c>
      <c r="C284" s="503"/>
      <c r="D284" s="173"/>
      <c r="E284" s="264"/>
      <c r="F284" s="173"/>
      <c r="G284" s="264"/>
      <c r="H284" s="174"/>
      <c r="I284" s="265"/>
      <c r="J284" s="174"/>
      <c r="K284" s="265"/>
      <c r="L284" s="175"/>
      <c r="M284" s="175"/>
      <c r="N284" s="266"/>
      <c r="O284" s="175"/>
      <c r="P284" s="366"/>
      <c r="Q284" s="200"/>
      <c r="R284" s="96"/>
    </row>
    <row r="285" spans="1:18" ht="26.25" hidden="1" x14ac:dyDescent="0.25">
      <c r="A285" s="39"/>
      <c r="B285" s="159" t="s">
        <v>351</v>
      </c>
      <c r="C285" s="428"/>
      <c r="D285" s="168">
        <f t="shared" si="516"/>
        <v>0</v>
      </c>
      <c r="E285" s="314"/>
      <c r="F285" s="168"/>
      <c r="G285" s="314"/>
      <c r="H285" s="169">
        <f t="shared" si="517"/>
        <v>0</v>
      </c>
      <c r="I285" s="291"/>
      <c r="J285" s="169"/>
      <c r="K285" s="291"/>
      <c r="L285" s="170">
        <f t="shared" si="502"/>
        <v>0</v>
      </c>
      <c r="M285" s="170">
        <f t="shared" si="519"/>
        <v>0</v>
      </c>
      <c r="N285" s="292">
        <f t="shared" si="520"/>
        <v>0</v>
      </c>
      <c r="O285" s="170">
        <f t="shared" si="521"/>
        <v>0</v>
      </c>
      <c r="P285" s="366"/>
      <c r="Q285" s="200"/>
      <c r="R285" s="96"/>
    </row>
    <row r="286" spans="1:18" s="36" customFormat="1" ht="25.5" hidden="1" x14ac:dyDescent="0.25">
      <c r="A286" s="235"/>
      <c r="B286" s="316" t="s">
        <v>309</v>
      </c>
      <c r="C286" s="499"/>
      <c r="D286" s="173">
        <f t="shared" si="516"/>
        <v>0</v>
      </c>
      <c r="E286" s="264"/>
      <c r="F286" s="173"/>
      <c r="G286" s="264"/>
      <c r="H286" s="174">
        <f t="shared" si="517"/>
        <v>0</v>
      </c>
      <c r="I286" s="265"/>
      <c r="J286" s="174"/>
      <c r="K286" s="265"/>
      <c r="L286" s="418">
        <f t="shared" si="502"/>
        <v>0</v>
      </c>
      <c r="M286" s="175">
        <f t="shared" si="519"/>
        <v>0</v>
      </c>
      <c r="N286" s="266">
        <f t="shared" si="520"/>
        <v>0</v>
      </c>
      <c r="O286" s="175">
        <f t="shared" si="521"/>
        <v>0</v>
      </c>
      <c r="P286" s="366"/>
      <c r="Q286" s="209"/>
      <c r="R286" s="210"/>
    </row>
    <row r="287" spans="1:18" s="36" customFormat="1" hidden="1" x14ac:dyDescent="0.25">
      <c r="A287" s="32" t="s">
        <v>124</v>
      </c>
      <c r="B287" s="35" t="s">
        <v>16</v>
      </c>
      <c r="C287" s="498" t="s">
        <v>30</v>
      </c>
      <c r="D287" s="165">
        <f t="shared" si="516"/>
        <v>0</v>
      </c>
      <c r="E287" s="264"/>
      <c r="F287" s="173"/>
      <c r="G287" s="264"/>
      <c r="H287" s="166">
        <f t="shared" si="517"/>
        <v>0</v>
      </c>
      <c r="I287" s="265"/>
      <c r="J287" s="174"/>
      <c r="K287" s="265"/>
      <c r="L287" s="167">
        <f t="shared" ref="L287" si="522">M287+O287</f>
        <v>0</v>
      </c>
      <c r="M287" s="167">
        <f t="shared" ref="M287" si="523">E287+I287</f>
        <v>0</v>
      </c>
      <c r="N287" s="221">
        <f t="shared" ref="N287" si="524">F287+J287</f>
        <v>0</v>
      </c>
      <c r="O287" s="167">
        <f t="shared" ref="O287" si="525">G287+K287</f>
        <v>0</v>
      </c>
      <c r="P287" s="366"/>
      <c r="Q287" s="209"/>
      <c r="R287" s="210"/>
    </row>
    <row r="288" spans="1:18" s="36" customFormat="1" ht="26.25" hidden="1" x14ac:dyDescent="0.25">
      <c r="A288" s="235"/>
      <c r="B288" s="159" t="s">
        <v>351</v>
      </c>
      <c r="C288" s="499"/>
      <c r="D288" s="173"/>
      <c r="E288" s="264"/>
      <c r="F288" s="173"/>
      <c r="G288" s="264"/>
      <c r="H288" s="174"/>
      <c r="I288" s="265"/>
      <c r="J288" s="174"/>
      <c r="K288" s="265"/>
      <c r="L288" s="170"/>
      <c r="M288" s="170"/>
      <c r="N288" s="170"/>
      <c r="O288" s="170"/>
      <c r="P288" s="366"/>
      <c r="Q288" s="209"/>
      <c r="R288" s="210"/>
    </row>
    <row r="289" spans="1:18" hidden="1" x14ac:dyDescent="0.25">
      <c r="A289" s="32" t="s">
        <v>125</v>
      </c>
      <c r="B289" s="35" t="s">
        <v>27</v>
      </c>
      <c r="C289" s="502" t="s">
        <v>30</v>
      </c>
      <c r="D289" s="165">
        <f t="shared" si="516"/>
        <v>0</v>
      </c>
      <c r="E289" s="219"/>
      <c r="F289" s="165"/>
      <c r="G289" s="219">
        <f>G291+G292</f>
        <v>0</v>
      </c>
      <c r="H289" s="166">
        <f t="shared" si="517"/>
        <v>0</v>
      </c>
      <c r="I289" s="220"/>
      <c r="J289" s="166"/>
      <c r="K289" s="220">
        <f>K291+K292</f>
        <v>0</v>
      </c>
      <c r="L289" s="167">
        <f t="shared" si="502"/>
        <v>0</v>
      </c>
      <c r="M289" s="221">
        <f t="shared" si="519"/>
        <v>0</v>
      </c>
      <c r="N289" s="167">
        <f t="shared" si="520"/>
        <v>0</v>
      </c>
      <c r="O289" s="212">
        <f t="shared" si="521"/>
        <v>0</v>
      </c>
      <c r="P289" s="366"/>
      <c r="Q289" s="200"/>
      <c r="R289" s="96"/>
    </row>
    <row r="290" spans="1:18" hidden="1" x14ac:dyDescent="0.25">
      <c r="A290" s="39"/>
      <c r="B290" s="156" t="s">
        <v>183</v>
      </c>
      <c r="C290" s="503"/>
      <c r="D290" s="173"/>
      <c r="E290" s="264"/>
      <c r="F290" s="173"/>
      <c r="G290" s="264"/>
      <c r="H290" s="174"/>
      <c r="I290" s="265"/>
      <c r="J290" s="174"/>
      <c r="K290" s="265"/>
      <c r="L290" s="175"/>
      <c r="M290" s="266"/>
      <c r="N290" s="175"/>
      <c r="O290" s="268"/>
      <c r="P290" s="366"/>
      <c r="Q290" s="200"/>
      <c r="R290" s="96"/>
    </row>
    <row r="291" spans="1:18" ht="26.25" hidden="1" x14ac:dyDescent="0.25">
      <c r="A291" s="39"/>
      <c r="B291" s="159" t="s">
        <v>351</v>
      </c>
      <c r="C291" s="428"/>
      <c r="D291" s="312">
        <f>E291+G291</f>
        <v>0</v>
      </c>
      <c r="E291" s="314"/>
      <c r="F291" s="168"/>
      <c r="G291" s="314"/>
      <c r="H291" s="169">
        <f t="shared" si="517"/>
        <v>0</v>
      </c>
      <c r="I291" s="291"/>
      <c r="J291" s="169"/>
      <c r="K291" s="291"/>
      <c r="L291" s="170">
        <f t="shared" si="502"/>
        <v>0</v>
      </c>
      <c r="M291" s="292">
        <f t="shared" si="519"/>
        <v>0</v>
      </c>
      <c r="N291" s="170">
        <f t="shared" si="520"/>
        <v>0</v>
      </c>
      <c r="O291" s="213">
        <f t="shared" si="521"/>
        <v>0</v>
      </c>
      <c r="P291" s="366"/>
      <c r="Q291" s="200"/>
      <c r="R291" s="96"/>
    </row>
    <row r="292" spans="1:18" s="36" customFormat="1" ht="25.5" hidden="1" x14ac:dyDescent="0.25">
      <c r="A292" s="235"/>
      <c r="B292" s="505" t="s">
        <v>309</v>
      </c>
      <c r="C292" s="429" t="s">
        <v>30</v>
      </c>
      <c r="D292" s="173">
        <f t="shared" si="516"/>
        <v>0</v>
      </c>
      <c r="E292" s="339"/>
      <c r="F292" s="173"/>
      <c r="G292" s="262"/>
      <c r="H292" s="174">
        <f t="shared" si="517"/>
        <v>0</v>
      </c>
      <c r="I292" s="263"/>
      <c r="J292" s="174"/>
      <c r="K292" s="359"/>
      <c r="L292" s="175">
        <f t="shared" si="502"/>
        <v>0</v>
      </c>
      <c r="M292" s="175">
        <f t="shared" si="519"/>
        <v>0</v>
      </c>
      <c r="N292" s="175">
        <f t="shared" si="520"/>
        <v>0</v>
      </c>
      <c r="O292" s="175">
        <f t="shared" si="521"/>
        <v>0</v>
      </c>
      <c r="P292" s="366"/>
      <c r="Q292" s="209"/>
      <c r="R292" s="210"/>
    </row>
    <row r="293" spans="1:18" hidden="1" x14ac:dyDescent="0.25">
      <c r="A293" s="32" t="s">
        <v>126</v>
      </c>
      <c r="B293" s="35" t="s">
        <v>54</v>
      </c>
      <c r="C293" s="508" t="s">
        <v>30</v>
      </c>
      <c r="D293" s="165">
        <f t="shared" si="516"/>
        <v>0</v>
      </c>
      <c r="E293" s="264"/>
      <c r="F293" s="165"/>
      <c r="G293" s="264">
        <f>G295+G296</f>
        <v>0</v>
      </c>
      <c r="H293" s="166">
        <f t="shared" si="517"/>
        <v>0</v>
      </c>
      <c r="I293" s="166"/>
      <c r="J293" s="265"/>
      <c r="K293" s="317">
        <f>K295+K296</f>
        <v>0</v>
      </c>
      <c r="L293" s="418">
        <f t="shared" si="502"/>
        <v>0</v>
      </c>
      <c r="M293" s="167">
        <f t="shared" si="519"/>
        <v>0</v>
      </c>
      <c r="N293" s="266">
        <f t="shared" si="520"/>
        <v>0</v>
      </c>
      <c r="O293" s="167">
        <f t="shared" si="521"/>
        <v>0</v>
      </c>
      <c r="P293" s="366"/>
      <c r="Q293" s="200"/>
      <c r="R293" s="96"/>
    </row>
    <row r="294" spans="1:18" hidden="1" x14ac:dyDescent="0.25">
      <c r="A294" s="39"/>
      <c r="B294" s="156" t="s">
        <v>183</v>
      </c>
      <c r="C294" s="504"/>
      <c r="D294" s="173"/>
      <c r="E294" s="264"/>
      <c r="F294" s="173"/>
      <c r="G294" s="264"/>
      <c r="H294" s="174"/>
      <c r="I294" s="174"/>
      <c r="J294" s="265"/>
      <c r="K294" s="359"/>
      <c r="L294" s="418"/>
      <c r="M294" s="175"/>
      <c r="N294" s="266"/>
      <c r="O294" s="175"/>
      <c r="P294" s="366"/>
      <c r="Q294" s="200"/>
      <c r="R294" s="96"/>
    </row>
    <row r="295" spans="1:18" ht="26.25" hidden="1" x14ac:dyDescent="0.25">
      <c r="A295" s="39"/>
      <c r="B295" s="159" t="s">
        <v>351</v>
      </c>
      <c r="C295" s="501"/>
      <c r="D295" s="312">
        <f>E295+G295</f>
        <v>0</v>
      </c>
      <c r="E295" s="264"/>
      <c r="F295" s="168"/>
      <c r="G295" s="264"/>
      <c r="H295" s="169">
        <f t="shared" si="517"/>
        <v>0</v>
      </c>
      <c r="I295" s="169"/>
      <c r="J295" s="265"/>
      <c r="K295" s="318"/>
      <c r="L295" s="418">
        <f t="shared" si="502"/>
        <v>0</v>
      </c>
      <c r="M295" s="170">
        <f t="shared" si="519"/>
        <v>0</v>
      </c>
      <c r="N295" s="266">
        <f t="shared" si="520"/>
        <v>0</v>
      </c>
      <c r="O295" s="170">
        <f t="shared" si="521"/>
        <v>0</v>
      </c>
      <c r="P295" s="366"/>
      <c r="Q295" s="200"/>
      <c r="R295" s="96"/>
    </row>
    <row r="296" spans="1:18" s="36" customFormat="1" ht="25.5" hidden="1" x14ac:dyDescent="0.25">
      <c r="A296" s="235"/>
      <c r="B296" s="505" t="s">
        <v>309</v>
      </c>
      <c r="C296" s="429" t="s">
        <v>30</v>
      </c>
      <c r="D296" s="173">
        <f t="shared" si="516"/>
        <v>0</v>
      </c>
      <c r="E296" s="339"/>
      <c r="F296" s="173"/>
      <c r="G296" s="262"/>
      <c r="H296" s="174">
        <f t="shared" si="517"/>
        <v>0</v>
      </c>
      <c r="I296" s="263"/>
      <c r="J296" s="174"/>
      <c r="K296" s="359"/>
      <c r="L296" s="175">
        <f t="shared" si="502"/>
        <v>0</v>
      </c>
      <c r="M296" s="175">
        <f t="shared" si="519"/>
        <v>0</v>
      </c>
      <c r="N296" s="175">
        <f t="shared" si="520"/>
        <v>0</v>
      </c>
      <c r="O296" s="175">
        <f t="shared" si="521"/>
        <v>0</v>
      </c>
      <c r="P296" s="366"/>
      <c r="Q296" s="209"/>
      <c r="R296" s="210"/>
    </row>
    <row r="297" spans="1:18" hidden="1" x14ac:dyDescent="0.25">
      <c r="A297" s="32" t="s">
        <v>127</v>
      </c>
      <c r="B297" s="35" t="s">
        <v>55</v>
      </c>
      <c r="C297" s="508" t="s">
        <v>30</v>
      </c>
      <c r="D297" s="219">
        <f t="shared" si="516"/>
        <v>0</v>
      </c>
      <c r="E297" s="165"/>
      <c r="F297" s="219"/>
      <c r="G297" s="165">
        <f>G299+G300</f>
        <v>0</v>
      </c>
      <c r="H297" s="220">
        <f t="shared" si="517"/>
        <v>0</v>
      </c>
      <c r="I297" s="166"/>
      <c r="J297" s="220"/>
      <c r="K297" s="317">
        <f>K299+K300</f>
        <v>0</v>
      </c>
      <c r="L297" s="417">
        <f t="shared" si="502"/>
        <v>0</v>
      </c>
      <c r="M297" s="167">
        <f t="shared" si="519"/>
        <v>0</v>
      </c>
      <c r="N297" s="221">
        <f t="shared" si="520"/>
        <v>0</v>
      </c>
      <c r="O297" s="167">
        <f t="shared" si="521"/>
        <v>0</v>
      </c>
      <c r="P297" s="366"/>
      <c r="Q297" s="200"/>
      <c r="R297" s="96"/>
    </row>
    <row r="298" spans="1:18" hidden="1" x14ac:dyDescent="0.25">
      <c r="A298" s="39"/>
      <c r="B298" s="156" t="s">
        <v>183</v>
      </c>
      <c r="C298" s="504"/>
      <c r="D298" s="264"/>
      <c r="E298" s="173"/>
      <c r="F298" s="264"/>
      <c r="G298" s="173"/>
      <c r="H298" s="265"/>
      <c r="I298" s="174"/>
      <c r="J298" s="265"/>
      <c r="K298" s="359"/>
      <c r="L298" s="418"/>
      <c r="M298" s="175"/>
      <c r="N298" s="266"/>
      <c r="O298" s="175"/>
      <c r="P298" s="366"/>
      <c r="Q298" s="200"/>
      <c r="R298" s="96"/>
    </row>
    <row r="299" spans="1:18" ht="26.25" hidden="1" x14ac:dyDescent="0.25">
      <c r="A299" s="39"/>
      <c r="B299" s="159" t="s">
        <v>351</v>
      </c>
      <c r="C299" s="501"/>
      <c r="D299" s="409">
        <f>E299+G299</f>
        <v>0</v>
      </c>
      <c r="E299" s="168"/>
      <c r="F299" s="314"/>
      <c r="G299" s="168"/>
      <c r="H299" s="291">
        <f t="shared" si="517"/>
        <v>0</v>
      </c>
      <c r="I299" s="169"/>
      <c r="J299" s="291"/>
      <c r="K299" s="318"/>
      <c r="L299" s="419">
        <f t="shared" si="502"/>
        <v>0</v>
      </c>
      <c r="M299" s="170">
        <f t="shared" si="519"/>
        <v>0</v>
      </c>
      <c r="N299" s="292">
        <f t="shared" si="520"/>
        <v>0</v>
      </c>
      <c r="O299" s="170">
        <f t="shared" si="521"/>
        <v>0</v>
      </c>
      <c r="P299" s="366"/>
      <c r="Q299" s="200"/>
      <c r="R299" s="96"/>
    </row>
    <row r="300" spans="1:18" s="36" customFormat="1" ht="25.5" hidden="1" x14ac:dyDescent="0.25">
      <c r="A300" s="235"/>
      <c r="B300" s="316" t="s">
        <v>309</v>
      </c>
      <c r="C300" s="500" t="s">
        <v>30</v>
      </c>
      <c r="D300" s="264">
        <f t="shared" si="516"/>
        <v>0</v>
      </c>
      <c r="E300" s="173"/>
      <c r="F300" s="264"/>
      <c r="G300" s="173"/>
      <c r="H300" s="265">
        <f t="shared" si="517"/>
        <v>0</v>
      </c>
      <c r="I300" s="174"/>
      <c r="J300" s="265"/>
      <c r="K300" s="359"/>
      <c r="L300" s="418">
        <f t="shared" si="502"/>
        <v>0</v>
      </c>
      <c r="M300" s="175">
        <f t="shared" si="519"/>
        <v>0</v>
      </c>
      <c r="N300" s="266">
        <f t="shared" si="520"/>
        <v>0</v>
      </c>
      <c r="O300" s="175">
        <f t="shared" si="521"/>
        <v>0</v>
      </c>
      <c r="P300" s="366"/>
      <c r="Q300" s="209"/>
      <c r="R300" s="210"/>
    </row>
    <row r="301" spans="1:18" hidden="1" x14ac:dyDescent="0.25">
      <c r="A301" s="32" t="s">
        <v>128</v>
      </c>
      <c r="B301" s="35" t="s">
        <v>315</v>
      </c>
      <c r="C301" s="504" t="s">
        <v>30</v>
      </c>
      <c r="D301" s="264">
        <f t="shared" si="516"/>
        <v>0</v>
      </c>
      <c r="E301" s="173"/>
      <c r="F301" s="264"/>
      <c r="G301" s="173">
        <f>G303+G304</f>
        <v>0</v>
      </c>
      <c r="H301" s="265">
        <f t="shared" si="517"/>
        <v>0</v>
      </c>
      <c r="I301" s="174"/>
      <c r="J301" s="265"/>
      <c r="K301" s="359">
        <f>K303+K304</f>
        <v>0</v>
      </c>
      <c r="L301" s="418">
        <f t="shared" si="502"/>
        <v>0</v>
      </c>
      <c r="M301" s="175">
        <f t="shared" si="519"/>
        <v>0</v>
      </c>
      <c r="N301" s="266">
        <f t="shared" si="520"/>
        <v>0</v>
      </c>
      <c r="O301" s="175">
        <f t="shared" si="521"/>
        <v>0</v>
      </c>
      <c r="P301" s="366"/>
      <c r="Q301" s="200"/>
      <c r="R301" s="96"/>
    </row>
    <row r="302" spans="1:18" hidden="1" x14ac:dyDescent="0.25">
      <c r="A302" s="39"/>
      <c r="B302" s="156" t="s">
        <v>183</v>
      </c>
      <c r="C302" s="504"/>
      <c r="D302" s="264"/>
      <c r="E302" s="173"/>
      <c r="F302" s="264"/>
      <c r="G302" s="173"/>
      <c r="H302" s="265"/>
      <c r="I302" s="174"/>
      <c r="J302" s="265"/>
      <c r="K302" s="359"/>
      <c r="L302" s="418"/>
      <c r="M302" s="175"/>
      <c r="N302" s="266"/>
      <c r="O302" s="175"/>
      <c r="P302" s="366"/>
      <c r="Q302" s="200"/>
      <c r="R302" s="96"/>
    </row>
    <row r="303" spans="1:18" ht="26.25" hidden="1" x14ac:dyDescent="0.25">
      <c r="A303" s="39"/>
      <c r="B303" s="159" t="s">
        <v>351</v>
      </c>
      <c r="C303" s="500"/>
      <c r="D303" s="422">
        <f>E303+G303</f>
        <v>0</v>
      </c>
      <c r="E303" s="173"/>
      <c r="F303" s="264"/>
      <c r="G303" s="173"/>
      <c r="H303" s="265">
        <f t="shared" si="517"/>
        <v>0</v>
      </c>
      <c r="I303" s="174"/>
      <c r="J303" s="265"/>
      <c r="K303" s="359"/>
      <c r="L303" s="418">
        <f t="shared" si="502"/>
        <v>0</v>
      </c>
      <c r="M303" s="175">
        <f t="shared" si="519"/>
        <v>0</v>
      </c>
      <c r="N303" s="266">
        <f t="shared" si="520"/>
        <v>0</v>
      </c>
      <c r="O303" s="175">
        <f t="shared" si="521"/>
        <v>0</v>
      </c>
      <c r="P303" s="366"/>
      <c r="Q303" s="200"/>
      <c r="R303" s="96"/>
    </row>
    <row r="304" spans="1:18" s="36" customFormat="1" ht="25.5" hidden="1" x14ac:dyDescent="0.25">
      <c r="A304" s="235"/>
      <c r="B304" s="316" t="s">
        <v>309</v>
      </c>
      <c r="C304" s="500" t="s">
        <v>30</v>
      </c>
      <c r="D304" s="264">
        <f t="shared" si="516"/>
        <v>0</v>
      </c>
      <c r="E304" s="173"/>
      <c r="F304" s="264"/>
      <c r="G304" s="173"/>
      <c r="H304" s="265">
        <f t="shared" si="517"/>
        <v>0</v>
      </c>
      <c r="I304" s="174"/>
      <c r="J304" s="265"/>
      <c r="K304" s="359"/>
      <c r="L304" s="418">
        <f t="shared" si="502"/>
        <v>0</v>
      </c>
      <c r="M304" s="175">
        <f t="shared" si="519"/>
        <v>0</v>
      </c>
      <c r="N304" s="266">
        <f t="shared" si="520"/>
        <v>0</v>
      </c>
      <c r="O304" s="175">
        <f t="shared" si="521"/>
        <v>0</v>
      </c>
      <c r="P304" s="366"/>
      <c r="Q304" s="209"/>
      <c r="R304" s="210"/>
    </row>
    <row r="305" spans="1:18" s="36" customFormat="1" ht="25.5" hidden="1" x14ac:dyDescent="0.25">
      <c r="A305" s="235"/>
      <c r="B305" s="316" t="s">
        <v>309</v>
      </c>
      <c r="C305" s="500" t="s">
        <v>30</v>
      </c>
      <c r="D305" s="264">
        <f t="shared" si="516"/>
        <v>0</v>
      </c>
      <c r="E305" s="173"/>
      <c r="F305" s="264"/>
      <c r="G305" s="173"/>
      <c r="H305" s="265">
        <f t="shared" si="517"/>
        <v>0</v>
      </c>
      <c r="I305" s="174"/>
      <c r="J305" s="265"/>
      <c r="K305" s="359"/>
      <c r="L305" s="418">
        <f t="shared" si="502"/>
        <v>0</v>
      </c>
      <c r="M305" s="175">
        <f t="shared" si="519"/>
        <v>0</v>
      </c>
      <c r="N305" s="266">
        <f t="shared" si="520"/>
        <v>0</v>
      </c>
      <c r="O305" s="175">
        <f t="shared" si="521"/>
        <v>0</v>
      </c>
      <c r="P305" s="366"/>
      <c r="Q305" s="209"/>
      <c r="R305" s="210"/>
    </row>
    <row r="306" spans="1:18" hidden="1" x14ac:dyDescent="0.25">
      <c r="A306" s="32" t="s">
        <v>129</v>
      </c>
      <c r="B306" s="35" t="s">
        <v>63</v>
      </c>
      <c r="C306" s="504" t="s">
        <v>30</v>
      </c>
      <c r="D306" s="264">
        <f t="shared" si="516"/>
        <v>0</v>
      </c>
      <c r="E306" s="173"/>
      <c r="F306" s="264"/>
      <c r="G306" s="173">
        <f>G308+G309</f>
        <v>0</v>
      </c>
      <c r="H306" s="265">
        <f t="shared" si="517"/>
        <v>0</v>
      </c>
      <c r="I306" s="174"/>
      <c r="J306" s="265"/>
      <c r="K306" s="359">
        <f>K308+K309</f>
        <v>0</v>
      </c>
      <c r="L306" s="418">
        <f t="shared" si="502"/>
        <v>0</v>
      </c>
      <c r="M306" s="175">
        <f t="shared" si="519"/>
        <v>0</v>
      </c>
      <c r="N306" s="266">
        <f t="shared" si="520"/>
        <v>0</v>
      </c>
      <c r="O306" s="175">
        <f t="shared" si="521"/>
        <v>0</v>
      </c>
      <c r="P306" s="366"/>
      <c r="Q306" s="200"/>
      <c r="R306" s="96"/>
    </row>
    <row r="307" spans="1:18" hidden="1" x14ac:dyDescent="0.25">
      <c r="A307" s="39"/>
      <c r="B307" s="156" t="s">
        <v>183</v>
      </c>
      <c r="C307" s="504"/>
      <c r="D307" s="264"/>
      <c r="E307" s="173"/>
      <c r="F307" s="264"/>
      <c r="G307" s="173"/>
      <c r="H307" s="265"/>
      <c r="I307" s="174"/>
      <c r="J307" s="265"/>
      <c r="K307" s="359"/>
      <c r="L307" s="418"/>
      <c r="M307" s="175"/>
      <c r="N307" s="266"/>
      <c r="O307" s="175"/>
      <c r="P307" s="366"/>
      <c r="Q307" s="200"/>
      <c r="R307" s="96"/>
    </row>
    <row r="308" spans="1:18" ht="26.25" hidden="1" x14ac:dyDescent="0.25">
      <c r="A308" s="39"/>
      <c r="B308" s="159" t="s">
        <v>351</v>
      </c>
      <c r="C308" s="500"/>
      <c r="D308" s="422">
        <f>E308+G308</f>
        <v>0</v>
      </c>
      <c r="E308" s="173"/>
      <c r="F308" s="264"/>
      <c r="G308" s="173"/>
      <c r="H308" s="265">
        <f t="shared" si="517"/>
        <v>0</v>
      </c>
      <c r="I308" s="174"/>
      <c r="J308" s="265"/>
      <c r="K308" s="359"/>
      <c r="L308" s="418">
        <f t="shared" si="502"/>
        <v>0</v>
      </c>
      <c r="M308" s="175">
        <f t="shared" si="519"/>
        <v>0</v>
      </c>
      <c r="N308" s="266">
        <f t="shared" si="520"/>
        <v>0</v>
      </c>
      <c r="O308" s="175">
        <f t="shared" si="521"/>
        <v>0</v>
      </c>
      <c r="P308" s="366"/>
      <c r="Q308" s="200"/>
      <c r="R308" s="96"/>
    </row>
    <row r="309" spans="1:18" s="36" customFormat="1" ht="25.5" hidden="1" x14ac:dyDescent="0.25">
      <c r="A309" s="235"/>
      <c r="B309" s="316" t="s">
        <v>309</v>
      </c>
      <c r="C309" s="500" t="s">
        <v>30</v>
      </c>
      <c r="D309" s="264">
        <f t="shared" si="516"/>
        <v>0</v>
      </c>
      <c r="E309" s="173"/>
      <c r="F309" s="264"/>
      <c r="G309" s="173"/>
      <c r="H309" s="265">
        <f t="shared" si="517"/>
        <v>0</v>
      </c>
      <c r="I309" s="174"/>
      <c r="J309" s="265"/>
      <c r="K309" s="359"/>
      <c r="L309" s="418">
        <f t="shared" si="502"/>
        <v>0</v>
      </c>
      <c r="M309" s="175">
        <f t="shared" si="519"/>
        <v>0</v>
      </c>
      <c r="N309" s="266">
        <f t="shared" si="520"/>
        <v>0</v>
      </c>
      <c r="O309" s="175">
        <f t="shared" si="521"/>
        <v>0</v>
      </c>
      <c r="P309" s="366"/>
      <c r="Q309" s="209"/>
      <c r="R309" s="210"/>
    </row>
    <row r="310" spans="1:18" hidden="1" x14ac:dyDescent="0.25">
      <c r="A310" s="32" t="s">
        <v>130</v>
      </c>
      <c r="B310" s="35" t="s">
        <v>146</v>
      </c>
      <c r="C310" s="508" t="s">
        <v>30</v>
      </c>
      <c r="D310" s="219">
        <f t="shared" si="516"/>
        <v>0</v>
      </c>
      <c r="E310" s="165"/>
      <c r="F310" s="219"/>
      <c r="G310" s="165">
        <f>G312+G313</f>
        <v>0</v>
      </c>
      <c r="H310" s="220">
        <f t="shared" si="517"/>
        <v>0</v>
      </c>
      <c r="I310" s="166"/>
      <c r="J310" s="220"/>
      <c r="K310" s="317">
        <f>K312+K313</f>
        <v>0</v>
      </c>
      <c r="L310" s="417">
        <f t="shared" si="502"/>
        <v>0</v>
      </c>
      <c r="M310" s="167">
        <f t="shared" si="519"/>
        <v>0</v>
      </c>
      <c r="N310" s="221">
        <f t="shared" si="520"/>
        <v>0</v>
      </c>
      <c r="O310" s="167">
        <f t="shared" si="521"/>
        <v>0</v>
      </c>
      <c r="P310" s="366"/>
      <c r="Q310" s="200"/>
      <c r="R310" s="96"/>
    </row>
    <row r="311" spans="1:18" hidden="1" x14ac:dyDescent="0.25">
      <c r="A311" s="39"/>
      <c r="B311" s="156" t="s">
        <v>183</v>
      </c>
      <c r="C311" s="504"/>
      <c r="D311" s="264"/>
      <c r="E311" s="173"/>
      <c r="F311" s="264"/>
      <c r="G311" s="173"/>
      <c r="H311" s="265"/>
      <c r="I311" s="174"/>
      <c r="J311" s="265"/>
      <c r="K311" s="359"/>
      <c r="L311" s="418"/>
      <c r="M311" s="175"/>
      <c r="N311" s="266"/>
      <c r="O311" s="175"/>
      <c r="P311" s="366"/>
      <c r="Q311" s="200"/>
      <c r="R311" s="96"/>
    </row>
    <row r="312" spans="1:18" ht="26.25" hidden="1" x14ac:dyDescent="0.25">
      <c r="A312" s="39"/>
      <c r="B312" s="159" t="s">
        <v>351</v>
      </c>
      <c r="C312" s="501"/>
      <c r="D312" s="409">
        <f>E312+G312</f>
        <v>0</v>
      </c>
      <c r="E312" s="168"/>
      <c r="F312" s="314"/>
      <c r="G312" s="168"/>
      <c r="H312" s="291">
        <f t="shared" si="517"/>
        <v>0</v>
      </c>
      <c r="I312" s="169"/>
      <c r="J312" s="291"/>
      <c r="K312" s="318"/>
      <c r="L312" s="419">
        <f t="shared" si="502"/>
        <v>0</v>
      </c>
      <c r="M312" s="170">
        <f t="shared" si="519"/>
        <v>0</v>
      </c>
      <c r="N312" s="292">
        <f t="shared" si="520"/>
        <v>0</v>
      </c>
      <c r="O312" s="170">
        <f t="shared" si="521"/>
        <v>0</v>
      </c>
      <c r="P312" s="366"/>
      <c r="Q312" s="200"/>
      <c r="R312" s="96"/>
    </row>
    <row r="313" spans="1:18" s="36" customFormat="1" ht="25.5" hidden="1" x14ac:dyDescent="0.25">
      <c r="A313" s="235"/>
      <c r="B313" s="316" t="s">
        <v>309</v>
      </c>
      <c r="C313" s="500" t="s">
        <v>30</v>
      </c>
      <c r="D313" s="264">
        <f t="shared" si="516"/>
        <v>0</v>
      </c>
      <c r="E313" s="173"/>
      <c r="F313" s="264"/>
      <c r="G313" s="173"/>
      <c r="H313" s="265">
        <f t="shared" si="517"/>
        <v>0</v>
      </c>
      <c r="I313" s="174"/>
      <c r="J313" s="265"/>
      <c r="K313" s="359"/>
      <c r="L313" s="418">
        <f t="shared" si="502"/>
        <v>0</v>
      </c>
      <c r="M313" s="175">
        <f t="shared" si="519"/>
        <v>0</v>
      </c>
      <c r="N313" s="266">
        <f t="shared" si="520"/>
        <v>0</v>
      </c>
      <c r="O313" s="175">
        <f t="shared" si="521"/>
        <v>0</v>
      </c>
      <c r="P313" s="366"/>
      <c r="Q313" s="209"/>
      <c r="R313" s="210"/>
    </row>
    <row r="314" spans="1:18" hidden="1" x14ac:dyDescent="0.25">
      <c r="A314" s="32" t="s">
        <v>131</v>
      </c>
      <c r="B314" s="35" t="s">
        <v>28</v>
      </c>
      <c r="C314" s="504" t="s">
        <v>30</v>
      </c>
      <c r="D314" s="264">
        <f t="shared" si="516"/>
        <v>0</v>
      </c>
      <c r="E314" s="173"/>
      <c r="F314" s="264"/>
      <c r="G314" s="173">
        <f>G316+G317</f>
        <v>0</v>
      </c>
      <c r="H314" s="265">
        <f t="shared" si="517"/>
        <v>0</v>
      </c>
      <c r="I314" s="174"/>
      <c r="J314" s="265"/>
      <c r="K314" s="359">
        <f>K316+K317</f>
        <v>0</v>
      </c>
      <c r="L314" s="418">
        <f t="shared" si="502"/>
        <v>0</v>
      </c>
      <c r="M314" s="175">
        <f t="shared" si="519"/>
        <v>0</v>
      </c>
      <c r="N314" s="266">
        <f t="shared" si="520"/>
        <v>0</v>
      </c>
      <c r="O314" s="175">
        <f t="shared" si="521"/>
        <v>0</v>
      </c>
      <c r="P314" s="366"/>
      <c r="Q314" s="200"/>
      <c r="R314" s="96"/>
    </row>
    <row r="315" spans="1:18" hidden="1" x14ac:dyDescent="0.25">
      <c r="A315" s="39"/>
      <c r="B315" s="156" t="s">
        <v>183</v>
      </c>
      <c r="C315" s="504"/>
      <c r="D315" s="264"/>
      <c r="E315" s="173"/>
      <c r="F315" s="264"/>
      <c r="G315" s="173"/>
      <c r="H315" s="265"/>
      <c r="I315" s="174"/>
      <c r="J315" s="265"/>
      <c r="K315" s="359"/>
      <c r="L315" s="418"/>
      <c r="M315" s="175"/>
      <c r="N315" s="266"/>
      <c r="O315" s="175"/>
      <c r="P315" s="366"/>
      <c r="Q315" s="200"/>
      <c r="R315" s="96"/>
    </row>
    <row r="316" spans="1:18" ht="26.25" hidden="1" x14ac:dyDescent="0.25">
      <c r="A316" s="39"/>
      <c r="B316" s="159" t="s">
        <v>351</v>
      </c>
      <c r="C316" s="500"/>
      <c r="D316" s="422">
        <f>E316+G316</f>
        <v>0</v>
      </c>
      <c r="E316" s="173"/>
      <c r="F316" s="264"/>
      <c r="G316" s="173"/>
      <c r="H316" s="265">
        <f t="shared" si="517"/>
        <v>0</v>
      </c>
      <c r="I316" s="174"/>
      <c r="J316" s="265"/>
      <c r="K316" s="359"/>
      <c r="L316" s="418">
        <f t="shared" si="502"/>
        <v>0</v>
      </c>
      <c r="M316" s="175">
        <f t="shared" si="519"/>
        <v>0</v>
      </c>
      <c r="N316" s="266">
        <f t="shared" si="520"/>
        <v>0</v>
      </c>
      <c r="O316" s="175">
        <f t="shared" si="521"/>
        <v>0</v>
      </c>
      <c r="P316" s="366"/>
      <c r="Q316" s="200"/>
      <c r="R316" s="96"/>
    </row>
    <row r="317" spans="1:18" s="36" customFormat="1" ht="25.5" hidden="1" x14ac:dyDescent="0.25">
      <c r="A317" s="235"/>
      <c r="B317" s="316" t="s">
        <v>309</v>
      </c>
      <c r="C317" s="500" t="s">
        <v>30</v>
      </c>
      <c r="D317" s="264">
        <f t="shared" si="516"/>
        <v>0</v>
      </c>
      <c r="E317" s="173"/>
      <c r="F317" s="264"/>
      <c r="G317" s="173"/>
      <c r="H317" s="265">
        <f t="shared" si="517"/>
        <v>0</v>
      </c>
      <c r="I317" s="174"/>
      <c r="J317" s="265"/>
      <c r="K317" s="359"/>
      <c r="L317" s="418">
        <f t="shared" si="502"/>
        <v>0</v>
      </c>
      <c r="M317" s="175">
        <f t="shared" si="519"/>
        <v>0</v>
      </c>
      <c r="N317" s="266">
        <f t="shared" si="520"/>
        <v>0</v>
      </c>
      <c r="O317" s="175">
        <f t="shared" si="521"/>
        <v>0</v>
      </c>
      <c r="P317" s="366"/>
      <c r="Q317" s="209"/>
      <c r="R317" s="210"/>
    </row>
    <row r="318" spans="1:18" hidden="1" x14ac:dyDescent="0.25">
      <c r="A318" s="32" t="s">
        <v>132</v>
      </c>
      <c r="B318" s="35" t="s">
        <v>29</v>
      </c>
      <c r="C318" s="508" t="s">
        <v>30</v>
      </c>
      <c r="D318" s="219">
        <f t="shared" si="516"/>
        <v>0</v>
      </c>
      <c r="E318" s="165"/>
      <c r="F318" s="219"/>
      <c r="G318" s="165">
        <f>G320+G321</f>
        <v>0</v>
      </c>
      <c r="H318" s="220">
        <f t="shared" si="517"/>
        <v>0</v>
      </c>
      <c r="I318" s="166"/>
      <c r="J318" s="220"/>
      <c r="K318" s="317">
        <f>K320+K321</f>
        <v>0</v>
      </c>
      <c r="L318" s="417">
        <f t="shared" si="502"/>
        <v>0</v>
      </c>
      <c r="M318" s="167">
        <f t="shared" si="519"/>
        <v>0</v>
      </c>
      <c r="N318" s="221">
        <f t="shared" si="520"/>
        <v>0</v>
      </c>
      <c r="O318" s="167">
        <f t="shared" si="521"/>
        <v>0</v>
      </c>
      <c r="P318" s="366"/>
      <c r="Q318" s="200"/>
      <c r="R318" s="96"/>
    </row>
    <row r="319" spans="1:18" hidden="1" x14ac:dyDescent="0.25">
      <c r="A319" s="39"/>
      <c r="B319" s="156" t="s">
        <v>183</v>
      </c>
      <c r="C319" s="504"/>
      <c r="D319" s="264"/>
      <c r="E319" s="173"/>
      <c r="F319" s="264"/>
      <c r="G319" s="173"/>
      <c r="H319" s="265"/>
      <c r="I319" s="174"/>
      <c r="J319" s="265"/>
      <c r="K319" s="359"/>
      <c r="L319" s="418"/>
      <c r="M319" s="175"/>
      <c r="N319" s="266"/>
      <c r="O319" s="175"/>
      <c r="P319" s="366"/>
      <c r="Q319" s="200"/>
      <c r="R319" s="96"/>
    </row>
    <row r="320" spans="1:18" ht="26.25" hidden="1" x14ac:dyDescent="0.25">
      <c r="A320" s="39"/>
      <c r="B320" s="159" t="s">
        <v>351</v>
      </c>
      <c r="C320" s="501"/>
      <c r="D320" s="409">
        <f>E320+G320</f>
        <v>0</v>
      </c>
      <c r="E320" s="168"/>
      <c r="F320" s="314"/>
      <c r="G320" s="168"/>
      <c r="H320" s="291">
        <f t="shared" si="517"/>
        <v>0</v>
      </c>
      <c r="I320" s="169"/>
      <c r="J320" s="291"/>
      <c r="K320" s="318"/>
      <c r="L320" s="419">
        <f t="shared" si="502"/>
        <v>0</v>
      </c>
      <c r="M320" s="170">
        <f t="shared" si="519"/>
        <v>0</v>
      </c>
      <c r="N320" s="292">
        <f t="shared" si="520"/>
        <v>0</v>
      </c>
      <c r="O320" s="170">
        <f t="shared" si="521"/>
        <v>0</v>
      </c>
      <c r="P320" s="366"/>
      <c r="Q320" s="200"/>
      <c r="R320" s="96"/>
    </row>
    <row r="321" spans="1:18" s="36" customFormat="1" ht="25.5" hidden="1" x14ac:dyDescent="0.25">
      <c r="A321" s="235"/>
      <c r="B321" s="505" t="s">
        <v>309</v>
      </c>
      <c r="C321" s="433" t="s">
        <v>30</v>
      </c>
      <c r="D321" s="173">
        <f t="shared" si="516"/>
        <v>0</v>
      </c>
      <c r="E321" s="339"/>
      <c r="F321" s="173"/>
      <c r="G321" s="262"/>
      <c r="H321" s="169">
        <f t="shared" si="517"/>
        <v>0</v>
      </c>
      <c r="I321" s="169"/>
      <c r="J321" s="169"/>
      <c r="K321" s="318"/>
      <c r="L321" s="170">
        <f t="shared" si="502"/>
        <v>0</v>
      </c>
      <c r="M321" s="170">
        <f t="shared" si="519"/>
        <v>0</v>
      </c>
      <c r="N321" s="170">
        <f t="shared" si="520"/>
        <v>0</v>
      </c>
      <c r="O321" s="170">
        <f t="shared" si="521"/>
        <v>0</v>
      </c>
      <c r="P321" s="366"/>
      <c r="Q321" s="209"/>
      <c r="R321" s="210"/>
    </row>
    <row r="322" spans="1:18" hidden="1" x14ac:dyDescent="0.25">
      <c r="A322" s="32" t="s">
        <v>133</v>
      </c>
      <c r="B322" s="29" t="s">
        <v>60</v>
      </c>
      <c r="C322" s="690" t="s">
        <v>30</v>
      </c>
      <c r="D322" s="165">
        <f t="shared" si="516"/>
        <v>0</v>
      </c>
      <c r="E322" s="216"/>
      <c r="F322" s="165"/>
      <c r="G322" s="205"/>
      <c r="H322" s="166">
        <f t="shared" si="517"/>
        <v>0</v>
      </c>
      <c r="I322" s="206"/>
      <c r="J322" s="166"/>
      <c r="K322" s="317"/>
      <c r="L322" s="167">
        <f t="shared" si="502"/>
        <v>0</v>
      </c>
      <c r="M322" s="167">
        <f t="shared" si="519"/>
        <v>0</v>
      </c>
      <c r="N322" s="167">
        <f t="shared" si="520"/>
        <v>0</v>
      </c>
      <c r="O322" s="167">
        <f t="shared" si="521"/>
        <v>0</v>
      </c>
      <c r="P322" s="366"/>
      <c r="Q322" s="200"/>
      <c r="R322" s="96"/>
    </row>
    <row r="323" spans="1:18" ht="26.25" hidden="1" x14ac:dyDescent="0.25">
      <c r="A323" s="235"/>
      <c r="B323" s="159" t="s">
        <v>351</v>
      </c>
      <c r="C323" s="683"/>
      <c r="D323" s="168" t="s">
        <v>163</v>
      </c>
      <c r="E323" s="217"/>
      <c r="F323" s="168"/>
      <c r="G323" s="207"/>
      <c r="H323" s="169">
        <f t="shared" si="517"/>
        <v>0</v>
      </c>
      <c r="I323" s="208"/>
      <c r="J323" s="169"/>
      <c r="K323" s="318"/>
      <c r="L323" s="170"/>
      <c r="M323" s="170"/>
      <c r="N323" s="170"/>
      <c r="O323" s="170"/>
      <c r="P323" s="366"/>
      <c r="Q323" s="200"/>
      <c r="R323" s="96"/>
    </row>
    <row r="324" spans="1:18" x14ac:dyDescent="0.25">
      <c r="A324" s="404" t="s">
        <v>147</v>
      </c>
      <c r="B324" s="21" t="s">
        <v>169</v>
      </c>
      <c r="C324" s="218"/>
      <c r="D324" s="21">
        <f t="shared" ref="D324:O324" si="526">D265+D271+D275+D279+D283+D287+D289+D293+D297+D301+D306+D310+D314+D318+D322</f>
        <v>2340.1999999999998</v>
      </c>
      <c r="E324" s="21">
        <f t="shared" si="526"/>
        <v>1560.8</v>
      </c>
      <c r="F324" s="21">
        <f t="shared" si="526"/>
        <v>11</v>
      </c>
      <c r="G324" s="21">
        <f t="shared" si="526"/>
        <v>779.4</v>
      </c>
      <c r="H324" s="21">
        <f t="shared" si="526"/>
        <v>0</v>
      </c>
      <c r="I324" s="21">
        <f t="shared" si="526"/>
        <v>0</v>
      </c>
      <c r="J324" s="21">
        <f t="shared" si="526"/>
        <v>0</v>
      </c>
      <c r="K324" s="496">
        <f t="shared" si="526"/>
        <v>0</v>
      </c>
      <c r="L324" s="21">
        <f t="shared" si="526"/>
        <v>2340.1999999999998</v>
      </c>
      <c r="M324" s="21">
        <f t="shared" si="526"/>
        <v>1560.8</v>
      </c>
      <c r="N324" s="21">
        <f t="shared" si="526"/>
        <v>11</v>
      </c>
      <c r="O324" s="21">
        <f t="shared" si="526"/>
        <v>779.4</v>
      </c>
      <c r="P324" s="367"/>
    </row>
    <row r="325" spans="1:18" ht="15.95" customHeight="1" x14ac:dyDescent="0.25">
      <c r="A325" s="39" t="s">
        <v>148</v>
      </c>
      <c r="B325" s="583" t="s">
        <v>64</v>
      </c>
      <c r="C325" s="667"/>
      <c r="D325" s="584"/>
      <c r="E325" s="584"/>
      <c r="F325" s="584"/>
      <c r="G325" s="584"/>
      <c r="H325" s="584"/>
      <c r="I325" s="584"/>
      <c r="J325" s="584"/>
      <c r="K325" s="584"/>
      <c r="L325" s="584"/>
      <c r="M325" s="584"/>
      <c r="N325" s="584"/>
      <c r="O325" s="585"/>
      <c r="P325" s="353"/>
    </row>
    <row r="326" spans="1:18" ht="15.75" customHeight="1" x14ac:dyDescent="0.25">
      <c r="A326" s="375" t="s">
        <v>106</v>
      </c>
      <c r="B326" s="35" t="s">
        <v>20</v>
      </c>
      <c r="C326" s="691">
        <v>10</v>
      </c>
      <c r="D326" s="165">
        <f>E326+G326</f>
        <v>842</v>
      </c>
      <c r="E326" s="165">
        <f>E328+E329</f>
        <v>417</v>
      </c>
      <c r="F326" s="165">
        <f t="shared" ref="F326:G326" si="527">F328+F329</f>
        <v>0</v>
      </c>
      <c r="G326" s="165">
        <f t="shared" si="527"/>
        <v>425</v>
      </c>
      <c r="H326" s="166">
        <f>I326+K326</f>
        <v>0</v>
      </c>
      <c r="I326" s="206">
        <f>I328+I329</f>
        <v>0</v>
      </c>
      <c r="J326" s="166">
        <f t="shared" ref="J326:K326" si="528">J328+J329</f>
        <v>0</v>
      </c>
      <c r="K326" s="166">
        <f t="shared" si="528"/>
        <v>0</v>
      </c>
      <c r="L326" s="167">
        <f>M326+O326</f>
        <v>842</v>
      </c>
      <c r="M326" s="167">
        <f t="shared" ref="M326:O330" si="529">E326+I326</f>
        <v>417</v>
      </c>
      <c r="N326" s="167">
        <f t="shared" si="529"/>
        <v>0</v>
      </c>
      <c r="O326" s="167">
        <f t="shared" si="529"/>
        <v>425</v>
      </c>
      <c r="P326" s="366"/>
    </row>
    <row r="327" spans="1:18" ht="19.5" customHeight="1" x14ac:dyDescent="0.25">
      <c r="A327" s="232"/>
      <c r="B327" s="156" t="s">
        <v>183</v>
      </c>
      <c r="C327" s="692"/>
      <c r="D327" s="173"/>
      <c r="E327" s="173"/>
      <c r="F327" s="173"/>
      <c r="G327" s="262"/>
      <c r="H327" s="169"/>
      <c r="I327" s="263"/>
      <c r="J327" s="174"/>
      <c r="K327" s="174"/>
      <c r="L327" s="175"/>
      <c r="M327" s="175"/>
      <c r="N327" s="175"/>
      <c r="O327" s="175"/>
      <c r="P327" s="366"/>
    </row>
    <row r="328" spans="1:18" ht="24.75" customHeight="1" x14ac:dyDescent="0.25">
      <c r="A328" s="232"/>
      <c r="B328" s="461" t="s">
        <v>186</v>
      </c>
      <c r="C328" s="692"/>
      <c r="D328" s="165">
        <f>E328+G328</f>
        <v>409.7</v>
      </c>
      <c r="E328" s="165">
        <v>409.7</v>
      </c>
      <c r="F328" s="165"/>
      <c r="G328" s="205"/>
      <c r="H328" s="166">
        <f>I328+K328</f>
        <v>0</v>
      </c>
      <c r="I328" s="206"/>
      <c r="J328" s="166"/>
      <c r="K328" s="166"/>
      <c r="L328" s="167">
        <f>M328+O328</f>
        <v>409.7</v>
      </c>
      <c r="M328" s="167">
        <f t="shared" si="529"/>
        <v>409.7</v>
      </c>
      <c r="N328" s="167">
        <f t="shared" si="529"/>
        <v>0</v>
      </c>
      <c r="O328" s="167">
        <f t="shared" si="529"/>
        <v>0</v>
      </c>
      <c r="P328" s="366"/>
    </row>
    <row r="329" spans="1:18" ht="26.25" x14ac:dyDescent="0.25">
      <c r="A329" s="296"/>
      <c r="B329" s="463" t="s">
        <v>332</v>
      </c>
      <c r="C329" s="693"/>
      <c r="D329" s="168">
        <v>132.30000000000001</v>
      </c>
      <c r="E329" s="168">
        <v>7.3</v>
      </c>
      <c r="F329" s="168"/>
      <c r="G329" s="207">
        <v>425</v>
      </c>
      <c r="H329" s="169">
        <f>I329+K329</f>
        <v>0</v>
      </c>
      <c r="I329" s="208"/>
      <c r="J329" s="169"/>
      <c r="K329" s="169"/>
      <c r="L329" s="170">
        <f>M329+O329</f>
        <v>432.3</v>
      </c>
      <c r="M329" s="170">
        <f t="shared" si="529"/>
        <v>7.3</v>
      </c>
      <c r="N329" s="170">
        <f t="shared" si="529"/>
        <v>0</v>
      </c>
      <c r="O329" s="170">
        <f t="shared" si="529"/>
        <v>425</v>
      </c>
      <c r="P329" s="366"/>
    </row>
    <row r="330" spans="1:18" s="36" customFormat="1" x14ac:dyDescent="0.25">
      <c r="A330" s="32" t="s">
        <v>149</v>
      </c>
      <c r="B330" s="26" t="s">
        <v>49</v>
      </c>
      <c r="C330" s="640" t="s">
        <v>24</v>
      </c>
      <c r="D330" s="346">
        <f>E330+G330</f>
        <v>20.9</v>
      </c>
      <c r="E330" s="264">
        <v>20.9</v>
      </c>
      <c r="F330" s="173">
        <v>20.6</v>
      </c>
      <c r="G330" s="264"/>
      <c r="H330" s="174">
        <f>I330+K330</f>
        <v>0</v>
      </c>
      <c r="I330" s="265"/>
      <c r="J330" s="174"/>
      <c r="K330" s="265"/>
      <c r="L330" s="175">
        <f>M330+O330</f>
        <v>20.9</v>
      </c>
      <c r="M330" s="266">
        <f t="shared" si="529"/>
        <v>20.9</v>
      </c>
      <c r="N330" s="175">
        <f t="shared" si="529"/>
        <v>20.6</v>
      </c>
      <c r="O330" s="268">
        <f t="shared" si="529"/>
        <v>0</v>
      </c>
      <c r="P330" s="366"/>
      <c r="Q330" s="2"/>
      <c r="R330" s="2"/>
    </row>
    <row r="331" spans="1:18" s="36" customFormat="1" ht="51.75" x14ac:dyDescent="0.25">
      <c r="A331" s="235"/>
      <c r="B331" s="461" t="s">
        <v>543</v>
      </c>
      <c r="C331" s="640"/>
      <c r="D331" s="173"/>
      <c r="E331" s="173"/>
      <c r="F331" s="173"/>
      <c r="G331" s="264"/>
      <c r="H331" s="174"/>
      <c r="I331" s="265"/>
      <c r="J331" s="174"/>
      <c r="K331" s="265"/>
      <c r="L331" s="175"/>
      <c r="M331" s="266"/>
      <c r="N331" s="175"/>
      <c r="O331" s="268"/>
      <c r="P331" s="366"/>
      <c r="Q331" s="2"/>
      <c r="R331" s="2"/>
    </row>
    <row r="332" spans="1:18" s="36" customFormat="1" x14ac:dyDescent="0.25">
      <c r="A332" s="32" t="s">
        <v>150</v>
      </c>
      <c r="B332" s="29" t="s">
        <v>50</v>
      </c>
      <c r="C332" s="686" t="s">
        <v>24</v>
      </c>
      <c r="D332" s="205">
        <f>E332+G332</f>
        <v>150.19999999999999</v>
      </c>
      <c r="E332" s="165">
        <f>E335+E334</f>
        <v>150.19999999999999</v>
      </c>
      <c r="F332" s="165">
        <f>F335+F334</f>
        <v>130.80000000000001</v>
      </c>
      <c r="G332" s="165">
        <f t="shared" ref="G332:K332" si="530">G334+G335</f>
        <v>0</v>
      </c>
      <c r="H332" s="220">
        <f t="shared" si="530"/>
        <v>0</v>
      </c>
      <c r="I332" s="166">
        <f t="shared" si="530"/>
        <v>0</v>
      </c>
      <c r="J332" s="220">
        <f t="shared" si="530"/>
        <v>0</v>
      </c>
      <c r="K332" s="166">
        <f t="shared" si="530"/>
        <v>0</v>
      </c>
      <c r="L332" s="167">
        <f>M332+O332</f>
        <v>150.19999999999999</v>
      </c>
      <c r="M332" s="167">
        <f t="shared" ref="M332" si="531">E332+I332</f>
        <v>150.19999999999999</v>
      </c>
      <c r="N332" s="167">
        <f t="shared" ref="N332" si="532">F332+J332</f>
        <v>130.80000000000001</v>
      </c>
      <c r="O332" s="167">
        <f t="shared" ref="O332" si="533">G332+K332</f>
        <v>0</v>
      </c>
      <c r="P332" s="366"/>
      <c r="Q332" s="2"/>
      <c r="R332" s="2"/>
    </row>
    <row r="333" spans="1:18" s="36" customFormat="1" ht="15" customHeight="1" x14ac:dyDescent="0.25">
      <c r="A333" s="39"/>
      <c r="B333" s="156" t="s">
        <v>183</v>
      </c>
      <c r="C333" s="687"/>
      <c r="D333" s="262"/>
      <c r="E333" s="173"/>
      <c r="F333" s="264"/>
      <c r="G333" s="173"/>
      <c r="H333" s="265"/>
      <c r="I333" s="174"/>
      <c r="J333" s="265"/>
      <c r="K333" s="174"/>
      <c r="L333" s="175"/>
      <c r="M333" s="175"/>
      <c r="N333" s="266"/>
      <c r="O333" s="175"/>
      <c r="P333" s="366"/>
      <c r="Q333" s="2"/>
      <c r="R333" s="2"/>
    </row>
    <row r="334" spans="1:18" s="36" customFormat="1" ht="51.75" x14ac:dyDescent="0.25">
      <c r="A334" s="39"/>
      <c r="B334" s="461" t="s">
        <v>543</v>
      </c>
      <c r="C334" s="687"/>
      <c r="D334" s="262">
        <f>E334+G334</f>
        <v>25.2</v>
      </c>
      <c r="E334" s="173">
        <v>25.2</v>
      </c>
      <c r="F334" s="264">
        <v>24.8</v>
      </c>
      <c r="G334" s="173"/>
      <c r="H334" s="265">
        <f>I334+K334</f>
        <v>0</v>
      </c>
      <c r="I334" s="174"/>
      <c r="J334" s="265"/>
      <c r="K334" s="174"/>
      <c r="L334" s="175">
        <f>M334+O334</f>
        <v>25.2</v>
      </c>
      <c r="M334" s="175">
        <f t="shared" ref="M334:M335" si="534">E334+I334</f>
        <v>25.2</v>
      </c>
      <c r="N334" s="266">
        <f t="shared" ref="N334:N335" si="535">F334+J334</f>
        <v>24.8</v>
      </c>
      <c r="O334" s="175">
        <f t="shared" ref="O334:O335" si="536">G334+K334</f>
        <v>0</v>
      </c>
      <c r="P334" s="366"/>
      <c r="Q334" s="2"/>
      <c r="R334" s="2"/>
    </row>
    <row r="335" spans="1:18" s="36" customFormat="1" ht="26.25" x14ac:dyDescent="0.25">
      <c r="A335" s="235"/>
      <c r="B335" s="347" t="s">
        <v>332</v>
      </c>
      <c r="C335" s="687"/>
      <c r="D335" s="207">
        <f>E335+G335</f>
        <v>125</v>
      </c>
      <c r="E335" s="168">
        <v>125</v>
      </c>
      <c r="F335" s="314">
        <v>106</v>
      </c>
      <c r="G335" s="168"/>
      <c r="H335" s="291">
        <f>I335+K335</f>
        <v>0</v>
      </c>
      <c r="I335" s="169"/>
      <c r="J335" s="291"/>
      <c r="K335" s="169"/>
      <c r="L335" s="170">
        <f>M335+O335</f>
        <v>125</v>
      </c>
      <c r="M335" s="170">
        <f t="shared" si="534"/>
        <v>125</v>
      </c>
      <c r="N335" s="292">
        <f t="shared" si="535"/>
        <v>106</v>
      </c>
      <c r="O335" s="170">
        <f t="shared" si="536"/>
        <v>0</v>
      </c>
      <c r="P335" s="366"/>
      <c r="Q335" s="2"/>
      <c r="R335" s="2"/>
    </row>
    <row r="336" spans="1:18" s="36" customFormat="1" x14ac:dyDescent="0.25">
      <c r="A336" s="375" t="s">
        <v>107</v>
      </c>
      <c r="B336" s="35" t="s">
        <v>65</v>
      </c>
      <c r="C336" s="506" t="s">
        <v>24</v>
      </c>
      <c r="D336" s="173">
        <f>E336+G336</f>
        <v>18.5</v>
      </c>
      <c r="E336" s="264">
        <f>E340+E338</f>
        <v>18.5</v>
      </c>
      <c r="F336" s="165">
        <f>F340+F338</f>
        <v>16.100000000000001</v>
      </c>
      <c r="G336" s="264">
        <f t="shared" ref="G336" si="537">SUM(G338:G340)</f>
        <v>0</v>
      </c>
      <c r="H336" s="174">
        <f>I336+K336</f>
        <v>0</v>
      </c>
      <c r="I336" s="265">
        <f>SUM(I338:I340)</f>
        <v>0</v>
      </c>
      <c r="J336" s="174">
        <f t="shared" ref="J336:K336" si="538">SUM(J338:J340)</f>
        <v>0</v>
      </c>
      <c r="K336" s="265">
        <f t="shared" si="538"/>
        <v>0</v>
      </c>
      <c r="L336" s="175">
        <f>M336+O336</f>
        <v>18.5</v>
      </c>
      <c r="M336" s="175">
        <f t="shared" ref="M336:O340" si="539">E336+I336</f>
        <v>18.5</v>
      </c>
      <c r="N336" s="266">
        <f t="shared" si="539"/>
        <v>16.100000000000001</v>
      </c>
      <c r="O336" s="175">
        <f t="shared" si="539"/>
        <v>0</v>
      </c>
      <c r="P336" s="366"/>
      <c r="Q336" s="2"/>
      <c r="R336" s="2"/>
    </row>
    <row r="337" spans="1:22" s="36" customFormat="1" x14ac:dyDescent="0.25">
      <c r="A337" s="232"/>
      <c r="B337" s="156" t="s">
        <v>183</v>
      </c>
      <c r="C337" s="507"/>
      <c r="D337" s="173"/>
      <c r="E337" s="264"/>
      <c r="F337" s="173"/>
      <c r="G337" s="264"/>
      <c r="H337" s="174"/>
      <c r="I337" s="265"/>
      <c r="J337" s="174"/>
      <c r="K337" s="265"/>
      <c r="L337" s="175"/>
      <c r="M337" s="175"/>
      <c r="N337" s="268"/>
      <c r="O337" s="175"/>
      <c r="P337" s="366"/>
      <c r="Q337" s="2"/>
      <c r="R337" s="2"/>
    </row>
    <row r="338" spans="1:22" s="36" customFormat="1" ht="51.75" x14ac:dyDescent="0.25">
      <c r="A338" s="232"/>
      <c r="B338" s="461" t="s">
        <v>543</v>
      </c>
      <c r="C338" s="507"/>
      <c r="D338" s="173">
        <f>E338+G338</f>
        <v>6.5</v>
      </c>
      <c r="E338" s="264">
        <v>6.5</v>
      </c>
      <c r="F338" s="173">
        <v>6.4</v>
      </c>
      <c r="G338" s="422"/>
      <c r="H338" s="174">
        <f>I338+K338</f>
        <v>0</v>
      </c>
      <c r="I338" s="265"/>
      <c r="J338" s="174"/>
      <c r="K338" s="265"/>
      <c r="L338" s="175">
        <f>M338+O338</f>
        <v>6.5</v>
      </c>
      <c r="M338" s="175">
        <f>E338+I338</f>
        <v>6.5</v>
      </c>
      <c r="N338" s="268">
        <f t="shared" ref="N338" si="540">F338+J338</f>
        <v>6.4</v>
      </c>
      <c r="O338" s="175">
        <f t="shared" ref="O338" si="541">G338+K338</f>
        <v>0</v>
      </c>
      <c r="P338" s="366"/>
      <c r="Q338" s="2"/>
      <c r="R338" s="2"/>
    </row>
    <row r="339" spans="1:22" s="36" customFormat="1" ht="25.5" x14ac:dyDescent="0.25">
      <c r="A339" s="232"/>
      <c r="B339" s="267" t="s">
        <v>309</v>
      </c>
      <c r="C339" s="507"/>
      <c r="D339" s="173">
        <f>E339+G339</f>
        <v>0</v>
      </c>
      <c r="E339" s="264"/>
      <c r="F339" s="173"/>
      <c r="G339" s="264"/>
      <c r="H339" s="174">
        <f>I339+K339</f>
        <v>0</v>
      </c>
      <c r="I339" s="265"/>
      <c r="J339" s="174"/>
      <c r="K339" s="265"/>
      <c r="L339" s="175">
        <f>M339+O339</f>
        <v>0</v>
      </c>
      <c r="M339" s="175">
        <f t="shared" si="539"/>
        <v>0</v>
      </c>
      <c r="N339" s="268">
        <f t="shared" si="539"/>
        <v>0</v>
      </c>
      <c r="O339" s="175">
        <f t="shared" si="539"/>
        <v>0</v>
      </c>
      <c r="P339" s="366"/>
      <c r="Q339" s="2"/>
      <c r="R339" s="2"/>
    </row>
    <row r="340" spans="1:22" s="36" customFormat="1" ht="25.5" customHeight="1" x14ac:dyDescent="0.25">
      <c r="A340" s="296"/>
      <c r="B340" s="261" t="s">
        <v>302</v>
      </c>
      <c r="C340" s="509"/>
      <c r="D340" s="168">
        <f>E340+G340</f>
        <v>12</v>
      </c>
      <c r="E340" s="314">
        <v>12</v>
      </c>
      <c r="F340" s="168">
        <v>9.6999999999999993</v>
      </c>
      <c r="G340" s="314"/>
      <c r="H340" s="169">
        <f>I340+K340</f>
        <v>0</v>
      </c>
      <c r="I340" s="291"/>
      <c r="J340" s="169"/>
      <c r="K340" s="291"/>
      <c r="L340" s="170">
        <f>M340+O340</f>
        <v>12</v>
      </c>
      <c r="M340" s="170">
        <f>E340+I340</f>
        <v>12</v>
      </c>
      <c r="N340" s="213">
        <f t="shared" si="539"/>
        <v>9.6999999999999993</v>
      </c>
      <c r="O340" s="170">
        <f t="shared" si="539"/>
        <v>0</v>
      </c>
      <c r="P340" s="366"/>
      <c r="Q340" s="2"/>
      <c r="R340" s="2"/>
    </row>
    <row r="341" spans="1:22" s="36" customFormat="1" hidden="1" x14ac:dyDescent="0.25">
      <c r="A341" s="39" t="s">
        <v>173</v>
      </c>
      <c r="B341" s="6" t="s">
        <v>157</v>
      </c>
      <c r="C341" s="497" t="s">
        <v>24</v>
      </c>
      <c r="D341" s="173">
        <f>E341+G341</f>
        <v>0</v>
      </c>
      <c r="E341" s="173"/>
      <c r="F341" s="264"/>
      <c r="G341" s="262"/>
      <c r="H341" s="174">
        <f>I341+K341</f>
        <v>0</v>
      </c>
      <c r="I341" s="263"/>
      <c r="J341" s="265"/>
      <c r="K341" s="174"/>
      <c r="L341" s="175">
        <f>M341+O341</f>
        <v>0</v>
      </c>
      <c r="M341" s="175">
        <f t="shared" ref="M341" si="542">E341+I341</f>
        <v>0</v>
      </c>
      <c r="N341" s="175">
        <f t="shared" ref="N341" si="543">F341+J341</f>
        <v>0</v>
      </c>
      <c r="O341" s="175">
        <f t="shared" ref="O341" si="544">G341+K341</f>
        <v>0</v>
      </c>
      <c r="P341" s="366"/>
      <c r="Q341" s="2"/>
      <c r="R341" s="2"/>
    </row>
    <row r="342" spans="1:22" s="36" customFormat="1" ht="26.25" hidden="1" x14ac:dyDescent="0.25">
      <c r="A342" s="235"/>
      <c r="B342" s="423" t="s">
        <v>351</v>
      </c>
      <c r="C342" s="424"/>
      <c r="D342" s="207"/>
      <c r="E342" s="168"/>
      <c r="F342" s="314"/>
      <c r="G342" s="207"/>
      <c r="H342" s="169"/>
      <c r="I342" s="208"/>
      <c r="J342" s="291"/>
      <c r="K342" s="169"/>
      <c r="L342" s="292"/>
      <c r="M342" s="170"/>
      <c r="N342" s="292"/>
      <c r="O342" s="170"/>
      <c r="P342" s="366"/>
      <c r="Q342" s="231"/>
      <c r="R342" s="231"/>
      <c r="S342" s="434"/>
      <c r="T342" s="434"/>
      <c r="U342" s="434"/>
      <c r="V342" s="434"/>
    </row>
    <row r="343" spans="1:22" s="36" customFormat="1" x14ac:dyDescent="0.25">
      <c r="A343" s="375" t="s">
        <v>108</v>
      </c>
      <c r="B343" s="29" t="s">
        <v>352</v>
      </c>
      <c r="C343" s="446" t="s">
        <v>24</v>
      </c>
      <c r="D343" s="165">
        <f>E343+G343</f>
        <v>2.2000000000000002</v>
      </c>
      <c r="E343" s="165">
        <v>2.2000000000000002</v>
      </c>
      <c r="F343" s="219">
        <v>2.2000000000000002</v>
      </c>
      <c r="G343" s="205"/>
      <c r="H343" s="166">
        <f>I343+K343</f>
        <v>0</v>
      </c>
      <c r="I343" s="206"/>
      <c r="J343" s="220"/>
      <c r="K343" s="166"/>
      <c r="L343" s="167">
        <f>M343+O343</f>
        <v>2.2000000000000002</v>
      </c>
      <c r="M343" s="167">
        <f t="shared" ref="M343" si="545">E343+I343</f>
        <v>2.2000000000000002</v>
      </c>
      <c r="N343" s="167">
        <f t="shared" ref="N343" si="546">F343+J343</f>
        <v>2.2000000000000002</v>
      </c>
      <c r="O343" s="167">
        <f t="shared" ref="O343" si="547">G343+K343</f>
        <v>0</v>
      </c>
      <c r="P343" s="366"/>
      <c r="Q343" s="2"/>
      <c r="R343" s="2"/>
    </row>
    <row r="344" spans="1:22" s="36" customFormat="1" ht="51.75" x14ac:dyDescent="0.25">
      <c r="A344" s="296"/>
      <c r="B344" s="183" t="s">
        <v>543</v>
      </c>
      <c r="C344" s="447"/>
      <c r="D344" s="207"/>
      <c r="E344" s="168"/>
      <c r="F344" s="314"/>
      <c r="G344" s="207"/>
      <c r="H344" s="169"/>
      <c r="I344" s="208"/>
      <c r="J344" s="291"/>
      <c r="K344" s="169"/>
      <c r="L344" s="292"/>
      <c r="M344" s="170"/>
      <c r="N344" s="292"/>
      <c r="O344" s="170"/>
      <c r="P344" s="366"/>
      <c r="Q344" s="231"/>
      <c r="R344" s="231"/>
      <c r="S344" s="434"/>
      <c r="T344" s="434"/>
      <c r="U344" s="434"/>
      <c r="V344" s="434"/>
    </row>
    <row r="345" spans="1:22" ht="15.75" customHeight="1" x14ac:dyDescent="0.25">
      <c r="A345" s="513" t="s">
        <v>109</v>
      </c>
      <c r="B345" s="82" t="s">
        <v>170</v>
      </c>
      <c r="C345" s="466"/>
      <c r="D345" s="21">
        <f t="shared" ref="D345:K345" si="548">D336+D326+D330+D332+D341+D343</f>
        <v>1033.8</v>
      </c>
      <c r="E345" s="21">
        <f t="shared" si="548"/>
        <v>608.79999999999995</v>
      </c>
      <c r="F345" s="21">
        <f t="shared" si="548"/>
        <v>169.7</v>
      </c>
      <c r="G345" s="21">
        <f t="shared" si="548"/>
        <v>425</v>
      </c>
      <c r="H345" s="21">
        <f t="shared" si="548"/>
        <v>0</v>
      </c>
      <c r="I345" s="21">
        <f t="shared" si="548"/>
        <v>0</v>
      </c>
      <c r="J345" s="21">
        <f t="shared" si="548"/>
        <v>0</v>
      </c>
      <c r="K345" s="21">
        <f t="shared" si="548"/>
        <v>0</v>
      </c>
      <c r="L345" s="21">
        <f t="shared" ref="L345" si="549">M345+O345</f>
        <v>1033.8</v>
      </c>
      <c r="M345" s="21">
        <f>M336+M326+M330+M332+M341+M343</f>
        <v>608.79999999999995</v>
      </c>
      <c r="N345" s="21">
        <f>N336+N326+N330+N332+N341+N343</f>
        <v>169.7</v>
      </c>
      <c r="O345" s="21">
        <f>O336+O326+O330+O332+O341+O343</f>
        <v>425</v>
      </c>
      <c r="P345" s="367"/>
      <c r="Q345" s="231"/>
      <c r="R345" s="231"/>
      <c r="S345" s="231"/>
      <c r="T345" s="231"/>
      <c r="U345" s="231"/>
      <c r="V345" s="231"/>
    </row>
    <row r="346" spans="1:22" x14ac:dyDescent="0.25">
      <c r="A346" s="513" t="s">
        <v>110</v>
      </c>
      <c r="B346" s="519" t="s">
        <v>162</v>
      </c>
      <c r="C346" s="370"/>
      <c r="D346" s="21">
        <f>D350+D351+D352+D353+D355+D354+D356+D357+D358+D359+D360+D365+D366+D349+D361+D362+D363+D364+D348</f>
        <v>12816.800000000003</v>
      </c>
      <c r="E346" s="21">
        <f t="shared" ref="E346:O346" si="550">E350+E351+E352+E353+E355+E354+E356+E357+E358+E359+E360+E365+E366+E349+E361+E362+E363+E364+E348</f>
        <v>3854.5</v>
      </c>
      <c r="F346" s="21">
        <f t="shared" si="550"/>
        <v>647.9</v>
      </c>
      <c r="G346" s="21">
        <f t="shared" si="550"/>
        <v>8962.3000000000011</v>
      </c>
      <c r="H346" s="21">
        <f t="shared" si="550"/>
        <v>55.299999999999983</v>
      </c>
      <c r="I346" s="21">
        <f t="shared" si="550"/>
        <v>456.7</v>
      </c>
      <c r="J346" s="21">
        <f t="shared" si="550"/>
        <v>1.5</v>
      </c>
      <c r="K346" s="21">
        <f t="shared" si="550"/>
        <v>-401.4</v>
      </c>
      <c r="L346" s="21">
        <f t="shared" si="550"/>
        <v>12872.100000000002</v>
      </c>
      <c r="M346" s="21">
        <f t="shared" si="550"/>
        <v>4311.2</v>
      </c>
      <c r="N346" s="21">
        <f t="shared" si="550"/>
        <v>649.4</v>
      </c>
      <c r="O346" s="21">
        <f t="shared" si="550"/>
        <v>8560.9000000000015</v>
      </c>
      <c r="P346" s="367">
        <f t="shared" ref="P346:U346" si="551">P350+P351+P352+P353+P355+P354+P356+P357+P358+P359+P360+P365+P366</f>
        <v>0</v>
      </c>
      <c r="Q346" s="367">
        <f t="shared" si="551"/>
        <v>0</v>
      </c>
      <c r="R346" s="367">
        <f t="shared" si="551"/>
        <v>0</v>
      </c>
      <c r="S346" s="367">
        <f t="shared" si="551"/>
        <v>0</v>
      </c>
      <c r="T346" s="367">
        <f t="shared" si="551"/>
        <v>0</v>
      </c>
      <c r="U346" s="367">
        <f t="shared" si="551"/>
        <v>0</v>
      </c>
      <c r="V346" s="231"/>
    </row>
    <row r="347" spans="1:22" x14ac:dyDescent="0.25">
      <c r="A347" s="517"/>
      <c r="B347" s="514" t="s">
        <v>191</v>
      </c>
      <c r="C347" s="467"/>
      <c r="D347" s="309"/>
      <c r="E347" s="222"/>
      <c r="F347" s="222"/>
      <c r="G347" s="222"/>
      <c r="H347" s="223"/>
      <c r="I347" s="223"/>
      <c r="J347" s="223"/>
      <c r="K347" s="223"/>
      <c r="L347" s="482"/>
      <c r="M347" s="482"/>
      <c r="N347" s="482"/>
      <c r="O347" s="482"/>
      <c r="P347" s="369"/>
      <c r="Q347" s="320"/>
      <c r="R347" s="320"/>
    </row>
    <row r="348" spans="1:22" ht="63.75" x14ac:dyDescent="0.25">
      <c r="A348" s="517"/>
      <c r="B348" s="516" t="s">
        <v>587</v>
      </c>
      <c r="C348" s="467"/>
      <c r="D348" s="310">
        <f t="shared" ref="D348:D349" si="552">E348+G348</f>
        <v>0</v>
      </c>
      <c r="E348" s="224">
        <f>E31</f>
        <v>0</v>
      </c>
      <c r="F348" s="224">
        <f t="shared" ref="F348:G348" si="553">F31</f>
        <v>0</v>
      </c>
      <c r="G348" s="224">
        <f t="shared" si="553"/>
        <v>0</v>
      </c>
      <c r="H348" s="566">
        <f t="shared" ref="H348" si="554">I348+K348</f>
        <v>146.69999999999999</v>
      </c>
      <c r="I348" s="566">
        <f t="shared" ref="I348:O348" si="555">I31</f>
        <v>146.69999999999999</v>
      </c>
      <c r="J348" s="566">
        <f t="shared" si="555"/>
        <v>1.5</v>
      </c>
      <c r="K348" s="566">
        <f t="shared" si="555"/>
        <v>0</v>
      </c>
      <c r="L348" s="483">
        <f t="shared" ref="L348" si="556">M348+O348</f>
        <v>146.69999999999999</v>
      </c>
      <c r="M348" s="483">
        <f t="shared" ref="M348" si="557">M31</f>
        <v>146.69999999999999</v>
      </c>
      <c r="N348" s="483">
        <f t="shared" si="555"/>
        <v>1.5</v>
      </c>
      <c r="O348" s="483">
        <f t="shared" si="555"/>
        <v>0</v>
      </c>
      <c r="P348" s="369"/>
      <c r="Q348" s="320"/>
      <c r="R348" s="320"/>
    </row>
    <row r="349" spans="1:22" ht="51.75" x14ac:dyDescent="0.25">
      <c r="A349" s="517"/>
      <c r="B349" s="515" t="s">
        <v>579</v>
      </c>
      <c r="C349" s="467"/>
      <c r="D349" s="310">
        <f t="shared" si="552"/>
        <v>143.9</v>
      </c>
      <c r="E349" s="224">
        <f>E108+E118+E119+E133+E137+E142+E146+E151+E157+E160+E176+E189+E201+E206+E214+E222+E226+E255</f>
        <v>143.9</v>
      </c>
      <c r="F349" s="224">
        <f t="shared" ref="F349:G349" si="558">F108+F118+F119+F133+F137+F142+F146+F151+F157+F160+F176+F189+F201+F206+F214+F222+F226+F255</f>
        <v>0</v>
      </c>
      <c r="G349" s="224">
        <f t="shared" si="558"/>
        <v>0</v>
      </c>
      <c r="H349" s="566">
        <f t="shared" ref="H349:H352" si="559">I349+K349</f>
        <v>8.8817841970012523E-16</v>
      </c>
      <c r="I349" s="566">
        <f>I108+I118+I119+I133+I137+I142+I146+I151+I157+I160+I176+I189+I201+I206+I214+I222+I226+I255</f>
        <v>8.8817841970012523E-16</v>
      </c>
      <c r="J349" s="566">
        <f t="shared" ref="J349:K349" si="560">J108+J118+J119+J133+J137+J142+J146+J151+J157+J160+J176+J189+J201+J206+J214+J222+J226+J255</f>
        <v>0</v>
      </c>
      <c r="K349" s="566">
        <f t="shared" si="560"/>
        <v>0</v>
      </c>
      <c r="L349" s="483">
        <f>M349</f>
        <v>143.9</v>
      </c>
      <c r="M349" s="483">
        <f>M108+M118+M119+M133+M137+M142+M146+M151+M157+M160+M176+M189+M201+M206+M214+M222+M226+M255</f>
        <v>143.9</v>
      </c>
      <c r="N349" s="483">
        <f t="shared" ref="N349:O349" si="561">N108+N118+N119+N133+N137+N142+N146+N151+N157+N160+N176+N189+N201+N206+N214+N222+N226+N255</f>
        <v>0</v>
      </c>
      <c r="O349" s="483">
        <f t="shared" si="561"/>
        <v>0</v>
      </c>
      <c r="P349" s="369"/>
      <c r="Q349" s="320"/>
      <c r="R349" s="320"/>
    </row>
    <row r="350" spans="1:22" ht="25.5" x14ac:dyDescent="0.25">
      <c r="A350" s="517"/>
      <c r="B350" s="516" t="s">
        <v>491</v>
      </c>
      <c r="C350" s="467"/>
      <c r="D350" s="310">
        <f>E350+G350</f>
        <v>1554</v>
      </c>
      <c r="E350" s="224">
        <f>E28+E96+E110+E270</f>
        <v>0</v>
      </c>
      <c r="F350" s="224">
        <f t="shared" ref="F350:G350" si="562">F28+F96+F110+F270</f>
        <v>0</v>
      </c>
      <c r="G350" s="224">
        <f t="shared" si="562"/>
        <v>1554</v>
      </c>
      <c r="H350" s="225">
        <f t="shared" si="559"/>
        <v>0</v>
      </c>
      <c r="I350" s="223">
        <f>I28+I96+I110+I270</f>
        <v>200</v>
      </c>
      <c r="J350" s="223">
        <f>J28+J96+J110+J270</f>
        <v>0</v>
      </c>
      <c r="K350" s="223">
        <f>K28+K96+K110+K270</f>
        <v>-200</v>
      </c>
      <c r="L350" s="483">
        <f t="shared" ref="L350:L352" si="563">M350+O350</f>
        <v>1554</v>
      </c>
      <c r="M350" s="483">
        <f>M28+M96+M110+M270</f>
        <v>200</v>
      </c>
      <c r="N350" s="483">
        <f>N28+N96+N110+N270</f>
        <v>0</v>
      </c>
      <c r="O350" s="483">
        <f>O28+O96+O110+O270</f>
        <v>1354</v>
      </c>
      <c r="P350" s="321"/>
      <c r="Q350" s="321"/>
      <c r="R350" s="321"/>
    </row>
    <row r="351" spans="1:22" ht="38.25" customHeight="1" x14ac:dyDescent="0.25">
      <c r="A351" s="517"/>
      <c r="B351" s="516" t="s">
        <v>269</v>
      </c>
      <c r="C351" s="467"/>
      <c r="D351" s="310">
        <f>D83+D84+D33</f>
        <v>5636.9</v>
      </c>
      <c r="E351" s="310">
        <f>E83+E84+E33</f>
        <v>584.4</v>
      </c>
      <c r="F351" s="310">
        <f>F83+F84+F33</f>
        <v>0</v>
      </c>
      <c r="G351" s="310">
        <f>G83+G84+G33</f>
        <v>5052.5</v>
      </c>
      <c r="H351" s="225">
        <f t="shared" si="559"/>
        <v>-91.4</v>
      </c>
      <c r="I351" s="551">
        <f>I33+I83+I84</f>
        <v>110</v>
      </c>
      <c r="J351" s="223">
        <f>J33+J83+J84</f>
        <v>0</v>
      </c>
      <c r="K351" s="551">
        <f>K33+K83+K84</f>
        <v>-201.4</v>
      </c>
      <c r="L351" s="483">
        <f t="shared" si="563"/>
        <v>5545.5</v>
      </c>
      <c r="M351" s="483">
        <f>M33+M83+M84</f>
        <v>694.4</v>
      </c>
      <c r="N351" s="483">
        <f>N33+N83+N84</f>
        <v>0</v>
      </c>
      <c r="O351" s="483">
        <f>O33+O83+O84</f>
        <v>4851.1000000000004</v>
      </c>
      <c r="P351" s="322"/>
      <c r="Q351" s="231"/>
      <c r="R351" s="231"/>
    </row>
    <row r="352" spans="1:22" ht="39.75" customHeight="1" x14ac:dyDescent="0.25">
      <c r="A352" s="517"/>
      <c r="B352" s="515" t="s">
        <v>353</v>
      </c>
      <c r="C352" s="467"/>
      <c r="D352" s="310">
        <f>E352+G352</f>
        <v>908.59999999999991</v>
      </c>
      <c r="E352" s="310">
        <f>E85+E86+E87+E267</f>
        <v>424.3</v>
      </c>
      <c r="F352" s="310">
        <f>F85+F86+F87+F267</f>
        <v>3.0999999999999996</v>
      </c>
      <c r="G352" s="310">
        <f>G85+G86+G87+G267</f>
        <v>484.29999999999995</v>
      </c>
      <c r="H352" s="225">
        <f t="shared" si="559"/>
        <v>0</v>
      </c>
      <c r="I352" s="223">
        <f>I85+I86+I87+I267</f>
        <v>0</v>
      </c>
      <c r="J352" s="223">
        <f>J85+J86+J87+J267</f>
        <v>0</v>
      </c>
      <c r="K352" s="223">
        <f>K85+K86+K87+K267</f>
        <v>0</v>
      </c>
      <c r="L352" s="483">
        <f t="shared" si="563"/>
        <v>908.59999999999991</v>
      </c>
      <c r="M352" s="483">
        <f>M85+M86+M87+M267</f>
        <v>424.3</v>
      </c>
      <c r="N352" s="483">
        <f>N85+N86+N87+N267</f>
        <v>3.0999999999999996</v>
      </c>
      <c r="O352" s="483">
        <f>O85+O86+O87+O267</f>
        <v>484.29999999999995</v>
      </c>
      <c r="P352" s="483">
        <f t="shared" ref="P352:U352" si="564">P86+P87+P267</f>
        <v>0</v>
      </c>
      <c r="Q352" s="483">
        <f t="shared" si="564"/>
        <v>0</v>
      </c>
      <c r="R352" s="483">
        <f t="shared" si="564"/>
        <v>0</v>
      </c>
      <c r="S352" s="483">
        <f t="shared" si="564"/>
        <v>0</v>
      </c>
      <c r="T352" s="483">
        <f t="shared" si="564"/>
        <v>0</v>
      </c>
      <c r="U352" s="483">
        <f t="shared" si="564"/>
        <v>0</v>
      </c>
    </row>
    <row r="353" spans="1:21" ht="25.5" customHeight="1" x14ac:dyDescent="0.25">
      <c r="A353" s="517"/>
      <c r="B353" s="515" t="s">
        <v>368</v>
      </c>
      <c r="C353" s="467"/>
      <c r="D353" s="310">
        <f>E353+G353</f>
        <v>457.7</v>
      </c>
      <c r="E353" s="310">
        <f>E256</f>
        <v>457.7</v>
      </c>
      <c r="F353" s="310">
        <f t="shared" ref="F353:G353" si="565">F256</f>
        <v>390</v>
      </c>
      <c r="G353" s="310">
        <f t="shared" si="565"/>
        <v>0</v>
      </c>
      <c r="H353" s="225">
        <f>I353+K353</f>
        <v>0</v>
      </c>
      <c r="I353" s="223">
        <f>I256</f>
        <v>0</v>
      </c>
      <c r="J353" s="223">
        <f t="shared" ref="J353:K353" si="566">J256</f>
        <v>0</v>
      </c>
      <c r="K353" s="223">
        <f t="shared" si="566"/>
        <v>0</v>
      </c>
      <c r="L353" s="483">
        <f>M353+O353</f>
        <v>457.7</v>
      </c>
      <c r="M353" s="483">
        <f>M256</f>
        <v>457.7</v>
      </c>
      <c r="N353" s="483">
        <f t="shared" ref="N353:O353" si="567">N256</f>
        <v>390</v>
      </c>
      <c r="O353" s="483">
        <f t="shared" si="567"/>
        <v>0</v>
      </c>
      <c r="P353" s="322"/>
      <c r="Q353" s="322"/>
      <c r="R353" s="322"/>
    </row>
    <row r="354" spans="1:21" ht="26.25" customHeight="1" x14ac:dyDescent="0.25">
      <c r="A354" s="517"/>
      <c r="B354" s="515" t="s">
        <v>546</v>
      </c>
      <c r="C354" s="467"/>
      <c r="D354" s="310">
        <f>E354+G354</f>
        <v>50.7</v>
      </c>
      <c r="E354" s="310">
        <f>E109</f>
        <v>0</v>
      </c>
      <c r="F354" s="310">
        <f>F109</f>
        <v>0</v>
      </c>
      <c r="G354" s="310">
        <f>G109</f>
        <v>50.7</v>
      </c>
      <c r="H354" s="225">
        <f>I354+K354</f>
        <v>0</v>
      </c>
      <c r="I354" s="223">
        <f>I109</f>
        <v>0</v>
      </c>
      <c r="J354" s="223">
        <f>J109</f>
        <v>0</v>
      </c>
      <c r="K354" s="223">
        <f>K109</f>
        <v>0</v>
      </c>
      <c r="L354" s="483">
        <f>M354+O354</f>
        <v>50.7</v>
      </c>
      <c r="M354" s="483">
        <f>M109</f>
        <v>0</v>
      </c>
      <c r="N354" s="483">
        <f>N109</f>
        <v>0</v>
      </c>
      <c r="O354" s="483">
        <f>O109</f>
        <v>50.7</v>
      </c>
      <c r="P354" s="322"/>
      <c r="Q354" s="231"/>
      <c r="R354" s="231"/>
    </row>
    <row r="355" spans="1:21" ht="26.25" x14ac:dyDescent="0.25">
      <c r="A355" s="517"/>
      <c r="B355" s="515" t="s">
        <v>302</v>
      </c>
      <c r="C355" s="467"/>
      <c r="D355" s="297">
        <f t="shared" ref="D355:D366" si="568">E355+G355</f>
        <v>12</v>
      </c>
      <c r="E355" s="310">
        <f>E340</f>
        <v>12</v>
      </c>
      <c r="F355" s="310">
        <f t="shared" ref="F355:G355" si="569">F340</f>
        <v>9.6999999999999993</v>
      </c>
      <c r="G355" s="310">
        <f t="shared" si="569"/>
        <v>0</v>
      </c>
      <c r="H355" s="319">
        <f t="shared" ref="H355:H359" si="570">I355+K355</f>
        <v>0</v>
      </c>
      <c r="I355" s="225">
        <f>I340</f>
        <v>0</v>
      </c>
      <c r="J355" s="225">
        <f t="shared" ref="J355:K355" si="571">J340</f>
        <v>0</v>
      </c>
      <c r="K355" s="225">
        <f t="shared" si="571"/>
        <v>0</v>
      </c>
      <c r="L355" s="483">
        <f t="shared" ref="L355:L359" si="572">M355+O355</f>
        <v>12</v>
      </c>
      <c r="M355" s="483">
        <f>M340</f>
        <v>12</v>
      </c>
      <c r="N355" s="483">
        <f t="shared" ref="N355:U355" si="573">N340</f>
        <v>9.6999999999999993</v>
      </c>
      <c r="O355" s="483">
        <f t="shared" si="573"/>
        <v>0</v>
      </c>
      <c r="P355" s="483">
        <f t="shared" si="573"/>
        <v>0</v>
      </c>
      <c r="Q355" s="483">
        <f t="shared" si="573"/>
        <v>0</v>
      </c>
      <c r="R355" s="483">
        <f t="shared" si="573"/>
        <v>0</v>
      </c>
      <c r="S355" s="483">
        <f t="shared" si="573"/>
        <v>0</v>
      </c>
      <c r="T355" s="483">
        <f t="shared" si="573"/>
        <v>0</v>
      </c>
      <c r="U355" s="483">
        <f t="shared" si="573"/>
        <v>0</v>
      </c>
    </row>
    <row r="356" spans="1:21" ht="39" x14ac:dyDescent="0.25">
      <c r="A356" s="517"/>
      <c r="B356" s="515" t="s">
        <v>509</v>
      </c>
      <c r="C356" s="467"/>
      <c r="D356" s="297">
        <f t="shared" si="568"/>
        <v>36.9</v>
      </c>
      <c r="E356" s="310">
        <f>E238+E240+E244</f>
        <v>36.9</v>
      </c>
      <c r="F356" s="310">
        <f t="shared" ref="F356:G356" si="574">F238+F240+F244</f>
        <v>36.200000000000003</v>
      </c>
      <c r="G356" s="310">
        <f t="shared" si="574"/>
        <v>0</v>
      </c>
      <c r="H356" s="319">
        <f t="shared" si="570"/>
        <v>0</v>
      </c>
      <c r="I356" s="225">
        <f>I238+I240+I244</f>
        <v>0</v>
      </c>
      <c r="J356" s="225">
        <f t="shared" ref="J356:K356" si="575">J238+J240+J244</f>
        <v>0</v>
      </c>
      <c r="K356" s="225">
        <f t="shared" si="575"/>
        <v>0</v>
      </c>
      <c r="L356" s="483">
        <f t="shared" si="572"/>
        <v>36.900000000000006</v>
      </c>
      <c r="M356" s="483">
        <f>M238+M240+M244</f>
        <v>36.900000000000006</v>
      </c>
      <c r="N356" s="483">
        <f t="shared" ref="N356:O356" si="576">N238+N240+N244</f>
        <v>36.200000000000003</v>
      </c>
      <c r="O356" s="483">
        <f t="shared" si="576"/>
        <v>0</v>
      </c>
      <c r="P356" s="322"/>
      <c r="Q356" s="322"/>
      <c r="R356" s="322"/>
    </row>
    <row r="357" spans="1:21" ht="52.5" customHeight="1" x14ac:dyDescent="0.25">
      <c r="A357" s="517"/>
      <c r="B357" s="515" t="s">
        <v>543</v>
      </c>
      <c r="C357" s="467"/>
      <c r="D357" s="297">
        <f t="shared" si="568"/>
        <v>54.8</v>
      </c>
      <c r="E357" s="310">
        <f>E330+E334+E338+E343</f>
        <v>54.8</v>
      </c>
      <c r="F357" s="310">
        <f t="shared" ref="F357:G357" si="577">F330+F334+F338+F343</f>
        <v>54.000000000000007</v>
      </c>
      <c r="G357" s="310">
        <f t="shared" si="577"/>
        <v>0</v>
      </c>
      <c r="H357" s="319">
        <f t="shared" si="570"/>
        <v>0</v>
      </c>
      <c r="I357" s="225">
        <f>I330+I334+I338+I343</f>
        <v>0</v>
      </c>
      <c r="J357" s="225">
        <f t="shared" ref="J357:K357" si="578">J330+J334+J338+J343</f>
        <v>0</v>
      </c>
      <c r="K357" s="225">
        <f t="shared" si="578"/>
        <v>0</v>
      </c>
      <c r="L357" s="483">
        <f t="shared" si="572"/>
        <v>54.8</v>
      </c>
      <c r="M357" s="483">
        <f>M330+M334+M338+M343</f>
        <v>54.8</v>
      </c>
      <c r="N357" s="483">
        <f t="shared" ref="N357:O357" si="579">N330+N334+N338+N343</f>
        <v>54.000000000000007</v>
      </c>
      <c r="O357" s="483">
        <f t="shared" si="579"/>
        <v>0</v>
      </c>
      <c r="P357" s="322"/>
      <c r="Q357" s="322"/>
      <c r="R357" s="322"/>
    </row>
    <row r="358" spans="1:21" ht="39" customHeight="1" x14ac:dyDescent="0.25">
      <c r="A358" s="517"/>
      <c r="B358" s="515" t="s">
        <v>542</v>
      </c>
      <c r="C358" s="467"/>
      <c r="D358" s="297">
        <f t="shared" ref="D358" si="580">E358+G358</f>
        <v>114.1</v>
      </c>
      <c r="E358" s="310">
        <f>E107</f>
        <v>114.1</v>
      </c>
      <c r="F358" s="310">
        <f>F107</f>
        <v>0</v>
      </c>
      <c r="G358" s="310">
        <f>G107</f>
        <v>0</v>
      </c>
      <c r="H358" s="319">
        <f t="shared" si="570"/>
        <v>0</v>
      </c>
      <c r="I358" s="319">
        <f>I107</f>
        <v>0</v>
      </c>
      <c r="J358" s="319">
        <f>J107</f>
        <v>0</v>
      </c>
      <c r="K358" s="319">
        <f>K107</f>
        <v>0</v>
      </c>
      <c r="L358" s="483">
        <f t="shared" si="572"/>
        <v>114.1</v>
      </c>
      <c r="M358" s="483">
        <f>M107</f>
        <v>114.1</v>
      </c>
      <c r="N358" s="483">
        <f>N107</f>
        <v>0</v>
      </c>
      <c r="O358" s="483">
        <f>O107</f>
        <v>0</v>
      </c>
      <c r="P358" s="2"/>
    </row>
    <row r="359" spans="1:21" hidden="1" x14ac:dyDescent="0.25">
      <c r="A359" s="517"/>
      <c r="B359" s="515" t="s">
        <v>339</v>
      </c>
      <c r="C359" s="467"/>
      <c r="D359" s="297">
        <f t="shared" si="568"/>
        <v>0</v>
      </c>
      <c r="E359" s="310">
        <f>E114</f>
        <v>0</v>
      </c>
      <c r="F359" s="310">
        <f>F114</f>
        <v>0</v>
      </c>
      <c r="G359" s="310">
        <f>G114</f>
        <v>0</v>
      </c>
      <c r="H359" s="319">
        <f t="shared" si="570"/>
        <v>0</v>
      </c>
      <c r="I359" s="319">
        <f>I114</f>
        <v>0</v>
      </c>
      <c r="J359" s="319">
        <f>J114</f>
        <v>0</v>
      </c>
      <c r="K359" s="319">
        <f>K114</f>
        <v>0</v>
      </c>
      <c r="L359" s="483">
        <f t="shared" si="572"/>
        <v>0</v>
      </c>
      <c r="M359" s="483">
        <f>M114</f>
        <v>0</v>
      </c>
      <c r="N359" s="483">
        <f>N114</f>
        <v>0</v>
      </c>
      <c r="O359" s="483">
        <f>O114</f>
        <v>0</v>
      </c>
      <c r="P359" s="2"/>
    </row>
    <row r="360" spans="1:21" ht="28.5" customHeight="1" x14ac:dyDescent="0.25">
      <c r="A360" s="517"/>
      <c r="B360" s="549" t="s">
        <v>518</v>
      </c>
      <c r="C360" s="467"/>
      <c r="D360" s="297">
        <f t="shared" ref="D360:D361" si="581">E360+G360</f>
        <v>24.7</v>
      </c>
      <c r="E360" s="310">
        <f>E32</f>
        <v>24.7</v>
      </c>
      <c r="F360" s="310">
        <f>F32</f>
        <v>24.3</v>
      </c>
      <c r="G360" s="310">
        <f>G32</f>
        <v>0</v>
      </c>
      <c r="H360" s="319">
        <f t="shared" ref="H360:H364" si="582">I360+K360</f>
        <v>0</v>
      </c>
      <c r="I360" s="319">
        <f>I32</f>
        <v>0</v>
      </c>
      <c r="J360" s="319">
        <f>J32</f>
        <v>0</v>
      </c>
      <c r="K360" s="319">
        <f>K32</f>
        <v>0</v>
      </c>
      <c r="L360" s="483">
        <f t="shared" ref="L360:L364" si="583">M360+O360</f>
        <v>24.7</v>
      </c>
      <c r="M360" s="483">
        <f>M32</f>
        <v>24.7</v>
      </c>
      <c r="N360" s="483">
        <f>N32</f>
        <v>24.3</v>
      </c>
      <c r="O360" s="483">
        <f>O32</f>
        <v>0</v>
      </c>
      <c r="P360" s="2"/>
    </row>
    <row r="361" spans="1:21" ht="25.5" hidden="1" x14ac:dyDescent="0.25">
      <c r="A361" s="517"/>
      <c r="B361" s="516" t="s">
        <v>354</v>
      </c>
      <c r="C361" s="467"/>
      <c r="D361" s="297">
        <f t="shared" si="581"/>
        <v>0</v>
      </c>
      <c r="E361" s="310"/>
      <c r="F361" s="310"/>
      <c r="G361" s="310"/>
      <c r="H361" s="319">
        <f t="shared" si="582"/>
        <v>0</v>
      </c>
      <c r="I361" s="319"/>
      <c r="J361" s="319"/>
      <c r="K361" s="319"/>
      <c r="L361" s="483">
        <f t="shared" si="583"/>
        <v>0</v>
      </c>
      <c r="M361" s="483"/>
      <c r="N361" s="483"/>
      <c r="O361" s="483"/>
      <c r="P361" s="2"/>
    </row>
    <row r="362" spans="1:21" ht="25.5" x14ac:dyDescent="0.25">
      <c r="A362" s="517"/>
      <c r="B362" s="516" t="s">
        <v>572</v>
      </c>
      <c r="C362" s="467"/>
      <c r="D362" s="297">
        <f t="shared" ref="D362:D364" si="584">E362+G362</f>
        <v>30</v>
      </c>
      <c r="E362" s="310">
        <f>E269</f>
        <v>0</v>
      </c>
      <c r="F362" s="310">
        <f>F269</f>
        <v>0</v>
      </c>
      <c r="G362" s="310">
        <f>G269</f>
        <v>30</v>
      </c>
      <c r="H362" s="319">
        <f t="shared" si="582"/>
        <v>0</v>
      </c>
      <c r="I362" s="319">
        <f>I269</f>
        <v>0</v>
      </c>
      <c r="J362" s="319">
        <f>J269</f>
        <v>0</v>
      </c>
      <c r="K362" s="319">
        <f>K269</f>
        <v>0</v>
      </c>
      <c r="L362" s="483">
        <f t="shared" si="583"/>
        <v>30</v>
      </c>
      <c r="M362" s="483">
        <f>M269</f>
        <v>0</v>
      </c>
      <c r="N362" s="483">
        <f>N269</f>
        <v>0</v>
      </c>
      <c r="O362" s="483">
        <f>O269</f>
        <v>30</v>
      </c>
      <c r="P362" s="2"/>
    </row>
    <row r="363" spans="1:21" ht="25.5" x14ac:dyDescent="0.25">
      <c r="A363" s="517"/>
      <c r="B363" s="516" t="s">
        <v>186</v>
      </c>
      <c r="C363" s="467"/>
      <c r="D363" s="297">
        <f t="shared" si="584"/>
        <v>409.7</v>
      </c>
      <c r="E363" s="310">
        <f>E328</f>
        <v>409.7</v>
      </c>
      <c r="F363" s="310">
        <f t="shared" ref="F363:G363" si="585">F328</f>
        <v>0</v>
      </c>
      <c r="G363" s="310">
        <f t="shared" si="585"/>
        <v>0</v>
      </c>
      <c r="H363" s="319">
        <f t="shared" si="582"/>
        <v>0</v>
      </c>
      <c r="I363" s="319">
        <f>I328</f>
        <v>0</v>
      </c>
      <c r="J363" s="319">
        <f t="shared" ref="J363:K363" si="586">J328</f>
        <v>0</v>
      </c>
      <c r="K363" s="319">
        <f t="shared" si="586"/>
        <v>0</v>
      </c>
      <c r="L363" s="483">
        <f t="shared" si="583"/>
        <v>409.7</v>
      </c>
      <c r="M363" s="483">
        <f>M328</f>
        <v>409.7</v>
      </c>
      <c r="N363" s="483">
        <f t="shared" ref="N363:O363" si="587">N328</f>
        <v>0</v>
      </c>
      <c r="O363" s="483">
        <f t="shared" si="587"/>
        <v>0</v>
      </c>
      <c r="P363" s="2"/>
    </row>
    <row r="364" spans="1:21" ht="51" x14ac:dyDescent="0.25">
      <c r="A364" s="517"/>
      <c r="B364" s="516" t="s">
        <v>578</v>
      </c>
      <c r="C364" s="467"/>
      <c r="D364" s="297">
        <f t="shared" si="584"/>
        <v>22.899999999999995</v>
      </c>
      <c r="E364" s="310">
        <f>E99+E117+E111+E124+E158+E248+E254</f>
        <v>22.899999999999995</v>
      </c>
      <c r="F364" s="310">
        <f t="shared" ref="F364:G364" si="588">F99+F117+F111+F124+F158+F248+F254</f>
        <v>2.6</v>
      </c>
      <c r="G364" s="310">
        <f t="shared" si="588"/>
        <v>0</v>
      </c>
      <c r="H364" s="319">
        <f t="shared" si="582"/>
        <v>0</v>
      </c>
      <c r="I364" s="319">
        <f>I99+I117+I111+I124+I158+I248+I254</f>
        <v>0</v>
      </c>
      <c r="J364" s="319">
        <f t="shared" ref="J364:K364" si="589">J99+J117+J111+J124+J158+J248+J254</f>
        <v>0</v>
      </c>
      <c r="K364" s="319">
        <f t="shared" si="589"/>
        <v>0</v>
      </c>
      <c r="L364" s="483">
        <f t="shared" si="583"/>
        <v>22.899999999999995</v>
      </c>
      <c r="M364" s="483">
        <f>M99+M117+M111+M124+M158+M248+M254</f>
        <v>22.899999999999995</v>
      </c>
      <c r="N364" s="483">
        <f t="shared" ref="N364:O364" si="590">N99+N117+N111+N124+N158+N248+N254</f>
        <v>2.6</v>
      </c>
      <c r="O364" s="483">
        <f t="shared" si="590"/>
        <v>0</v>
      </c>
      <c r="P364" s="2"/>
    </row>
    <row r="365" spans="1:21" ht="26.25" x14ac:dyDescent="0.25">
      <c r="A365" s="517"/>
      <c r="B365" s="515" t="s">
        <v>332</v>
      </c>
      <c r="C365" s="467"/>
      <c r="D365" s="297">
        <f>E365+G365</f>
        <v>3245.2</v>
      </c>
      <c r="E365" s="310">
        <f>E30+E112+E97+E89+E90+E259+E268+E329+E335</f>
        <v>1554.6</v>
      </c>
      <c r="F365" s="310">
        <f t="shared" ref="F365:G365" si="591">F30+F112+F97+F89+F90+F259+F268+F329+F335</f>
        <v>126.4</v>
      </c>
      <c r="G365" s="310">
        <f t="shared" si="591"/>
        <v>1690.6000000000001</v>
      </c>
      <c r="H365" s="319">
        <f t="shared" ref="H365" si="592">I365+K365</f>
        <v>0</v>
      </c>
      <c r="I365" s="223">
        <f>I30+I112+I97+I89+I90+I259+I268+I329+I335</f>
        <v>0</v>
      </c>
      <c r="J365" s="223">
        <f t="shared" ref="J365:K365" si="593">J30+J112+J97+J89+J90+J259+J268+J329+J335</f>
        <v>0</v>
      </c>
      <c r="K365" s="223">
        <f t="shared" si="593"/>
        <v>0</v>
      </c>
      <c r="L365" s="483">
        <f t="shared" ref="L365" si="594">M365+O365</f>
        <v>3245.2</v>
      </c>
      <c r="M365" s="483">
        <f>M30+M112+M97+M89+M90+M259+M268+M329+M335</f>
        <v>1554.6</v>
      </c>
      <c r="N365" s="483">
        <f t="shared" ref="N365:O365" si="595">N30+N112+N97+N89+N90+N259+N268+N329+N335</f>
        <v>126.4</v>
      </c>
      <c r="O365" s="483">
        <f t="shared" si="595"/>
        <v>1690.6000000000001</v>
      </c>
      <c r="P365" s="2"/>
    </row>
    <row r="366" spans="1:21" ht="39" customHeight="1" x14ac:dyDescent="0.25">
      <c r="A366" s="518"/>
      <c r="B366" s="520" t="s">
        <v>510</v>
      </c>
      <c r="C366" s="371"/>
      <c r="D366" s="301">
        <f t="shared" si="568"/>
        <v>114.69999999999999</v>
      </c>
      <c r="E366" s="480">
        <f>E98+E91+E262+E266+E113</f>
        <v>14.5</v>
      </c>
      <c r="F366" s="480">
        <f>F98+F91+F262+F266+F113</f>
        <v>1.6</v>
      </c>
      <c r="G366" s="480">
        <f>G98+G91+G262+G266+G113</f>
        <v>100.19999999999999</v>
      </c>
      <c r="H366" s="481">
        <f t="shared" ref="H366" si="596">I366+K366</f>
        <v>0</v>
      </c>
      <c r="I366" s="319">
        <f>I98+I91+I262+I266+I113</f>
        <v>0</v>
      </c>
      <c r="J366" s="319">
        <f>J98+J91+J262+J266+J113</f>
        <v>0</v>
      </c>
      <c r="K366" s="319">
        <f>K98+K91+K262+K266+K113</f>
        <v>0</v>
      </c>
      <c r="L366" s="483">
        <f t="shared" ref="L366" si="597">M366+O366</f>
        <v>114.69999999999999</v>
      </c>
      <c r="M366" s="483">
        <f>M98+M91+M262+M266+M113</f>
        <v>14.5</v>
      </c>
      <c r="N366" s="483">
        <f>N98+N91+N262+N266+N113</f>
        <v>1.6</v>
      </c>
      <c r="O366" s="483">
        <f>O98+O91+O262+O266+O113</f>
        <v>100.19999999999999</v>
      </c>
      <c r="P366" s="2"/>
    </row>
    <row r="367" spans="1:21" x14ac:dyDescent="0.25">
      <c r="A367" s="377"/>
      <c r="B367" s="120"/>
      <c r="C367" s="226"/>
      <c r="D367" s="120"/>
      <c r="E367" s="120"/>
      <c r="F367" s="227"/>
      <c r="G367" s="227"/>
      <c r="H367" s="227"/>
      <c r="I367" s="227"/>
      <c r="J367" s="227"/>
      <c r="K367" s="120"/>
      <c r="L367" s="227"/>
      <c r="M367" s="227"/>
      <c r="N367" s="227"/>
      <c r="O367" s="17"/>
      <c r="P367" s="231"/>
      <c r="R367" s="68" t="s">
        <v>258</v>
      </c>
      <c r="S367" s="69">
        <f>SUMIF(C25:C343,1,L25:L343)</f>
        <v>146.69999999999999</v>
      </c>
    </row>
    <row r="368" spans="1:21" x14ac:dyDescent="0.25">
      <c r="A368" s="231"/>
      <c r="B368" s="6"/>
      <c r="C368" s="228"/>
      <c r="D368" s="6"/>
      <c r="E368" s="6"/>
      <c r="F368" s="6"/>
      <c r="G368" s="6"/>
      <c r="H368" s="6"/>
      <c r="I368" s="6"/>
      <c r="J368" s="6"/>
      <c r="L368" s="6"/>
      <c r="M368" s="6"/>
      <c r="N368" s="6"/>
      <c r="O368" s="6"/>
      <c r="P368" s="231"/>
      <c r="R368" s="68" t="s">
        <v>259</v>
      </c>
      <c r="S368" s="69">
        <f>SUMIF(C25:C343,2,L25:L343)</f>
        <v>0</v>
      </c>
    </row>
    <row r="369" spans="1:19" x14ac:dyDescent="0.25">
      <c r="A369" s="231"/>
      <c r="B369" s="6"/>
      <c r="C369" s="228"/>
      <c r="D369" s="6">
        <v>12816.8</v>
      </c>
      <c r="E369" s="6">
        <v>3854.5</v>
      </c>
      <c r="F369" s="6">
        <v>647.9</v>
      </c>
      <c r="G369" s="6">
        <v>8962.2999999999993</v>
      </c>
      <c r="H369" s="6"/>
      <c r="I369" s="6"/>
      <c r="J369" s="6"/>
      <c r="L369" s="6"/>
      <c r="M369" s="6"/>
      <c r="N369" s="6"/>
      <c r="R369" s="68" t="s">
        <v>260</v>
      </c>
      <c r="S369" s="69">
        <f>SUMIF(C25:C343,3,L25:L343)</f>
        <v>0</v>
      </c>
    </row>
    <row r="370" spans="1:19" x14ac:dyDescent="0.25">
      <c r="A370" s="231"/>
      <c r="B370" s="6"/>
      <c r="C370" s="228"/>
      <c r="D370" s="6">
        <f>D369-D346</f>
        <v>0</v>
      </c>
      <c r="E370" s="6">
        <f t="shared" ref="E370:G370" si="598">E369-E346</f>
        <v>0</v>
      </c>
      <c r="F370" s="6">
        <f t="shared" si="598"/>
        <v>0</v>
      </c>
      <c r="G370" s="6">
        <f t="shared" si="598"/>
        <v>0</v>
      </c>
      <c r="H370" s="6"/>
      <c r="I370" s="6"/>
      <c r="J370" s="6"/>
      <c r="L370" s="6"/>
      <c r="M370" s="6"/>
      <c r="N370" s="6"/>
      <c r="R370" s="68" t="s">
        <v>334</v>
      </c>
      <c r="S370" s="69">
        <f>SUMIF(C25:C343,4,L25:L343)</f>
        <v>5628.2</v>
      </c>
    </row>
    <row r="371" spans="1:19" x14ac:dyDescent="0.25">
      <c r="A371" s="231"/>
      <c r="B371" s="6"/>
      <c r="C371" s="228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8" t="s">
        <v>264</v>
      </c>
      <c r="S371" s="69">
        <f>SUMIF(C25:C343,5,L25:L343)</f>
        <v>207.29999999999998</v>
      </c>
    </row>
    <row r="372" spans="1:19" x14ac:dyDescent="0.25">
      <c r="A372" s="231"/>
      <c r="B372" s="6"/>
      <c r="C372" s="228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8" t="s">
        <v>262</v>
      </c>
      <c r="S372" s="69">
        <f>SUMIF(C25:C343,6,L25:L343)</f>
        <v>1025.5</v>
      </c>
    </row>
    <row r="373" spans="1:19" x14ac:dyDescent="0.25">
      <c r="A373" s="231"/>
      <c r="B373" s="6"/>
      <c r="C373" s="228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8" t="s">
        <v>263</v>
      </c>
      <c r="S373" s="69">
        <f>SUMIF(C25:C343,7,L25:L343)</f>
        <v>355.70000000000005</v>
      </c>
    </row>
    <row r="374" spans="1:19" x14ac:dyDescent="0.25">
      <c r="A374" s="231"/>
      <c r="B374" s="6"/>
      <c r="C374" s="228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68" t="s">
        <v>265</v>
      </c>
      <c r="S374" s="69">
        <f>SUMIF(C25:C343,8,L25:L343)</f>
        <v>2340.1999999999998</v>
      </c>
    </row>
    <row r="375" spans="1:19" x14ac:dyDescent="0.25">
      <c r="A375" s="231"/>
      <c r="B375" s="6"/>
      <c r="C375" s="228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68" t="s">
        <v>266</v>
      </c>
      <c r="S375" s="69">
        <f>SUMIF(C25:C343,9,L25:L343)</f>
        <v>2134.6999999999998</v>
      </c>
    </row>
    <row r="376" spans="1:19" x14ac:dyDescent="0.25">
      <c r="A376" s="231"/>
      <c r="B376" s="6"/>
      <c r="C376" s="228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68" t="s">
        <v>267</v>
      </c>
      <c r="S376" s="69">
        <f>SUMIF(C25:C343,10,L25:L343)</f>
        <v>1033.8</v>
      </c>
    </row>
    <row r="377" spans="1:19" x14ac:dyDescent="0.25">
      <c r="A377" s="231"/>
      <c r="B377" s="6"/>
      <c r="C377" s="228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68"/>
      <c r="S377" s="69"/>
    </row>
    <row r="378" spans="1:19" x14ac:dyDescent="0.25">
      <c r="A378" s="231"/>
      <c r="B378" s="6"/>
      <c r="C378" s="228"/>
      <c r="D378" s="6"/>
      <c r="E378" s="6"/>
      <c r="F378" s="6"/>
      <c r="G378" s="6"/>
      <c r="H378" s="6"/>
      <c r="I378" s="6"/>
      <c r="J378" s="6"/>
      <c r="L378" s="6"/>
      <c r="M378" s="6"/>
      <c r="N378" s="6"/>
      <c r="R378" s="73" t="s">
        <v>162</v>
      </c>
      <c r="S378" s="74">
        <f>SUM(S367:S376)</f>
        <v>12872.099999999999</v>
      </c>
    </row>
    <row r="379" spans="1:19" x14ac:dyDescent="0.25">
      <c r="A379" s="231"/>
      <c r="B379" s="6"/>
      <c r="C379" s="228"/>
      <c r="D379" s="6"/>
      <c r="E379" s="6"/>
      <c r="F379" s="6"/>
      <c r="G379" s="6"/>
      <c r="H379" s="6"/>
      <c r="I379" s="6"/>
      <c r="J379" s="6"/>
      <c r="L379" s="6"/>
      <c r="M379" s="6"/>
      <c r="N379" s="6"/>
      <c r="R379" s="200"/>
      <c r="S379" s="96">
        <f>L346-S378</f>
        <v>0</v>
      </c>
    </row>
    <row r="380" spans="1:19" x14ac:dyDescent="0.25">
      <c r="A380" s="231"/>
      <c r="B380" s="6"/>
      <c r="C380" s="228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31"/>
      <c r="B381" s="6"/>
      <c r="C381" s="228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31"/>
      <c r="B382" s="6"/>
      <c r="C382" s="228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31"/>
      <c r="B383" s="6"/>
      <c r="C383" s="228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31"/>
      <c r="B384" s="6"/>
      <c r="C384" s="228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1"/>
      <c r="B385" s="6"/>
      <c r="C385" s="228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1"/>
      <c r="B386" s="6"/>
      <c r="C386" s="228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1"/>
      <c r="B387" s="6"/>
      <c r="C387" s="228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1"/>
      <c r="B388" s="6"/>
      <c r="C388" s="228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1"/>
      <c r="B389" s="6"/>
      <c r="C389" s="228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1"/>
      <c r="B390" s="6"/>
      <c r="C390" s="228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1"/>
      <c r="B391" s="6"/>
      <c r="C391" s="228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1"/>
      <c r="B392" s="6"/>
      <c r="C392" s="228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1"/>
      <c r="B393" s="6"/>
      <c r="C393" s="228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1"/>
      <c r="B394" s="6"/>
      <c r="C394" s="228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1"/>
      <c r="B395" s="6"/>
      <c r="C395" s="228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1"/>
      <c r="B396" s="6"/>
      <c r="C396" s="228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1"/>
      <c r="B397" s="6"/>
      <c r="C397" s="228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1"/>
      <c r="B398" s="6"/>
      <c r="C398" s="228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1"/>
      <c r="B399" s="6"/>
      <c r="C399" s="228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1"/>
      <c r="B400" s="6"/>
      <c r="C400" s="228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1"/>
      <c r="B401" s="6"/>
      <c r="C401" s="228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1"/>
      <c r="B402" s="6"/>
      <c r="C402" s="228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1"/>
      <c r="B403" s="6"/>
      <c r="C403" s="228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1"/>
      <c r="B404" s="6"/>
      <c r="C404" s="228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1"/>
      <c r="B405" s="6"/>
      <c r="C405" s="228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1"/>
      <c r="B406" s="6"/>
      <c r="C406" s="228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1"/>
      <c r="B407" s="6"/>
      <c r="C407" s="228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1"/>
      <c r="B408" s="6"/>
      <c r="C408" s="228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1"/>
      <c r="B409" s="6"/>
      <c r="C409" s="228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1"/>
      <c r="B410" s="6"/>
      <c r="C410" s="228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1"/>
      <c r="B411" s="6"/>
      <c r="C411" s="228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1"/>
      <c r="B412" s="6"/>
      <c r="C412" s="228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1"/>
      <c r="B413" s="6"/>
      <c r="C413" s="228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1"/>
      <c r="B414" s="6"/>
      <c r="C414" s="228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1"/>
      <c r="B415" s="6"/>
      <c r="C415" s="228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1"/>
      <c r="B416" s="6"/>
      <c r="C416" s="228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1"/>
      <c r="B417" s="6"/>
      <c r="C417" s="228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1"/>
      <c r="B418" s="6"/>
      <c r="C418" s="228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1"/>
      <c r="B419" s="6"/>
      <c r="C419" s="228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1"/>
      <c r="B420" s="6"/>
      <c r="C420" s="228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1"/>
      <c r="B421" s="6"/>
      <c r="C421" s="228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1"/>
      <c r="B422" s="6"/>
      <c r="C422" s="228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1"/>
      <c r="B423" s="6"/>
      <c r="C423" s="228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1"/>
      <c r="B424" s="6"/>
      <c r="C424" s="228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1"/>
      <c r="B425" s="6"/>
      <c r="C425" s="228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1"/>
      <c r="B426" s="6"/>
      <c r="C426" s="228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1"/>
      <c r="B427" s="6"/>
      <c r="C427" s="228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1"/>
      <c r="B428" s="6"/>
      <c r="C428" s="228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1"/>
      <c r="B429" s="6"/>
      <c r="C429" s="228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1"/>
      <c r="B430" s="6"/>
      <c r="C430" s="228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1"/>
      <c r="B431" s="6"/>
      <c r="C431" s="228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1"/>
      <c r="B432" s="6"/>
      <c r="C432" s="228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1"/>
      <c r="B433" s="6"/>
      <c r="C433" s="228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1"/>
      <c r="B434" s="6"/>
      <c r="C434" s="228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1"/>
      <c r="B435" s="6"/>
      <c r="C435" s="228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1"/>
      <c r="B436" s="6"/>
      <c r="C436" s="228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1"/>
      <c r="B437" s="6"/>
      <c r="C437" s="228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1"/>
      <c r="B438" s="6"/>
      <c r="C438" s="228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1"/>
      <c r="B439" s="6"/>
      <c r="C439" s="228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1"/>
      <c r="B440" s="6"/>
      <c r="C440" s="228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1"/>
      <c r="B441" s="6"/>
      <c r="C441" s="228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1"/>
      <c r="B442" s="6"/>
      <c r="C442" s="228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1"/>
      <c r="B443" s="6"/>
      <c r="C443" s="228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1"/>
      <c r="B444" s="6"/>
      <c r="C444" s="228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1"/>
      <c r="B445" s="6"/>
      <c r="C445" s="228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1"/>
      <c r="B446" s="6"/>
      <c r="C446" s="228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1"/>
      <c r="B447" s="6"/>
      <c r="C447" s="228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1"/>
      <c r="B448" s="6"/>
      <c r="C448" s="228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1"/>
      <c r="B449" s="6"/>
      <c r="C449" s="228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1"/>
      <c r="B450" s="6"/>
      <c r="C450" s="228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1"/>
      <c r="B451" s="6"/>
      <c r="C451" s="228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1"/>
      <c r="B452" s="6"/>
      <c r="C452" s="228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1"/>
      <c r="B453" s="6"/>
      <c r="C453" s="228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1"/>
      <c r="B454" s="6"/>
      <c r="C454" s="228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1"/>
      <c r="B455" s="6"/>
      <c r="C455" s="228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1"/>
      <c r="B456" s="6"/>
      <c r="C456" s="228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1"/>
      <c r="B457" s="6"/>
      <c r="C457" s="228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31"/>
      <c r="B458" s="6"/>
      <c r="C458" s="228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31"/>
      <c r="B459" s="6"/>
      <c r="C459" s="228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31"/>
      <c r="B460" s="6"/>
      <c r="C460" s="228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31"/>
      <c r="B461" s="6"/>
      <c r="C461" s="228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A462" s="231"/>
      <c r="B462" s="6"/>
      <c r="C462" s="228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x14ac:dyDescent="0.25">
      <c r="A463" s="231"/>
      <c r="B463" s="6"/>
      <c r="C463" s="228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x14ac:dyDescent="0.25">
      <c r="A464" s="231"/>
      <c r="B464" s="6"/>
      <c r="C464" s="228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x14ac:dyDescent="0.25">
      <c r="A465" s="231"/>
      <c r="B465" s="6"/>
      <c r="C465" s="228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x14ac:dyDescent="0.25">
      <c r="A466" s="231"/>
      <c r="B466" s="6"/>
      <c r="C466" s="228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x14ac:dyDescent="0.25">
      <c r="A467" s="231"/>
      <c r="B467" s="6"/>
      <c r="C467" s="228"/>
      <c r="D467" s="6"/>
      <c r="E467" s="6"/>
      <c r="F467" s="6"/>
      <c r="G467" s="6"/>
      <c r="H467" s="6"/>
      <c r="I467" s="6"/>
      <c r="J467" s="6"/>
      <c r="L467" s="6"/>
      <c r="M467" s="6"/>
      <c r="N467" s="6"/>
    </row>
    <row r="468" spans="1:14" x14ac:dyDescent="0.25">
      <c r="A468" s="231"/>
      <c r="B468" s="6"/>
      <c r="C468" s="228"/>
      <c r="D468" s="6"/>
      <c r="E468" s="6"/>
      <c r="F468" s="6"/>
      <c r="G468" s="6"/>
      <c r="H468" s="6"/>
      <c r="I468" s="6"/>
      <c r="J468" s="6"/>
      <c r="L468" s="6"/>
      <c r="M468" s="6"/>
      <c r="N468" s="6"/>
    </row>
    <row r="469" spans="1:14" x14ac:dyDescent="0.25">
      <c r="C469" s="229"/>
    </row>
    <row r="470" spans="1:14" x14ac:dyDescent="0.25">
      <c r="C470" s="229"/>
    </row>
    <row r="471" spans="1:14" x14ac:dyDescent="0.25">
      <c r="C471" s="229"/>
    </row>
    <row r="472" spans="1:14" x14ac:dyDescent="0.25">
      <c r="C472" s="229"/>
    </row>
    <row r="473" spans="1:14" x14ac:dyDescent="0.25">
      <c r="C473" s="229"/>
    </row>
    <row r="474" spans="1:14" x14ac:dyDescent="0.25">
      <c r="C474" s="229"/>
    </row>
    <row r="475" spans="1:14" x14ac:dyDescent="0.25">
      <c r="C475" s="229"/>
    </row>
    <row r="476" spans="1:14" x14ac:dyDescent="0.25">
      <c r="C476" s="229"/>
    </row>
    <row r="477" spans="1:14" x14ac:dyDescent="0.25">
      <c r="C477" s="229"/>
    </row>
    <row r="478" spans="1:14" x14ac:dyDescent="0.25">
      <c r="C478" s="229"/>
    </row>
    <row r="479" spans="1:14" x14ac:dyDescent="0.25">
      <c r="C479" s="229"/>
    </row>
    <row r="480" spans="1:14" x14ac:dyDescent="0.25">
      <c r="C480" s="229"/>
    </row>
    <row r="481" spans="3:3" x14ac:dyDescent="0.25">
      <c r="C481" s="229"/>
    </row>
    <row r="482" spans="3:3" x14ac:dyDescent="0.25">
      <c r="C482" s="229"/>
    </row>
    <row r="483" spans="3:3" x14ac:dyDescent="0.25">
      <c r="C483" s="229"/>
    </row>
    <row r="484" spans="3:3" x14ac:dyDescent="0.25">
      <c r="C484" s="229"/>
    </row>
    <row r="485" spans="3:3" x14ac:dyDescent="0.25">
      <c r="C485" s="229"/>
    </row>
    <row r="486" spans="3:3" x14ac:dyDescent="0.25">
      <c r="C486" s="229"/>
    </row>
    <row r="487" spans="3:3" x14ac:dyDescent="0.25">
      <c r="C487" s="229"/>
    </row>
    <row r="488" spans="3:3" x14ac:dyDescent="0.25">
      <c r="C488" s="229"/>
    </row>
    <row r="489" spans="3:3" x14ac:dyDescent="0.25">
      <c r="C489" s="229"/>
    </row>
    <row r="490" spans="3:3" x14ac:dyDescent="0.25">
      <c r="C490" s="229"/>
    </row>
    <row r="491" spans="3:3" x14ac:dyDescent="0.25">
      <c r="C491" s="229"/>
    </row>
    <row r="492" spans="3:3" x14ac:dyDescent="0.25">
      <c r="C492" s="229"/>
    </row>
    <row r="493" spans="3:3" x14ac:dyDescent="0.25">
      <c r="C493" s="229"/>
    </row>
    <row r="494" spans="3:3" x14ac:dyDescent="0.25">
      <c r="C494" s="229"/>
    </row>
    <row r="495" spans="3:3" x14ac:dyDescent="0.25">
      <c r="C495" s="229"/>
    </row>
    <row r="496" spans="3:3" x14ac:dyDescent="0.25">
      <c r="C496" s="229"/>
    </row>
    <row r="497" spans="3:3" x14ac:dyDescent="0.25">
      <c r="C497" s="229"/>
    </row>
    <row r="498" spans="3:3" x14ac:dyDescent="0.25">
      <c r="C498" s="229"/>
    </row>
    <row r="499" spans="3:3" x14ac:dyDescent="0.25">
      <c r="C499" s="229"/>
    </row>
    <row r="500" spans="3:3" x14ac:dyDescent="0.25">
      <c r="C500" s="229"/>
    </row>
    <row r="501" spans="3:3" x14ac:dyDescent="0.25">
      <c r="C501" s="229"/>
    </row>
    <row r="502" spans="3:3" x14ac:dyDescent="0.25">
      <c r="C502" s="229"/>
    </row>
    <row r="503" spans="3:3" x14ac:dyDescent="0.25">
      <c r="C503" s="229"/>
    </row>
    <row r="504" spans="3:3" x14ac:dyDescent="0.25">
      <c r="C504" s="229"/>
    </row>
    <row r="505" spans="3:3" x14ac:dyDescent="0.25">
      <c r="C505" s="229"/>
    </row>
    <row r="506" spans="3:3" x14ac:dyDescent="0.25">
      <c r="C506" s="229"/>
    </row>
    <row r="507" spans="3:3" x14ac:dyDescent="0.25">
      <c r="C507" s="229"/>
    </row>
    <row r="508" spans="3:3" x14ac:dyDescent="0.25">
      <c r="C508" s="229"/>
    </row>
    <row r="509" spans="3:3" x14ac:dyDescent="0.25">
      <c r="C509" s="229"/>
    </row>
    <row r="510" spans="3:3" x14ac:dyDescent="0.25">
      <c r="C510" s="229"/>
    </row>
    <row r="511" spans="3:3" x14ac:dyDescent="0.25">
      <c r="C511" s="229"/>
    </row>
    <row r="512" spans="3:3" x14ac:dyDescent="0.25">
      <c r="C512" s="229"/>
    </row>
    <row r="513" spans="3:3" x14ac:dyDescent="0.25">
      <c r="C513" s="229"/>
    </row>
    <row r="514" spans="3:3" x14ac:dyDescent="0.25">
      <c r="C514" s="229"/>
    </row>
    <row r="515" spans="3:3" x14ac:dyDescent="0.25">
      <c r="C515" s="229"/>
    </row>
    <row r="516" spans="3:3" x14ac:dyDescent="0.25">
      <c r="C516" s="229"/>
    </row>
    <row r="517" spans="3:3" x14ac:dyDescent="0.25">
      <c r="C517" s="229"/>
    </row>
    <row r="518" spans="3:3" x14ac:dyDescent="0.25">
      <c r="C518" s="229"/>
    </row>
    <row r="519" spans="3:3" x14ac:dyDescent="0.25">
      <c r="C519" s="229"/>
    </row>
    <row r="520" spans="3:3" x14ac:dyDescent="0.25">
      <c r="C520" s="229"/>
    </row>
    <row r="521" spans="3:3" x14ac:dyDescent="0.25">
      <c r="C521" s="229"/>
    </row>
    <row r="522" spans="3:3" x14ac:dyDescent="0.25">
      <c r="C522" s="229"/>
    </row>
    <row r="523" spans="3:3" x14ac:dyDescent="0.25">
      <c r="C523" s="229"/>
    </row>
    <row r="524" spans="3:3" x14ac:dyDescent="0.25">
      <c r="C524" s="229"/>
    </row>
    <row r="525" spans="3:3" x14ac:dyDescent="0.25">
      <c r="C525" s="229"/>
    </row>
    <row r="526" spans="3:3" x14ac:dyDescent="0.25">
      <c r="C526" s="229"/>
    </row>
    <row r="527" spans="3:3" x14ac:dyDescent="0.25">
      <c r="C527" s="229"/>
    </row>
    <row r="528" spans="3:3" x14ac:dyDescent="0.25">
      <c r="C528" s="229"/>
    </row>
    <row r="529" spans="3:3" x14ac:dyDescent="0.25">
      <c r="C529" s="229"/>
    </row>
    <row r="530" spans="3:3" x14ac:dyDescent="0.25">
      <c r="C530" s="229"/>
    </row>
    <row r="531" spans="3:3" x14ac:dyDescent="0.25">
      <c r="C531" s="229"/>
    </row>
    <row r="532" spans="3:3" x14ac:dyDescent="0.25">
      <c r="C532" s="229"/>
    </row>
    <row r="533" spans="3:3" x14ac:dyDescent="0.25">
      <c r="C533" s="229"/>
    </row>
    <row r="534" spans="3:3" x14ac:dyDescent="0.25">
      <c r="C534" s="229"/>
    </row>
    <row r="535" spans="3:3" x14ac:dyDescent="0.25">
      <c r="C535" s="229"/>
    </row>
    <row r="536" spans="3:3" x14ac:dyDescent="0.25">
      <c r="C536" s="229"/>
    </row>
    <row r="537" spans="3:3" x14ac:dyDescent="0.25">
      <c r="C537" s="229"/>
    </row>
    <row r="538" spans="3:3" x14ac:dyDescent="0.25">
      <c r="C538" s="229"/>
    </row>
    <row r="539" spans="3:3" x14ac:dyDescent="0.25">
      <c r="C539" s="229"/>
    </row>
    <row r="540" spans="3:3" x14ac:dyDescent="0.25">
      <c r="C540" s="229"/>
    </row>
    <row r="541" spans="3:3" x14ac:dyDescent="0.25">
      <c r="C541" s="229"/>
    </row>
    <row r="542" spans="3:3" x14ac:dyDescent="0.25">
      <c r="C542" s="229"/>
    </row>
    <row r="543" spans="3:3" x14ac:dyDescent="0.25">
      <c r="C543" s="229"/>
    </row>
    <row r="544" spans="3:3" x14ac:dyDescent="0.25">
      <c r="C544" s="229"/>
    </row>
    <row r="545" spans="3:3" x14ac:dyDescent="0.25">
      <c r="C545" s="229"/>
    </row>
    <row r="546" spans="3:3" x14ac:dyDescent="0.25">
      <c r="C546" s="229"/>
    </row>
    <row r="547" spans="3:3" x14ac:dyDescent="0.25">
      <c r="C547" s="229"/>
    </row>
    <row r="548" spans="3:3" x14ac:dyDescent="0.25">
      <c r="C548" s="229"/>
    </row>
    <row r="549" spans="3:3" x14ac:dyDescent="0.25">
      <c r="C549" s="229"/>
    </row>
    <row r="550" spans="3:3" x14ac:dyDescent="0.25">
      <c r="C550" s="229"/>
    </row>
    <row r="551" spans="3:3" x14ac:dyDescent="0.25">
      <c r="C551" s="229"/>
    </row>
    <row r="552" spans="3:3" x14ac:dyDescent="0.25">
      <c r="C552" s="229"/>
    </row>
    <row r="553" spans="3:3" x14ac:dyDescent="0.25">
      <c r="C553" s="229"/>
    </row>
    <row r="554" spans="3:3" x14ac:dyDescent="0.25">
      <c r="C554" s="229"/>
    </row>
    <row r="555" spans="3:3" x14ac:dyDescent="0.25">
      <c r="C555" s="229"/>
    </row>
    <row r="556" spans="3:3" x14ac:dyDescent="0.25">
      <c r="C556" s="229"/>
    </row>
    <row r="557" spans="3:3" x14ac:dyDescent="0.25">
      <c r="C557" s="229"/>
    </row>
    <row r="558" spans="3:3" x14ac:dyDescent="0.25">
      <c r="C558" s="229"/>
    </row>
    <row r="559" spans="3:3" x14ac:dyDescent="0.25">
      <c r="C559" s="229"/>
    </row>
    <row r="560" spans="3:3" x14ac:dyDescent="0.25">
      <c r="C560" s="229"/>
    </row>
    <row r="561" spans="3:3" x14ac:dyDescent="0.25">
      <c r="C561" s="229"/>
    </row>
    <row r="562" spans="3:3" x14ac:dyDescent="0.25">
      <c r="C562" s="229"/>
    </row>
    <row r="563" spans="3:3" x14ac:dyDescent="0.25">
      <c r="C563" s="229"/>
    </row>
    <row r="564" spans="3:3" x14ac:dyDescent="0.25">
      <c r="C564" s="229"/>
    </row>
    <row r="565" spans="3:3" x14ac:dyDescent="0.25">
      <c r="C565" s="229"/>
    </row>
    <row r="566" spans="3:3" x14ac:dyDescent="0.25">
      <c r="C566" s="229"/>
    </row>
    <row r="567" spans="3:3" x14ac:dyDescent="0.25">
      <c r="C567" s="229"/>
    </row>
    <row r="568" spans="3:3" x14ac:dyDescent="0.25">
      <c r="C568" s="229"/>
    </row>
    <row r="569" spans="3:3" x14ac:dyDescent="0.25">
      <c r="C569" s="229"/>
    </row>
    <row r="570" spans="3:3" x14ac:dyDescent="0.25">
      <c r="C570" s="229"/>
    </row>
    <row r="571" spans="3:3" x14ac:dyDescent="0.25">
      <c r="C571" s="229"/>
    </row>
    <row r="572" spans="3:3" x14ac:dyDescent="0.25">
      <c r="C572" s="229"/>
    </row>
    <row r="573" spans="3:3" x14ac:dyDescent="0.25">
      <c r="C573" s="229"/>
    </row>
    <row r="574" spans="3:3" x14ac:dyDescent="0.25">
      <c r="C574" s="229"/>
    </row>
    <row r="575" spans="3:3" x14ac:dyDescent="0.25">
      <c r="C575" s="229"/>
    </row>
    <row r="576" spans="3:3" x14ac:dyDescent="0.25">
      <c r="C576" s="229"/>
    </row>
    <row r="577" spans="3:3" x14ac:dyDescent="0.25">
      <c r="C577" s="229"/>
    </row>
    <row r="578" spans="3:3" x14ac:dyDescent="0.25">
      <c r="C578" s="229"/>
    </row>
    <row r="579" spans="3:3" x14ac:dyDescent="0.25">
      <c r="C579" s="229"/>
    </row>
    <row r="580" spans="3:3" x14ac:dyDescent="0.25">
      <c r="C580" s="229"/>
    </row>
    <row r="581" spans="3:3" x14ac:dyDescent="0.25">
      <c r="C581" s="229"/>
    </row>
    <row r="582" spans="3:3" x14ac:dyDescent="0.25">
      <c r="C582" s="229"/>
    </row>
    <row r="583" spans="3:3" x14ac:dyDescent="0.25">
      <c r="C583" s="229"/>
    </row>
    <row r="584" spans="3:3" x14ac:dyDescent="0.25">
      <c r="C584" s="229"/>
    </row>
    <row r="585" spans="3:3" x14ac:dyDescent="0.25">
      <c r="C585" s="229"/>
    </row>
    <row r="586" spans="3:3" x14ac:dyDescent="0.25">
      <c r="C586" s="229"/>
    </row>
    <row r="587" spans="3:3" x14ac:dyDescent="0.25">
      <c r="C587" s="229"/>
    </row>
    <row r="588" spans="3:3" x14ac:dyDescent="0.25">
      <c r="C588" s="229"/>
    </row>
    <row r="589" spans="3:3" x14ac:dyDescent="0.25">
      <c r="C589" s="229"/>
    </row>
    <row r="590" spans="3:3" x14ac:dyDescent="0.25">
      <c r="C590" s="229"/>
    </row>
    <row r="591" spans="3:3" x14ac:dyDescent="0.25">
      <c r="C591" s="229"/>
    </row>
    <row r="592" spans="3:3" x14ac:dyDescent="0.25">
      <c r="C592" s="229"/>
    </row>
    <row r="593" spans="3:3" x14ac:dyDescent="0.25">
      <c r="C593" s="229"/>
    </row>
    <row r="594" spans="3:3" x14ac:dyDescent="0.25">
      <c r="C594" s="229"/>
    </row>
    <row r="595" spans="3:3" x14ac:dyDescent="0.25">
      <c r="C595" s="229"/>
    </row>
    <row r="596" spans="3:3" x14ac:dyDescent="0.25">
      <c r="C596" s="229"/>
    </row>
    <row r="597" spans="3:3" x14ac:dyDescent="0.25">
      <c r="C597" s="229"/>
    </row>
    <row r="598" spans="3:3" x14ac:dyDescent="0.25">
      <c r="C598" s="229"/>
    </row>
    <row r="599" spans="3:3" x14ac:dyDescent="0.25">
      <c r="C599" s="229"/>
    </row>
    <row r="600" spans="3:3" x14ac:dyDescent="0.25">
      <c r="C600" s="229"/>
    </row>
    <row r="601" spans="3:3" x14ac:dyDescent="0.25">
      <c r="C601" s="229"/>
    </row>
    <row r="602" spans="3:3" x14ac:dyDescent="0.25">
      <c r="C602" s="229"/>
    </row>
    <row r="603" spans="3:3" x14ac:dyDescent="0.25">
      <c r="C603" s="229"/>
    </row>
    <row r="604" spans="3:3" x14ac:dyDescent="0.25">
      <c r="C604" s="229"/>
    </row>
    <row r="605" spans="3:3" x14ac:dyDescent="0.25">
      <c r="C605" s="229"/>
    </row>
    <row r="606" spans="3:3" x14ac:dyDescent="0.25">
      <c r="C606" s="229"/>
    </row>
    <row r="607" spans="3:3" x14ac:dyDescent="0.25">
      <c r="C607" s="229"/>
    </row>
    <row r="608" spans="3:3" x14ac:dyDescent="0.25">
      <c r="C608" s="229"/>
    </row>
    <row r="609" spans="3:3" x14ac:dyDescent="0.25">
      <c r="C609" s="229"/>
    </row>
    <row r="610" spans="3:3" x14ac:dyDescent="0.25">
      <c r="C610" s="229"/>
    </row>
    <row r="611" spans="3:3" x14ac:dyDescent="0.25">
      <c r="C611" s="229"/>
    </row>
    <row r="612" spans="3:3" x14ac:dyDescent="0.25">
      <c r="C612" s="229"/>
    </row>
    <row r="613" spans="3:3" x14ac:dyDescent="0.25">
      <c r="C613" s="229"/>
    </row>
    <row r="614" spans="3:3" x14ac:dyDescent="0.25">
      <c r="C614" s="229"/>
    </row>
    <row r="615" spans="3:3" x14ac:dyDescent="0.25">
      <c r="C615" s="229"/>
    </row>
    <row r="616" spans="3:3" x14ac:dyDescent="0.25">
      <c r="C616" s="229"/>
    </row>
    <row r="617" spans="3:3" x14ac:dyDescent="0.25">
      <c r="C617" s="229"/>
    </row>
    <row r="618" spans="3:3" x14ac:dyDescent="0.25">
      <c r="C618" s="229"/>
    </row>
    <row r="619" spans="3:3" x14ac:dyDescent="0.25">
      <c r="C619" s="229"/>
    </row>
    <row r="620" spans="3:3" x14ac:dyDescent="0.25">
      <c r="C620" s="229"/>
    </row>
    <row r="621" spans="3:3" x14ac:dyDescent="0.25">
      <c r="C621" s="229"/>
    </row>
    <row r="622" spans="3:3" x14ac:dyDescent="0.25">
      <c r="C622" s="229"/>
    </row>
    <row r="623" spans="3:3" x14ac:dyDescent="0.25">
      <c r="C623" s="229"/>
    </row>
    <row r="624" spans="3:3" x14ac:dyDescent="0.25">
      <c r="C624" s="229"/>
    </row>
    <row r="625" spans="3:3" x14ac:dyDescent="0.25">
      <c r="C625" s="229"/>
    </row>
    <row r="626" spans="3:3" x14ac:dyDescent="0.25">
      <c r="C626" s="229"/>
    </row>
    <row r="627" spans="3:3" x14ac:dyDescent="0.25">
      <c r="C627" s="229"/>
    </row>
    <row r="628" spans="3:3" x14ac:dyDescent="0.25">
      <c r="C628" s="229"/>
    </row>
    <row r="629" spans="3:3" x14ac:dyDescent="0.25">
      <c r="C629" s="229"/>
    </row>
    <row r="630" spans="3:3" x14ac:dyDescent="0.25">
      <c r="C630" s="229"/>
    </row>
    <row r="631" spans="3:3" x14ac:dyDescent="0.25">
      <c r="C631" s="229"/>
    </row>
    <row r="632" spans="3:3" x14ac:dyDescent="0.25">
      <c r="C632" s="229"/>
    </row>
    <row r="633" spans="3:3" x14ac:dyDescent="0.25">
      <c r="C633" s="229"/>
    </row>
    <row r="634" spans="3:3" x14ac:dyDescent="0.25">
      <c r="C634" s="229"/>
    </row>
    <row r="635" spans="3:3" x14ac:dyDescent="0.25">
      <c r="C635" s="229"/>
    </row>
    <row r="636" spans="3:3" x14ac:dyDescent="0.25">
      <c r="C636" s="229"/>
    </row>
    <row r="637" spans="3:3" x14ac:dyDescent="0.25">
      <c r="C637" s="229"/>
    </row>
    <row r="638" spans="3:3" x14ac:dyDescent="0.25">
      <c r="C638" s="229"/>
    </row>
    <row r="639" spans="3:3" x14ac:dyDescent="0.25">
      <c r="C639" s="229"/>
    </row>
    <row r="640" spans="3:3" x14ac:dyDescent="0.25">
      <c r="C640" s="229"/>
    </row>
    <row r="641" spans="3:3" x14ac:dyDescent="0.25">
      <c r="C641" s="229"/>
    </row>
    <row r="642" spans="3:3" x14ac:dyDescent="0.25">
      <c r="C642" s="229"/>
    </row>
    <row r="643" spans="3:3" x14ac:dyDescent="0.25">
      <c r="C643" s="229"/>
    </row>
    <row r="644" spans="3:3" x14ac:dyDescent="0.25">
      <c r="C644" s="229"/>
    </row>
    <row r="645" spans="3:3" x14ac:dyDescent="0.25">
      <c r="C645" s="229"/>
    </row>
    <row r="646" spans="3:3" x14ac:dyDescent="0.25">
      <c r="C646" s="229"/>
    </row>
    <row r="647" spans="3:3" x14ac:dyDescent="0.25">
      <c r="C647" s="229"/>
    </row>
    <row r="648" spans="3:3" x14ac:dyDescent="0.25">
      <c r="C648" s="229"/>
    </row>
    <row r="649" spans="3:3" x14ac:dyDescent="0.25">
      <c r="C649" s="229"/>
    </row>
    <row r="650" spans="3:3" x14ac:dyDescent="0.25">
      <c r="C650" s="229"/>
    </row>
    <row r="651" spans="3:3" x14ac:dyDescent="0.25">
      <c r="C651" s="229"/>
    </row>
    <row r="652" spans="3:3" x14ac:dyDescent="0.25">
      <c r="C652" s="229"/>
    </row>
    <row r="653" spans="3:3" x14ac:dyDescent="0.25">
      <c r="C653" s="229"/>
    </row>
    <row r="654" spans="3:3" x14ac:dyDescent="0.25">
      <c r="C654" s="229"/>
    </row>
    <row r="655" spans="3:3" x14ac:dyDescent="0.25">
      <c r="C655" s="229"/>
    </row>
    <row r="656" spans="3:3" x14ac:dyDescent="0.25">
      <c r="C656" s="229"/>
    </row>
    <row r="657" spans="3:3" x14ac:dyDescent="0.25">
      <c r="C657" s="229"/>
    </row>
    <row r="658" spans="3:3" x14ac:dyDescent="0.25">
      <c r="C658" s="229"/>
    </row>
    <row r="659" spans="3:3" x14ac:dyDescent="0.25">
      <c r="C659" s="229"/>
    </row>
    <row r="660" spans="3:3" x14ac:dyDescent="0.25">
      <c r="C660" s="229"/>
    </row>
    <row r="661" spans="3:3" x14ac:dyDescent="0.25">
      <c r="C661" s="229"/>
    </row>
    <row r="662" spans="3:3" x14ac:dyDescent="0.25">
      <c r="C662" s="229"/>
    </row>
    <row r="663" spans="3:3" x14ac:dyDescent="0.25">
      <c r="C663" s="229"/>
    </row>
    <row r="664" spans="3:3" x14ac:dyDescent="0.25">
      <c r="C664" s="229"/>
    </row>
    <row r="665" spans="3:3" x14ac:dyDescent="0.25">
      <c r="C665" s="229"/>
    </row>
    <row r="666" spans="3:3" x14ac:dyDescent="0.25">
      <c r="C666" s="229"/>
    </row>
    <row r="667" spans="3:3" x14ac:dyDescent="0.25">
      <c r="C667" s="229"/>
    </row>
    <row r="668" spans="3:3" x14ac:dyDescent="0.25">
      <c r="C668" s="229"/>
    </row>
    <row r="669" spans="3:3" x14ac:dyDescent="0.25">
      <c r="C669" s="229"/>
    </row>
    <row r="670" spans="3:3" x14ac:dyDescent="0.25">
      <c r="C670" s="229"/>
    </row>
    <row r="671" spans="3:3" x14ac:dyDescent="0.25">
      <c r="C671" s="229"/>
    </row>
    <row r="672" spans="3:3" x14ac:dyDescent="0.25">
      <c r="C672" s="229"/>
    </row>
    <row r="673" spans="3:3" x14ac:dyDescent="0.25">
      <c r="C673" s="229"/>
    </row>
    <row r="674" spans="3:3" x14ac:dyDescent="0.25">
      <c r="C674" s="229"/>
    </row>
    <row r="675" spans="3:3" x14ac:dyDescent="0.25">
      <c r="C675" s="229"/>
    </row>
    <row r="676" spans="3:3" x14ac:dyDescent="0.25">
      <c r="C676" s="229"/>
    </row>
    <row r="677" spans="3:3" x14ac:dyDescent="0.25">
      <c r="C677" s="229"/>
    </row>
    <row r="678" spans="3:3" x14ac:dyDescent="0.25">
      <c r="C678" s="229"/>
    </row>
    <row r="679" spans="3:3" x14ac:dyDescent="0.25">
      <c r="C679" s="229"/>
    </row>
    <row r="680" spans="3:3" x14ac:dyDescent="0.25">
      <c r="C680" s="229"/>
    </row>
    <row r="681" spans="3:3" x14ac:dyDescent="0.25">
      <c r="C681" s="229"/>
    </row>
    <row r="682" spans="3:3" x14ac:dyDescent="0.25">
      <c r="C682" s="229"/>
    </row>
    <row r="683" spans="3:3" x14ac:dyDescent="0.25">
      <c r="C683" s="229"/>
    </row>
    <row r="684" spans="3:3" x14ac:dyDescent="0.25">
      <c r="C684" s="229"/>
    </row>
    <row r="685" spans="3:3" x14ac:dyDescent="0.25">
      <c r="C685" s="229"/>
    </row>
    <row r="686" spans="3:3" x14ac:dyDescent="0.25">
      <c r="C686" s="229"/>
    </row>
    <row r="687" spans="3:3" x14ac:dyDescent="0.25">
      <c r="C687" s="229"/>
    </row>
    <row r="688" spans="3:3" x14ac:dyDescent="0.25">
      <c r="C688" s="229"/>
    </row>
    <row r="689" spans="3:3" x14ac:dyDescent="0.25">
      <c r="C689" s="229"/>
    </row>
    <row r="690" spans="3:3" x14ac:dyDescent="0.25">
      <c r="C690" s="229"/>
    </row>
    <row r="691" spans="3:3" x14ac:dyDescent="0.25">
      <c r="C691" s="229"/>
    </row>
    <row r="692" spans="3:3" x14ac:dyDescent="0.25">
      <c r="C692" s="229"/>
    </row>
    <row r="693" spans="3:3" x14ac:dyDescent="0.25">
      <c r="C693" s="229"/>
    </row>
    <row r="694" spans="3:3" x14ac:dyDescent="0.25">
      <c r="C694" s="229"/>
    </row>
    <row r="695" spans="3:3" x14ac:dyDescent="0.25">
      <c r="C695" s="229"/>
    </row>
    <row r="696" spans="3:3" x14ac:dyDescent="0.25">
      <c r="C696" s="229"/>
    </row>
    <row r="697" spans="3:3" x14ac:dyDescent="0.25">
      <c r="C697" s="229"/>
    </row>
    <row r="698" spans="3:3" x14ac:dyDescent="0.25">
      <c r="C698" s="229"/>
    </row>
    <row r="699" spans="3:3" x14ac:dyDescent="0.25">
      <c r="C699" s="229"/>
    </row>
    <row r="700" spans="3:3" x14ac:dyDescent="0.25">
      <c r="C700" s="229"/>
    </row>
    <row r="701" spans="3:3" x14ac:dyDescent="0.25">
      <c r="C701" s="229"/>
    </row>
    <row r="702" spans="3:3" x14ac:dyDescent="0.25">
      <c r="C702" s="229"/>
    </row>
    <row r="703" spans="3:3" x14ac:dyDescent="0.25">
      <c r="C703" s="229"/>
    </row>
    <row r="704" spans="3:3" x14ac:dyDescent="0.25">
      <c r="C704" s="229"/>
    </row>
    <row r="705" spans="3:3" x14ac:dyDescent="0.25">
      <c r="C705" s="229"/>
    </row>
    <row r="706" spans="3:3" x14ac:dyDescent="0.25">
      <c r="C706" s="229"/>
    </row>
    <row r="707" spans="3:3" x14ac:dyDescent="0.25">
      <c r="C707" s="229"/>
    </row>
    <row r="708" spans="3:3" x14ac:dyDescent="0.25">
      <c r="C708" s="229"/>
    </row>
    <row r="709" spans="3:3" x14ac:dyDescent="0.25">
      <c r="C709" s="229"/>
    </row>
    <row r="710" spans="3:3" x14ac:dyDescent="0.25">
      <c r="C710" s="229"/>
    </row>
    <row r="711" spans="3:3" x14ac:dyDescent="0.25">
      <c r="C711" s="229"/>
    </row>
    <row r="712" spans="3:3" x14ac:dyDescent="0.25">
      <c r="C712" s="229"/>
    </row>
    <row r="713" spans="3:3" x14ac:dyDescent="0.25">
      <c r="C713" s="229"/>
    </row>
    <row r="714" spans="3:3" x14ac:dyDescent="0.25">
      <c r="C714" s="229"/>
    </row>
    <row r="715" spans="3:3" x14ac:dyDescent="0.25">
      <c r="C715" s="229"/>
    </row>
    <row r="716" spans="3:3" x14ac:dyDescent="0.25">
      <c r="C716" s="229"/>
    </row>
    <row r="717" spans="3:3" x14ac:dyDescent="0.25">
      <c r="C717" s="229"/>
    </row>
    <row r="718" spans="3:3" x14ac:dyDescent="0.25">
      <c r="C718" s="229"/>
    </row>
    <row r="719" spans="3:3" x14ac:dyDescent="0.25">
      <c r="C719" s="229"/>
    </row>
    <row r="720" spans="3:3" x14ac:dyDescent="0.25">
      <c r="C720" s="229"/>
    </row>
    <row r="721" spans="3:3" x14ac:dyDescent="0.25">
      <c r="C721" s="229"/>
    </row>
    <row r="722" spans="3:3" x14ac:dyDescent="0.25">
      <c r="C722" s="229"/>
    </row>
    <row r="723" spans="3:3" x14ac:dyDescent="0.25">
      <c r="C723" s="229"/>
    </row>
    <row r="724" spans="3:3" x14ac:dyDescent="0.25">
      <c r="C724" s="229"/>
    </row>
    <row r="725" spans="3:3" x14ac:dyDescent="0.25">
      <c r="C725" s="229"/>
    </row>
    <row r="726" spans="3:3" x14ac:dyDescent="0.25">
      <c r="C726" s="229"/>
    </row>
    <row r="727" spans="3:3" x14ac:dyDescent="0.25">
      <c r="C727" s="229"/>
    </row>
    <row r="728" spans="3:3" x14ac:dyDescent="0.25">
      <c r="C728" s="229"/>
    </row>
    <row r="729" spans="3:3" x14ac:dyDescent="0.25">
      <c r="C729" s="229"/>
    </row>
    <row r="730" spans="3:3" x14ac:dyDescent="0.25">
      <c r="C730" s="229"/>
    </row>
    <row r="731" spans="3:3" x14ac:dyDescent="0.25">
      <c r="C731" s="229"/>
    </row>
    <row r="732" spans="3:3" x14ac:dyDescent="0.25">
      <c r="C732" s="229"/>
    </row>
    <row r="733" spans="3:3" x14ac:dyDescent="0.25">
      <c r="C733" s="229"/>
    </row>
    <row r="734" spans="3:3" x14ac:dyDescent="0.25">
      <c r="C734" s="229"/>
    </row>
    <row r="735" spans="3:3" x14ac:dyDescent="0.25">
      <c r="C735" s="229"/>
    </row>
    <row r="736" spans="3:3" x14ac:dyDescent="0.25">
      <c r="C736" s="229"/>
    </row>
    <row r="737" spans="3:3" x14ac:dyDescent="0.25">
      <c r="C737" s="229"/>
    </row>
    <row r="738" spans="3:3" x14ac:dyDescent="0.25">
      <c r="C738" s="229"/>
    </row>
    <row r="739" spans="3:3" x14ac:dyDescent="0.25">
      <c r="C739" s="229"/>
    </row>
    <row r="740" spans="3:3" x14ac:dyDescent="0.25">
      <c r="C740" s="229"/>
    </row>
    <row r="741" spans="3:3" x14ac:dyDescent="0.25">
      <c r="C741" s="229"/>
    </row>
    <row r="742" spans="3:3" x14ac:dyDescent="0.25">
      <c r="C742" s="229"/>
    </row>
    <row r="743" spans="3:3" x14ac:dyDescent="0.25">
      <c r="C743" s="229"/>
    </row>
    <row r="744" spans="3:3" x14ac:dyDescent="0.25">
      <c r="C744" s="229"/>
    </row>
    <row r="745" spans="3:3" x14ac:dyDescent="0.25">
      <c r="C745" s="229"/>
    </row>
    <row r="746" spans="3:3" x14ac:dyDescent="0.25">
      <c r="C746" s="229"/>
    </row>
    <row r="747" spans="3:3" x14ac:dyDescent="0.25">
      <c r="C747" s="229"/>
    </row>
    <row r="748" spans="3:3" x14ac:dyDescent="0.25">
      <c r="C748" s="229"/>
    </row>
    <row r="749" spans="3:3" x14ac:dyDescent="0.25">
      <c r="C749" s="229"/>
    </row>
    <row r="750" spans="3:3" x14ac:dyDescent="0.25">
      <c r="C750" s="229"/>
    </row>
    <row r="751" spans="3:3" x14ac:dyDescent="0.25">
      <c r="C751" s="229"/>
    </row>
    <row r="752" spans="3:3" x14ac:dyDescent="0.25">
      <c r="C752" s="229"/>
    </row>
    <row r="753" spans="3:3" x14ac:dyDescent="0.25">
      <c r="C753" s="229"/>
    </row>
    <row r="754" spans="3:3" x14ac:dyDescent="0.25">
      <c r="C754" s="229"/>
    </row>
    <row r="755" spans="3:3" x14ac:dyDescent="0.25">
      <c r="C755" s="229"/>
    </row>
    <row r="756" spans="3:3" x14ac:dyDescent="0.25">
      <c r="C756" s="229"/>
    </row>
    <row r="757" spans="3:3" x14ac:dyDescent="0.25">
      <c r="C757" s="229"/>
    </row>
    <row r="758" spans="3:3" x14ac:dyDescent="0.25">
      <c r="C758" s="229"/>
    </row>
    <row r="759" spans="3:3" x14ac:dyDescent="0.25">
      <c r="C759" s="229"/>
    </row>
    <row r="760" spans="3:3" x14ac:dyDescent="0.25">
      <c r="C760" s="229"/>
    </row>
    <row r="761" spans="3:3" x14ac:dyDescent="0.25">
      <c r="C761" s="229"/>
    </row>
    <row r="762" spans="3:3" x14ac:dyDescent="0.25">
      <c r="C762" s="229"/>
    </row>
    <row r="763" spans="3:3" x14ac:dyDescent="0.25">
      <c r="C763" s="229"/>
    </row>
    <row r="764" spans="3:3" x14ac:dyDescent="0.25">
      <c r="C764" s="229"/>
    </row>
    <row r="765" spans="3:3" x14ac:dyDescent="0.25">
      <c r="C765" s="229"/>
    </row>
    <row r="766" spans="3:3" x14ac:dyDescent="0.25">
      <c r="C766" s="229"/>
    </row>
    <row r="767" spans="3:3" x14ac:dyDescent="0.25">
      <c r="C767" s="229"/>
    </row>
    <row r="768" spans="3:3" x14ac:dyDescent="0.25">
      <c r="C768" s="229"/>
    </row>
    <row r="769" spans="3:3" x14ac:dyDescent="0.25">
      <c r="C769" s="229"/>
    </row>
    <row r="770" spans="3:3" x14ac:dyDescent="0.25">
      <c r="C770" s="229"/>
    </row>
    <row r="771" spans="3:3" x14ac:dyDescent="0.25">
      <c r="C771" s="229"/>
    </row>
    <row r="772" spans="3:3" x14ac:dyDescent="0.25">
      <c r="C772" s="229"/>
    </row>
    <row r="773" spans="3:3" x14ac:dyDescent="0.25">
      <c r="C773" s="229"/>
    </row>
    <row r="774" spans="3:3" x14ac:dyDescent="0.25">
      <c r="C774" s="229"/>
    </row>
    <row r="775" spans="3:3" x14ac:dyDescent="0.25">
      <c r="C775" s="229"/>
    </row>
    <row r="776" spans="3:3" x14ac:dyDescent="0.25">
      <c r="C776" s="229"/>
    </row>
    <row r="777" spans="3:3" x14ac:dyDescent="0.25">
      <c r="C777" s="229"/>
    </row>
    <row r="778" spans="3:3" x14ac:dyDescent="0.25">
      <c r="C778" s="229"/>
    </row>
    <row r="779" spans="3:3" x14ac:dyDescent="0.25">
      <c r="C779" s="229"/>
    </row>
    <row r="780" spans="3:3" x14ac:dyDescent="0.25">
      <c r="C780" s="229"/>
    </row>
    <row r="781" spans="3:3" x14ac:dyDescent="0.25">
      <c r="C781" s="229"/>
    </row>
    <row r="782" spans="3:3" x14ac:dyDescent="0.25">
      <c r="C782" s="229"/>
    </row>
    <row r="783" spans="3:3" x14ac:dyDescent="0.25">
      <c r="C783" s="229"/>
    </row>
    <row r="784" spans="3:3" x14ac:dyDescent="0.25">
      <c r="C784" s="229"/>
    </row>
    <row r="785" spans="3:3" x14ac:dyDescent="0.25">
      <c r="C785" s="229"/>
    </row>
    <row r="786" spans="3:3" x14ac:dyDescent="0.25">
      <c r="C786" s="229"/>
    </row>
    <row r="787" spans="3:3" x14ac:dyDescent="0.25">
      <c r="C787" s="229"/>
    </row>
    <row r="788" spans="3:3" x14ac:dyDescent="0.25">
      <c r="C788" s="229"/>
    </row>
    <row r="789" spans="3:3" x14ac:dyDescent="0.25">
      <c r="C789" s="229"/>
    </row>
    <row r="790" spans="3:3" x14ac:dyDescent="0.25">
      <c r="C790" s="229"/>
    </row>
    <row r="791" spans="3:3" x14ac:dyDescent="0.25">
      <c r="C791" s="229"/>
    </row>
    <row r="792" spans="3:3" x14ac:dyDescent="0.25">
      <c r="C792" s="229"/>
    </row>
    <row r="793" spans="3:3" x14ac:dyDescent="0.25">
      <c r="C793" s="229"/>
    </row>
    <row r="794" spans="3:3" x14ac:dyDescent="0.25">
      <c r="C794" s="229"/>
    </row>
    <row r="795" spans="3:3" x14ac:dyDescent="0.25">
      <c r="C795" s="229"/>
    </row>
    <row r="796" spans="3:3" x14ac:dyDescent="0.25">
      <c r="C796" s="229"/>
    </row>
    <row r="797" spans="3:3" x14ac:dyDescent="0.25">
      <c r="C797" s="229"/>
    </row>
  </sheetData>
  <mergeCells count="82">
    <mergeCell ref="C238:C239"/>
    <mergeCell ref="C240:C243"/>
    <mergeCell ref="C201:C205"/>
    <mergeCell ref="A26:A33"/>
    <mergeCell ref="B60:B62"/>
    <mergeCell ref="B68:B70"/>
    <mergeCell ref="B72:B74"/>
    <mergeCell ref="B76:B78"/>
    <mergeCell ref="B52:B54"/>
    <mergeCell ref="B35:B37"/>
    <mergeCell ref="B56:B58"/>
    <mergeCell ref="B43:B46"/>
    <mergeCell ref="B39:B41"/>
    <mergeCell ref="C230:C233"/>
    <mergeCell ref="C218:C221"/>
    <mergeCell ref="C193:C196"/>
    <mergeCell ref="C332:C335"/>
    <mergeCell ref="C176:C179"/>
    <mergeCell ref="C185:C188"/>
    <mergeCell ref="C189:C192"/>
    <mergeCell ref="C330:C331"/>
    <mergeCell ref="B264:O264"/>
    <mergeCell ref="B325:O325"/>
    <mergeCell ref="C244:C247"/>
    <mergeCell ref="B258:O258"/>
    <mergeCell ref="C322:C323"/>
    <mergeCell ref="C226:C229"/>
    <mergeCell ref="C234:C237"/>
    <mergeCell ref="C210:C213"/>
    <mergeCell ref="C214:C217"/>
    <mergeCell ref="C326:C329"/>
    <mergeCell ref="C248:C250"/>
    <mergeCell ref="C197:C200"/>
    <mergeCell ref="E23:F23"/>
    <mergeCell ref="C180:C184"/>
    <mergeCell ref="C168:C171"/>
    <mergeCell ref="C160:C163"/>
    <mergeCell ref="C172:C175"/>
    <mergeCell ref="C222:C225"/>
    <mergeCell ref="C206:C209"/>
    <mergeCell ref="B80:O80"/>
    <mergeCell ref="A22:A24"/>
    <mergeCell ref="B22:B24"/>
    <mergeCell ref="B104:O104"/>
    <mergeCell ref="B93:O93"/>
    <mergeCell ref="B83:B84"/>
    <mergeCell ref="B89:B90"/>
    <mergeCell ref="B64:B66"/>
    <mergeCell ref="B48:B50"/>
    <mergeCell ref="B25:O25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B1:O1"/>
    <mergeCell ref="B2:O2"/>
    <mergeCell ref="B3:O3"/>
    <mergeCell ref="B4:O4"/>
    <mergeCell ref="B7:O7"/>
    <mergeCell ref="B85:B87"/>
    <mergeCell ref="B8:N8"/>
    <mergeCell ref="B5:O5"/>
    <mergeCell ref="B6:N6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</mergeCells>
  <pageMargins left="1.1811023622047245" right="0.19685039370078741" top="0.78740157480314965" bottom="0.78740157480314965" header="0.31496062992125984" footer="0.31496062992125984"/>
  <pageSetup paperSize="9"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V15" sqref="V15"/>
    </sheetView>
  </sheetViews>
  <sheetFormatPr defaultColWidth="9.140625"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5"/>
      <c r="C1" s="696" t="s">
        <v>279</v>
      </c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</row>
    <row r="2" spans="1:17" x14ac:dyDescent="0.25">
      <c r="B2" s="115"/>
      <c r="C2" s="696" t="s">
        <v>381</v>
      </c>
      <c r="D2" s="696"/>
      <c r="E2" s="696"/>
      <c r="F2" s="696"/>
      <c r="G2" s="696"/>
      <c r="H2" s="696"/>
      <c r="I2" s="696"/>
      <c r="J2" s="696"/>
      <c r="K2" s="696"/>
      <c r="L2" s="696"/>
      <c r="M2" s="696"/>
      <c r="N2" s="696"/>
      <c r="O2" s="696"/>
    </row>
    <row r="3" spans="1:17" x14ac:dyDescent="0.25">
      <c r="B3" s="115"/>
      <c r="C3" s="696" t="s">
        <v>515</v>
      </c>
      <c r="D3" s="696"/>
      <c r="E3" s="696"/>
      <c r="F3" s="696"/>
      <c r="G3" s="696"/>
      <c r="H3" s="696"/>
      <c r="I3" s="696"/>
      <c r="J3" s="696"/>
      <c r="K3" s="696"/>
      <c r="L3" s="696"/>
      <c r="M3" s="696"/>
      <c r="N3" s="696"/>
      <c r="O3" s="696"/>
    </row>
    <row r="4" spans="1:17" x14ac:dyDescent="0.25">
      <c r="B4" s="115"/>
      <c r="C4" s="696" t="s">
        <v>295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</row>
    <row r="5" spans="1:17" x14ac:dyDescent="0.25">
      <c r="B5" s="115"/>
      <c r="C5" s="405" t="s">
        <v>538</v>
      </c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</row>
    <row r="6" spans="1:17" x14ac:dyDescent="0.25">
      <c r="B6" s="115"/>
      <c r="C6" s="405" t="s">
        <v>551</v>
      </c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</row>
    <row r="7" spans="1:17" x14ac:dyDescent="0.25">
      <c r="B7" s="115"/>
      <c r="C7" s="476" t="s">
        <v>577</v>
      </c>
      <c r="D7" s="442"/>
      <c r="E7" s="442"/>
      <c r="F7" s="442"/>
      <c r="G7" s="442"/>
      <c r="H7" s="442"/>
      <c r="I7" s="442"/>
      <c r="J7" s="442"/>
      <c r="K7" s="442"/>
      <c r="L7" s="442"/>
      <c r="M7" s="442"/>
      <c r="N7" s="442"/>
      <c r="O7" s="442"/>
    </row>
    <row r="8" spans="1:17" x14ac:dyDescent="0.25">
      <c r="B8" s="115"/>
      <c r="C8" s="476" t="s">
        <v>362</v>
      </c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</row>
    <row r="9" spans="1:17" hidden="1" x14ac:dyDescent="0.25">
      <c r="B9" s="115"/>
      <c r="C9" s="476" t="s">
        <v>360</v>
      </c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  <c r="O9" s="452"/>
    </row>
    <row r="10" spans="1:17" ht="15" hidden="1" customHeight="1" x14ac:dyDescent="0.25">
      <c r="B10" s="115"/>
      <c r="C10" s="476" t="s">
        <v>362</v>
      </c>
      <c r="D10" s="452"/>
      <c r="E10" s="452"/>
      <c r="F10" s="452"/>
      <c r="G10" s="452"/>
      <c r="H10" s="452"/>
      <c r="I10" s="452"/>
      <c r="J10" s="452"/>
      <c r="K10" s="452"/>
      <c r="L10" s="452"/>
      <c r="M10" s="452"/>
      <c r="N10" s="452"/>
      <c r="O10" s="452"/>
    </row>
    <row r="11" spans="1:17" x14ac:dyDescent="0.25">
      <c r="C11" s="116"/>
      <c r="D11" s="117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</row>
    <row r="12" spans="1:17" ht="30.75" customHeight="1" x14ac:dyDescent="0.25">
      <c r="A12" s="603" t="s">
        <v>388</v>
      </c>
      <c r="B12" s="603"/>
      <c r="C12" s="603"/>
      <c r="D12" s="603"/>
      <c r="E12" s="603"/>
      <c r="F12" s="603"/>
      <c r="G12" s="603"/>
      <c r="H12" s="603"/>
      <c r="I12" s="603"/>
      <c r="J12" s="603"/>
      <c r="K12" s="603"/>
      <c r="L12" s="603"/>
      <c r="M12" s="603"/>
      <c r="N12" s="603"/>
      <c r="O12" s="603"/>
    </row>
    <row r="13" spans="1:17" ht="17.25" customHeight="1" x14ac:dyDescent="0.25">
      <c r="A13" s="57"/>
      <c r="B13" s="57"/>
      <c r="C13" s="57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324</v>
      </c>
    </row>
    <row r="14" spans="1:17" x14ac:dyDescent="0.25">
      <c r="A14" s="695" t="s">
        <v>5</v>
      </c>
      <c r="B14" s="598" t="s">
        <v>276</v>
      </c>
      <c r="C14" s="598" t="s">
        <v>51</v>
      </c>
      <c r="D14" s="593" t="s">
        <v>287</v>
      </c>
      <c r="E14" s="621" t="s">
        <v>183</v>
      </c>
      <c r="F14" s="621"/>
      <c r="G14" s="621"/>
      <c r="H14" s="606" t="s">
        <v>289</v>
      </c>
      <c r="I14" s="627" t="s">
        <v>183</v>
      </c>
      <c r="J14" s="627"/>
      <c r="K14" s="627"/>
      <c r="L14" s="586" t="s">
        <v>0</v>
      </c>
      <c r="M14" s="586" t="s">
        <v>183</v>
      </c>
      <c r="N14" s="586"/>
      <c r="O14" s="586"/>
    </row>
    <row r="15" spans="1:17" x14ac:dyDescent="0.25">
      <c r="A15" s="695"/>
      <c r="B15" s="598"/>
      <c r="C15" s="598"/>
      <c r="D15" s="593"/>
      <c r="E15" s="621" t="s">
        <v>1</v>
      </c>
      <c r="F15" s="621"/>
      <c r="G15" s="593" t="s">
        <v>2</v>
      </c>
      <c r="H15" s="606"/>
      <c r="I15" s="627" t="s">
        <v>1</v>
      </c>
      <c r="J15" s="627"/>
      <c r="K15" s="606" t="s">
        <v>2</v>
      </c>
      <c r="L15" s="586"/>
      <c r="M15" s="586" t="s">
        <v>1</v>
      </c>
      <c r="N15" s="586"/>
      <c r="O15" s="598" t="s">
        <v>2</v>
      </c>
      <c r="Q15" s="118"/>
    </row>
    <row r="16" spans="1:17" ht="29.25" customHeight="1" x14ac:dyDescent="0.25">
      <c r="A16" s="695"/>
      <c r="B16" s="598"/>
      <c r="C16" s="598"/>
      <c r="D16" s="593"/>
      <c r="E16" s="136" t="s">
        <v>3</v>
      </c>
      <c r="F16" s="135" t="s">
        <v>4</v>
      </c>
      <c r="G16" s="593"/>
      <c r="H16" s="606"/>
      <c r="I16" s="137" t="s">
        <v>3</v>
      </c>
      <c r="J16" s="132" t="s">
        <v>4</v>
      </c>
      <c r="K16" s="606"/>
      <c r="L16" s="586"/>
      <c r="M16" s="133" t="s">
        <v>3</v>
      </c>
      <c r="N16" s="131" t="s">
        <v>4</v>
      </c>
      <c r="O16" s="598"/>
      <c r="P16" s="68" t="s">
        <v>258</v>
      </c>
      <c r="Q16" s="69"/>
    </row>
    <row r="17" spans="1:17" ht="15.95" customHeight="1" x14ac:dyDescent="0.25">
      <c r="A17" s="13" t="s">
        <v>67</v>
      </c>
      <c r="B17" s="583" t="s">
        <v>56</v>
      </c>
      <c r="C17" s="584"/>
      <c r="D17" s="584"/>
      <c r="E17" s="584"/>
      <c r="F17" s="584"/>
      <c r="G17" s="584"/>
      <c r="H17" s="584"/>
      <c r="I17" s="584"/>
      <c r="J17" s="584"/>
      <c r="K17" s="584"/>
      <c r="L17" s="584"/>
      <c r="M17" s="584"/>
      <c r="N17" s="584"/>
      <c r="O17" s="585"/>
      <c r="P17" s="68" t="s">
        <v>259</v>
      </c>
      <c r="Q17" s="69"/>
    </row>
    <row r="18" spans="1:17" ht="15" customHeight="1" x14ac:dyDescent="0.25">
      <c r="A18" s="13" t="s">
        <v>172</v>
      </c>
      <c r="B18" s="12" t="s">
        <v>20</v>
      </c>
      <c r="C18" s="15" t="s">
        <v>31</v>
      </c>
      <c r="D18" s="16">
        <f>E18+G18</f>
        <v>133.30000000000001</v>
      </c>
      <c r="E18" s="16">
        <v>121.7</v>
      </c>
      <c r="F18" s="16"/>
      <c r="G18" s="16">
        <v>11.6</v>
      </c>
      <c r="H18" s="10">
        <f>I18+K18</f>
        <v>0</v>
      </c>
      <c r="I18" s="10"/>
      <c r="J18" s="10"/>
      <c r="K18" s="10"/>
      <c r="L18" s="12">
        <f>M18+O18</f>
        <v>133.30000000000001</v>
      </c>
      <c r="M18" s="12">
        <f>E18+I18</f>
        <v>121.7</v>
      </c>
      <c r="N18" s="12">
        <f>F18+J18</f>
        <v>0</v>
      </c>
      <c r="O18" s="12">
        <f>G18+K18</f>
        <v>11.6</v>
      </c>
      <c r="P18" s="68" t="s">
        <v>260</v>
      </c>
      <c r="Q18" s="69"/>
    </row>
    <row r="19" spans="1:17" ht="15.95" customHeight="1" x14ac:dyDescent="0.25">
      <c r="A19" s="20" t="s">
        <v>68</v>
      </c>
      <c r="B19" s="21" t="s">
        <v>165</v>
      </c>
      <c r="C19" s="28"/>
      <c r="D19" s="23">
        <f>D18</f>
        <v>133.30000000000001</v>
      </c>
      <c r="E19" s="23">
        <f>E18</f>
        <v>121.7</v>
      </c>
      <c r="F19" s="23">
        <f>F18</f>
        <v>0</v>
      </c>
      <c r="G19" s="23">
        <f>G18</f>
        <v>11.6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133.30000000000001</v>
      </c>
      <c r="M19" s="21">
        <f t="shared" si="0"/>
        <v>121.7</v>
      </c>
      <c r="N19" s="21">
        <f t="shared" si="0"/>
        <v>0</v>
      </c>
      <c r="O19" s="21">
        <f t="shared" si="0"/>
        <v>11.6</v>
      </c>
      <c r="P19" s="68" t="s">
        <v>261</v>
      </c>
      <c r="Q19" s="69"/>
    </row>
    <row r="20" spans="1:17" ht="15.95" customHeight="1" x14ac:dyDescent="0.25">
      <c r="A20" s="13" t="s">
        <v>69</v>
      </c>
      <c r="B20" s="583" t="s">
        <v>59</v>
      </c>
      <c r="C20" s="584"/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5"/>
      <c r="P20" s="68" t="s">
        <v>264</v>
      </c>
      <c r="Q20" s="69">
        <f>L18</f>
        <v>133.30000000000001</v>
      </c>
    </row>
    <row r="21" spans="1:17" ht="15" customHeight="1" x14ac:dyDescent="0.25">
      <c r="A21" s="13" t="s">
        <v>70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262</v>
      </c>
      <c r="Q21" s="69">
        <f>SUM(I26:I36)</f>
        <v>0</v>
      </c>
    </row>
    <row r="22" spans="1:17" ht="15.95" customHeight="1" x14ac:dyDescent="0.25">
      <c r="A22" s="20" t="s">
        <v>71</v>
      </c>
      <c r="B22" s="21" t="s">
        <v>166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263</v>
      </c>
      <c r="Q22" s="69">
        <f>L21</f>
        <v>34.700000000000003</v>
      </c>
    </row>
    <row r="23" spans="1:17" ht="15.95" customHeight="1" x14ac:dyDescent="0.25">
      <c r="A23" s="119" t="s">
        <v>72</v>
      </c>
      <c r="B23" s="149" t="s">
        <v>162</v>
      </c>
      <c r="C23" s="150"/>
      <c r="D23" s="46">
        <f>D19+D22</f>
        <v>168</v>
      </c>
      <c r="E23" s="46">
        <f>E19+E22</f>
        <v>156.4</v>
      </c>
      <c r="F23" s="46">
        <f>F19+F22</f>
        <v>0</v>
      </c>
      <c r="G23" s="46">
        <f>G19+G22</f>
        <v>11.6</v>
      </c>
      <c r="H23" s="47">
        <f t="shared" ref="H23:O23" si="2">H19+H22</f>
        <v>0</v>
      </c>
      <c r="I23" s="47">
        <f t="shared" si="2"/>
        <v>0</v>
      </c>
      <c r="J23" s="47">
        <f t="shared" si="2"/>
        <v>0</v>
      </c>
      <c r="K23" s="47">
        <f t="shared" si="2"/>
        <v>0</v>
      </c>
      <c r="L23" s="48">
        <f t="shared" si="2"/>
        <v>168</v>
      </c>
      <c r="M23" s="48">
        <f t="shared" si="2"/>
        <v>156.4</v>
      </c>
      <c r="N23" s="48">
        <f t="shared" si="2"/>
        <v>0</v>
      </c>
      <c r="O23" s="48">
        <f t="shared" si="2"/>
        <v>11.6</v>
      </c>
      <c r="P23" s="68" t="s">
        <v>265</v>
      </c>
      <c r="Q23" s="69">
        <f>SUM(I72:I85)</f>
        <v>0</v>
      </c>
    </row>
    <row r="24" spans="1:17" ht="15" customHeight="1" x14ac:dyDescent="0.25">
      <c r="A24" s="103" t="s">
        <v>163</v>
      </c>
      <c r="B24" s="120"/>
      <c r="C24" s="121"/>
      <c r="D24" s="120"/>
      <c r="E24" s="120"/>
      <c r="F24" s="105"/>
      <c r="G24" s="105"/>
      <c r="H24" s="105"/>
      <c r="I24" s="105"/>
      <c r="J24" s="105"/>
      <c r="K24" s="105"/>
      <c r="L24" s="105"/>
      <c r="M24" s="105"/>
      <c r="N24" s="105"/>
      <c r="P24" s="68" t="s">
        <v>266</v>
      </c>
      <c r="Q24" s="69">
        <f>SUM(I43:I69)</f>
        <v>0</v>
      </c>
    </row>
    <row r="25" spans="1:17" x14ac:dyDescent="0.25">
      <c r="A25" s="103"/>
      <c r="B25" s="6"/>
      <c r="C25" s="106"/>
      <c r="D25" s="6"/>
      <c r="E25" s="6"/>
      <c r="F25" s="107"/>
      <c r="G25" s="6"/>
      <c r="H25" s="6"/>
      <c r="I25" s="6"/>
      <c r="J25" s="6"/>
      <c r="K25" s="6"/>
      <c r="L25" s="6"/>
      <c r="M25" s="6"/>
      <c r="N25" s="6"/>
      <c r="P25" s="68" t="s">
        <v>267</v>
      </c>
      <c r="Q25" s="69">
        <f>SUM(I88:I91)</f>
        <v>0</v>
      </c>
    </row>
    <row r="26" spans="1:17" x14ac:dyDescent="0.25">
      <c r="A26" s="6"/>
      <c r="B26" s="6"/>
      <c r="C26" s="51"/>
      <c r="D26" s="6">
        <v>168</v>
      </c>
      <c r="E26" s="6">
        <v>156.4</v>
      </c>
      <c r="F26" s="6"/>
      <c r="G26" s="6">
        <v>11.6</v>
      </c>
      <c r="H26" s="6"/>
      <c r="I26" s="6"/>
      <c r="J26" s="6"/>
      <c r="K26" s="6"/>
      <c r="L26" s="6"/>
      <c r="M26" s="6"/>
      <c r="N26" s="6"/>
      <c r="O26" s="6"/>
      <c r="P26" s="73" t="s">
        <v>162</v>
      </c>
      <c r="Q26" s="74">
        <f>SUM(Q16:Q25)</f>
        <v>168</v>
      </c>
    </row>
    <row r="27" spans="1:17" x14ac:dyDescent="0.25">
      <c r="A27" s="6"/>
      <c r="B27" s="6"/>
      <c r="C27" s="51"/>
      <c r="D27" s="6">
        <f>D26-D23</f>
        <v>0</v>
      </c>
      <c r="E27" s="6">
        <f t="shared" ref="E27:G27" si="3">E26-E23</f>
        <v>0</v>
      </c>
      <c r="F27" s="6">
        <f t="shared" si="3"/>
        <v>0</v>
      </c>
      <c r="G27" s="6">
        <f t="shared" si="3"/>
        <v>0</v>
      </c>
      <c r="H27" s="6"/>
      <c r="I27" s="6"/>
      <c r="J27" s="6" t="s">
        <v>329</v>
      </c>
      <c r="K27" s="6"/>
      <c r="L27" s="6"/>
      <c r="M27" s="6"/>
      <c r="N27" s="6"/>
      <c r="P27" s="75"/>
      <c r="Q27" s="75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163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35"/>
  <sheetViews>
    <sheetView showZeros="0" zoomScaleNormal="100" workbookViewId="0">
      <selection activeCell="B12" sqref="B12:O12"/>
    </sheetView>
  </sheetViews>
  <sheetFormatPr defaultColWidth="9.140625"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1" width="9.140625" style="2" customWidth="1"/>
    <col min="22" max="16384" width="9.140625" style="2"/>
  </cols>
  <sheetData>
    <row r="1" spans="1:15" x14ac:dyDescent="0.25">
      <c r="B1" s="634" t="s">
        <v>279</v>
      </c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</row>
    <row r="2" spans="1:15" x14ac:dyDescent="0.25">
      <c r="B2" s="634" t="s">
        <v>381</v>
      </c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</row>
    <row r="3" spans="1:15" x14ac:dyDescent="0.25">
      <c r="B3" s="634" t="s">
        <v>515</v>
      </c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634"/>
    </row>
    <row r="4" spans="1:15" x14ac:dyDescent="0.25">
      <c r="B4" s="634" t="s">
        <v>296</v>
      </c>
      <c r="C4" s="634"/>
      <c r="D4" s="634"/>
      <c r="E4" s="634"/>
      <c r="F4" s="634"/>
      <c r="G4" s="634"/>
      <c r="H4" s="634"/>
      <c r="I4" s="634"/>
      <c r="J4" s="634"/>
      <c r="K4" s="634"/>
      <c r="L4" s="634"/>
      <c r="M4" s="634"/>
      <c r="N4" s="634"/>
      <c r="O4" s="634"/>
    </row>
    <row r="5" spans="1:15" ht="13.5" customHeight="1" x14ac:dyDescent="0.25">
      <c r="B5" s="635" t="s">
        <v>531</v>
      </c>
      <c r="C5" s="635"/>
      <c r="D5" s="635"/>
      <c r="E5" s="635"/>
      <c r="F5" s="635"/>
      <c r="G5" s="635"/>
      <c r="H5" s="635"/>
      <c r="I5" s="635"/>
      <c r="J5" s="635"/>
      <c r="K5" s="635"/>
      <c r="L5" s="635"/>
      <c r="M5" s="635"/>
      <c r="N5" s="635"/>
      <c r="O5" s="635"/>
    </row>
    <row r="6" spans="1:15" ht="15" customHeight="1" x14ac:dyDescent="0.25">
      <c r="B6" s="635" t="s">
        <v>529</v>
      </c>
      <c r="C6" s="635"/>
      <c r="D6" s="635"/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635"/>
    </row>
    <row r="7" spans="1:15" ht="15" customHeight="1" x14ac:dyDescent="0.25">
      <c r="A7" s="303"/>
      <c r="B7" s="635" t="s">
        <v>538</v>
      </c>
      <c r="C7" s="635"/>
      <c r="D7" s="635"/>
      <c r="E7" s="635"/>
      <c r="F7" s="635"/>
      <c r="G7" s="635"/>
      <c r="H7" s="635"/>
      <c r="I7" s="635"/>
      <c r="J7" s="635"/>
      <c r="K7" s="635"/>
      <c r="L7" s="635"/>
      <c r="M7" s="635"/>
      <c r="N7" s="635"/>
      <c r="O7" s="635"/>
    </row>
    <row r="8" spans="1:15" ht="15" customHeight="1" x14ac:dyDescent="0.25">
      <c r="A8" s="303"/>
      <c r="B8" s="635" t="s">
        <v>551</v>
      </c>
      <c r="C8" s="635"/>
      <c r="D8" s="635"/>
      <c r="E8" s="635"/>
      <c r="F8" s="635"/>
      <c r="G8" s="635"/>
      <c r="H8" s="635"/>
      <c r="I8" s="635"/>
      <c r="J8" s="635"/>
      <c r="K8" s="635"/>
      <c r="L8" s="635"/>
      <c r="M8" s="635"/>
      <c r="N8" s="635"/>
      <c r="O8" s="635"/>
    </row>
    <row r="9" spans="1:15" ht="15" customHeight="1" x14ac:dyDescent="0.25">
      <c r="A9" s="303"/>
      <c r="B9" s="635" t="s">
        <v>575</v>
      </c>
      <c r="C9" s="635"/>
      <c r="D9" s="635"/>
      <c r="E9" s="635"/>
      <c r="F9" s="635"/>
      <c r="G9" s="635"/>
      <c r="H9" s="635"/>
      <c r="I9" s="635"/>
      <c r="J9" s="635"/>
      <c r="K9" s="635"/>
      <c r="L9" s="635"/>
      <c r="M9" s="635"/>
      <c r="N9" s="635"/>
      <c r="O9" s="635"/>
    </row>
    <row r="10" spans="1:15" ht="15" customHeight="1" x14ac:dyDescent="0.25">
      <c r="A10" s="303"/>
      <c r="B10" s="635" t="s">
        <v>580</v>
      </c>
      <c r="C10" s="635"/>
      <c r="D10" s="635"/>
      <c r="E10" s="635"/>
      <c r="F10" s="635"/>
      <c r="G10" s="635"/>
      <c r="H10" s="635"/>
      <c r="I10" s="635"/>
      <c r="J10" s="635"/>
      <c r="K10" s="635"/>
      <c r="L10" s="635"/>
      <c r="M10" s="635"/>
      <c r="N10" s="635"/>
      <c r="O10" s="635"/>
    </row>
    <row r="11" spans="1:15" ht="15" customHeight="1" x14ac:dyDescent="0.25">
      <c r="A11" s="303"/>
      <c r="B11" s="635" t="s">
        <v>586</v>
      </c>
      <c r="C11" s="635"/>
      <c r="D11" s="635"/>
      <c r="E11" s="635"/>
      <c r="F11" s="635"/>
      <c r="G11" s="635"/>
      <c r="H11" s="635"/>
      <c r="I11" s="635"/>
      <c r="J11" s="635"/>
      <c r="K11" s="635"/>
      <c r="L11" s="635"/>
      <c r="M11" s="635"/>
      <c r="N11" s="635"/>
      <c r="O11" s="635"/>
    </row>
    <row r="12" spans="1:15" ht="15" customHeight="1" x14ac:dyDescent="0.25">
      <c r="A12" s="303"/>
      <c r="B12" s="635" t="s">
        <v>592</v>
      </c>
      <c r="C12" s="635"/>
      <c r="D12" s="635"/>
      <c r="E12" s="635"/>
      <c r="F12" s="635"/>
      <c r="G12" s="635"/>
      <c r="H12" s="635"/>
      <c r="I12" s="635"/>
      <c r="J12" s="635"/>
      <c r="K12" s="635"/>
      <c r="L12" s="635"/>
      <c r="M12" s="635"/>
      <c r="N12" s="635"/>
      <c r="O12" s="635"/>
    </row>
    <row r="13" spans="1:15" ht="15" hidden="1" customHeight="1" x14ac:dyDescent="0.25">
      <c r="A13" s="303"/>
      <c r="B13" s="635" t="s">
        <v>360</v>
      </c>
      <c r="C13" s="635"/>
      <c r="D13" s="635"/>
      <c r="E13" s="635"/>
      <c r="F13" s="635"/>
      <c r="G13" s="635"/>
      <c r="H13" s="635"/>
      <c r="I13" s="635"/>
      <c r="J13" s="635"/>
      <c r="K13" s="635"/>
      <c r="L13" s="635"/>
      <c r="M13" s="635"/>
      <c r="N13" s="635"/>
      <c r="O13" s="635"/>
    </row>
    <row r="14" spans="1:15" ht="15" hidden="1" customHeight="1" x14ac:dyDescent="0.25">
      <c r="A14" s="303"/>
      <c r="B14" s="635" t="s">
        <v>357</v>
      </c>
      <c r="C14" s="635"/>
      <c r="D14" s="635"/>
      <c r="E14" s="635"/>
      <c r="F14" s="635"/>
      <c r="G14" s="635"/>
      <c r="H14" s="635"/>
      <c r="I14" s="635"/>
      <c r="J14" s="635"/>
      <c r="K14" s="635"/>
      <c r="L14" s="635"/>
      <c r="M14" s="635"/>
      <c r="N14" s="635"/>
      <c r="O14" s="635"/>
    </row>
    <row r="15" spans="1:15" ht="15" hidden="1" customHeight="1" x14ac:dyDescent="0.25">
      <c r="A15" s="303"/>
      <c r="B15" s="635" t="s">
        <v>360</v>
      </c>
      <c r="C15" s="635"/>
      <c r="D15" s="635"/>
      <c r="E15" s="635"/>
      <c r="F15" s="635"/>
      <c r="G15" s="635"/>
      <c r="H15" s="635"/>
      <c r="I15" s="635"/>
      <c r="J15" s="635"/>
      <c r="K15" s="635"/>
      <c r="L15" s="635"/>
      <c r="M15" s="635"/>
      <c r="N15" s="635"/>
      <c r="O15" s="635"/>
    </row>
    <row r="16" spans="1:15" ht="15" hidden="1" customHeight="1" x14ac:dyDescent="0.25">
      <c r="A16" s="303"/>
      <c r="B16" s="635" t="s">
        <v>357</v>
      </c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635"/>
      <c r="O16" s="635"/>
    </row>
    <row r="17" spans="1:18" ht="12.75" customHeight="1" x14ac:dyDescent="0.25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603" t="s">
        <v>389</v>
      </c>
      <c r="B18" s="603"/>
      <c r="C18" s="603"/>
      <c r="D18" s="603"/>
      <c r="E18" s="603"/>
      <c r="F18" s="603"/>
      <c r="G18" s="603"/>
      <c r="H18" s="603"/>
      <c r="I18" s="603"/>
      <c r="J18" s="603"/>
      <c r="K18" s="603"/>
      <c r="L18" s="603"/>
      <c r="M18" s="603"/>
      <c r="N18" s="603"/>
      <c r="O18" s="603"/>
    </row>
    <row r="19" spans="1:18" ht="12" customHeight="1" x14ac:dyDescent="0.25">
      <c r="B19" s="57"/>
      <c r="C19" s="57"/>
      <c r="D19" s="57"/>
      <c r="E19" s="57"/>
      <c r="F19" s="57"/>
      <c r="G19" s="57"/>
      <c r="H19" s="58"/>
      <c r="I19" s="58"/>
      <c r="J19" s="58"/>
      <c r="K19" s="58"/>
      <c r="L19" s="57"/>
      <c r="M19" s="57"/>
      <c r="N19" s="57"/>
      <c r="O19" s="4" t="s">
        <v>324</v>
      </c>
    </row>
    <row r="20" spans="1:18" ht="15" customHeight="1" x14ac:dyDescent="0.25">
      <c r="A20" s="607" t="s">
        <v>5</v>
      </c>
      <c r="B20" s="610" t="s">
        <v>276</v>
      </c>
      <c r="C20" s="610" t="s">
        <v>51</v>
      </c>
      <c r="D20" s="587" t="s">
        <v>287</v>
      </c>
      <c r="E20" s="591" t="s">
        <v>183</v>
      </c>
      <c r="F20" s="591"/>
      <c r="G20" s="592"/>
      <c r="H20" s="613" t="s">
        <v>289</v>
      </c>
      <c r="I20" s="616" t="s">
        <v>183</v>
      </c>
      <c r="J20" s="617"/>
      <c r="K20" s="618"/>
      <c r="L20" s="586" t="s">
        <v>0</v>
      </c>
      <c r="M20" s="595" t="s">
        <v>183</v>
      </c>
      <c r="N20" s="596"/>
      <c r="O20" s="597"/>
    </row>
    <row r="21" spans="1:18" x14ac:dyDescent="0.25">
      <c r="A21" s="608"/>
      <c r="B21" s="611"/>
      <c r="C21" s="611"/>
      <c r="D21" s="588"/>
      <c r="E21" s="592" t="s">
        <v>1</v>
      </c>
      <c r="F21" s="621"/>
      <c r="G21" s="593" t="s">
        <v>2</v>
      </c>
      <c r="H21" s="614"/>
      <c r="I21" s="627" t="s">
        <v>1</v>
      </c>
      <c r="J21" s="627"/>
      <c r="K21" s="606" t="s">
        <v>2</v>
      </c>
      <c r="L21" s="586"/>
      <c r="M21" s="586" t="s">
        <v>1</v>
      </c>
      <c r="N21" s="586"/>
      <c r="O21" s="598" t="s">
        <v>2</v>
      </c>
    </row>
    <row r="22" spans="1:18" ht="30" customHeight="1" x14ac:dyDescent="0.25">
      <c r="A22" s="609"/>
      <c r="B22" s="612"/>
      <c r="C22" s="612"/>
      <c r="D22" s="589"/>
      <c r="E22" s="59" t="s">
        <v>3</v>
      </c>
      <c r="F22" s="60" t="s">
        <v>4</v>
      </c>
      <c r="G22" s="587"/>
      <c r="H22" s="615"/>
      <c r="I22" s="61" t="s">
        <v>3</v>
      </c>
      <c r="J22" s="62" t="s">
        <v>4</v>
      </c>
      <c r="K22" s="613"/>
      <c r="L22" s="657"/>
      <c r="M22" s="63" t="s">
        <v>3</v>
      </c>
      <c r="N22" s="64" t="s">
        <v>4</v>
      </c>
      <c r="O22" s="610"/>
    </row>
    <row r="23" spans="1:18" ht="15.95" customHeight="1" x14ac:dyDescent="0.25">
      <c r="A23" s="5" t="s">
        <v>67</v>
      </c>
      <c r="B23" s="583" t="s">
        <v>6</v>
      </c>
      <c r="C23" s="584"/>
      <c r="D23" s="584"/>
      <c r="E23" s="584"/>
      <c r="F23" s="584"/>
      <c r="G23" s="584"/>
      <c r="H23" s="584"/>
      <c r="I23" s="584"/>
      <c r="J23" s="584"/>
      <c r="K23" s="584"/>
      <c r="L23" s="584"/>
      <c r="M23" s="584"/>
      <c r="N23" s="584"/>
      <c r="O23" s="585"/>
      <c r="R23" s="75" t="s">
        <v>338</v>
      </c>
    </row>
    <row r="24" spans="1:18" ht="15" customHeight="1" x14ac:dyDescent="0.25">
      <c r="A24" s="5" t="s">
        <v>172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'2 pr._pajamos pagal rūšis'!L20-'9 pr._įstaigų pajamos'!L24</f>
        <v>0</v>
      </c>
      <c r="R24" s="75">
        <f>'2 pr._pajamos pagal rūšis'!L20-'9 pr._įstaigų pajamos'!L24</f>
        <v>0</v>
      </c>
    </row>
    <row r="25" spans="1:18" ht="15" customHeight="1" x14ac:dyDescent="0.25">
      <c r="A25" s="5" t="s">
        <v>68</v>
      </c>
      <c r="B25" s="35" t="s">
        <v>10</v>
      </c>
      <c r="C25" s="15" t="s">
        <v>9</v>
      </c>
      <c r="D25" s="16">
        <f t="shared" ref="D25:D35" si="0">E25+G25</f>
        <v>0.3</v>
      </c>
      <c r="E25" s="65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M35" si="3">E25+I25</f>
        <v>0.3</v>
      </c>
      <c r="N25" s="12">
        <f t="shared" ref="N25:N35" si="4">F25+J25</f>
        <v>0</v>
      </c>
      <c r="O25" s="12">
        <f t="shared" ref="O25:O35" si="5">G25+K25</f>
        <v>0</v>
      </c>
      <c r="R25" s="75">
        <f>'2 pr._pajamos pagal rūšis'!L21-'9 pr._įstaigų pajamos'!L25</f>
        <v>0</v>
      </c>
    </row>
    <row r="26" spans="1:18" ht="15" customHeight="1" x14ac:dyDescent="0.25">
      <c r="A26" s="5" t="s">
        <v>69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4"/>
        <v>0</v>
      </c>
      <c r="O26" s="12">
        <f t="shared" si="5"/>
        <v>0</v>
      </c>
      <c r="R26" s="75">
        <f>'2 pr._pajamos pagal rūšis'!L22-'9 pr._įstaigų pajamos'!L26</f>
        <v>0</v>
      </c>
    </row>
    <row r="27" spans="1:18" ht="15" customHeight="1" x14ac:dyDescent="0.25">
      <c r="A27" s="5" t="s">
        <v>70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4"/>
        <v>0</v>
      </c>
      <c r="O27" s="12">
        <f t="shared" si="5"/>
        <v>0</v>
      </c>
      <c r="R27" s="75">
        <f>'2 pr._pajamos pagal rūšis'!L23-'9 pr._įstaigų pajamos'!L27</f>
        <v>0</v>
      </c>
    </row>
    <row r="28" spans="1:18" ht="15" customHeight="1" x14ac:dyDescent="0.25">
      <c r="A28" s="5" t="s">
        <v>71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4"/>
        <v>0</v>
      </c>
      <c r="O28" s="12">
        <f t="shared" si="5"/>
        <v>0</v>
      </c>
      <c r="R28" s="75">
        <f>'2 pr._pajamos pagal rūšis'!L24-'9 pr._įstaigų pajamos'!L28</f>
        <v>0</v>
      </c>
    </row>
    <row r="29" spans="1:18" ht="15" customHeight="1" x14ac:dyDescent="0.25">
      <c r="A29" s="5" t="s">
        <v>72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4"/>
        <v>0</v>
      </c>
      <c r="O29" s="12">
        <f t="shared" si="5"/>
        <v>0</v>
      </c>
      <c r="R29" s="75">
        <f>'2 pr._pajamos pagal rūšis'!L25-'9 pr._įstaigų pajamos'!L29</f>
        <v>0</v>
      </c>
    </row>
    <row r="30" spans="1:18" ht="15" customHeight="1" x14ac:dyDescent="0.25">
      <c r="A30" s="5" t="s">
        <v>73</v>
      </c>
      <c r="B30" s="29" t="s">
        <v>16</v>
      </c>
      <c r="C30" s="30"/>
      <c r="D30" s="16">
        <f>D31+D32</f>
        <v>3.3</v>
      </c>
      <c r="E30" s="16">
        <f t="shared" ref="E30:O30" si="6">E31+E32</f>
        <v>3.3</v>
      </c>
      <c r="F30" s="16">
        <f t="shared" si="6"/>
        <v>0</v>
      </c>
      <c r="G30" s="16">
        <f t="shared" si="6"/>
        <v>0</v>
      </c>
      <c r="H30" s="10">
        <f t="shared" si="6"/>
        <v>0</v>
      </c>
      <c r="I30" s="10">
        <f t="shared" si="6"/>
        <v>0</v>
      </c>
      <c r="J30" s="10">
        <f t="shared" si="6"/>
        <v>0</v>
      </c>
      <c r="K30" s="10">
        <f t="shared" si="6"/>
        <v>0</v>
      </c>
      <c r="L30" s="12">
        <f t="shared" si="6"/>
        <v>3.3</v>
      </c>
      <c r="M30" s="12">
        <f t="shared" si="6"/>
        <v>3.3</v>
      </c>
      <c r="N30" s="12">
        <f t="shared" si="6"/>
        <v>0</v>
      </c>
      <c r="O30" s="12">
        <f t="shared" si="6"/>
        <v>0</v>
      </c>
      <c r="R30" s="75"/>
    </row>
    <row r="31" spans="1:18" ht="15" customHeight="1" x14ac:dyDescent="0.25">
      <c r="A31" s="19"/>
      <c r="B31" s="78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7">M31+O31</f>
        <v>2.5</v>
      </c>
      <c r="M31" s="12">
        <f t="shared" ref="M31" si="8">E31+I31</f>
        <v>2.5</v>
      </c>
      <c r="N31" s="12">
        <f t="shared" ref="N31" si="9">F31+J31</f>
        <v>0</v>
      </c>
      <c r="O31" s="12">
        <f t="shared" ref="O31" si="10">G31+K31</f>
        <v>0</v>
      </c>
      <c r="R31" s="75"/>
    </row>
    <row r="32" spans="1:18" ht="15" customHeight="1" x14ac:dyDescent="0.25">
      <c r="A32" s="147"/>
      <c r="B32" s="11"/>
      <c r="C32" s="79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4"/>
        <v>0</v>
      </c>
      <c r="O32" s="12">
        <f t="shared" si="5"/>
        <v>0</v>
      </c>
      <c r="R32" s="75">
        <f>'2 pr._pajamos pagal rūšis'!L26-'9 pr._įstaigų pajamos'!L32-L31</f>
        <v>0</v>
      </c>
    </row>
    <row r="33" spans="1:18" ht="15" customHeight="1" x14ac:dyDescent="0.25">
      <c r="A33" s="19" t="s">
        <v>74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4"/>
        <v>0</v>
      </c>
      <c r="O33" s="12">
        <f t="shared" si="5"/>
        <v>0</v>
      </c>
      <c r="R33" s="75">
        <f>'2 pr._pajamos pagal rūšis'!L27-'9 pr._įstaigų pajamos'!L33</f>
        <v>0</v>
      </c>
    </row>
    <row r="34" spans="1:18" ht="15" customHeight="1" x14ac:dyDescent="0.25">
      <c r="A34" s="5" t="s">
        <v>75</v>
      </c>
      <c r="B34" s="35" t="s">
        <v>18</v>
      </c>
      <c r="C34" s="15" t="s">
        <v>9</v>
      </c>
      <c r="D34" s="16">
        <f t="shared" ref="D34" si="11">E34+G34</f>
        <v>0.2</v>
      </c>
      <c r="E34" s="16">
        <v>0.2</v>
      </c>
      <c r="F34" s="16"/>
      <c r="G34" s="16"/>
      <c r="H34" s="10">
        <f t="shared" ref="H34" si="12">I34+K34</f>
        <v>0</v>
      </c>
      <c r="I34" s="10"/>
      <c r="J34" s="10"/>
      <c r="K34" s="10"/>
      <c r="L34" s="12">
        <f t="shared" ref="L34" si="13">M34+O34</f>
        <v>0.2</v>
      </c>
      <c r="M34" s="12">
        <f t="shared" ref="M34" si="14">E34+I34</f>
        <v>0.2</v>
      </c>
      <c r="N34" s="12">
        <f t="shared" ref="N34" si="15">F34+J34</f>
        <v>0</v>
      </c>
      <c r="O34" s="12">
        <f t="shared" ref="O34" si="16">G34+K34</f>
        <v>0</v>
      </c>
      <c r="R34" s="75">
        <f>'2 pr._pajamos pagal rūšis'!L28-'9 pr._įstaigų pajamos'!L34</f>
        <v>0</v>
      </c>
    </row>
    <row r="35" spans="1:18" ht="15" customHeight="1" x14ac:dyDescent="0.25">
      <c r="A35" s="13" t="s">
        <v>76</v>
      </c>
      <c r="B35" s="35" t="s">
        <v>160</v>
      </c>
      <c r="C35" s="372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4"/>
        <v>0</v>
      </c>
      <c r="O35" s="12">
        <f t="shared" si="5"/>
        <v>0</v>
      </c>
      <c r="R35" s="75">
        <f>'2 pr._pajamos pagal rūšis'!L29-'9 pr._įstaigų pajamos'!L35</f>
        <v>0</v>
      </c>
    </row>
    <row r="36" spans="1:18" ht="15.95" customHeight="1" x14ac:dyDescent="0.25">
      <c r="A36" s="97" t="s">
        <v>77</v>
      </c>
      <c r="B36" s="43" t="s">
        <v>164</v>
      </c>
      <c r="C36" s="70"/>
      <c r="D36" s="71">
        <f>D24+D25+D26+D27+D28+D29+D30+D33+D34+D35</f>
        <v>33.700000000000003</v>
      </c>
      <c r="E36" s="71">
        <f t="shared" ref="E36:O36" si="17">E24+E25+E26+E27+E28+E29+E30+E33+E34+E35</f>
        <v>33.700000000000003</v>
      </c>
      <c r="F36" s="71">
        <f t="shared" si="17"/>
        <v>0</v>
      </c>
      <c r="G36" s="71">
        <f t="shared" si="17"/>
        <v>0</v>
      </c>
      <c r="H36" s="10">
        <f t="shared" si="17"/>
        <v>0</v>
      </c>
      <c r="I36" s="10">
        <f t="shared" si="17"/>
        <v>0</v>
      </c>
      <c r="J36" s="10">
        <f t="shared" si="17"/>
        <v>0</v>
      </c>
      <c r="K36" s="10">
        <f t="shared" si="17"/>
        <v>0</v>
      </c>
      <c r="L36" s="21">
        <f t="shared" si="17"/>
        <v>33.700000000000003</v>
      </c>
      <c r="M36" s="21">
        <f t="shared" si="17"/>
        <v>33.700000000000003</v>
      </c>
      <c r="N36" s="21">
        <f t="shared" si="17"/>
        <v>0</v>
      </c>
      <c r="O36" s="21">
        <f t="shared" si="17"/>
        <v>0</v>
      </c>
      <c r="R36" s="75">
        <f>'2 pr._pajamos pagal rūšis'!L30-'9 pr._įstaigų pajamos'!L36</f>
        <v>0</v>
      </c>
    </row>
    <row r="37" spans="1:18" ht="15.95" customHeight="1" x14ac:dyDescent="0.25">
      <c r="A37" s="5" t="s">
        <v>78</v>
      </c>
      <c r="B37" s="583" t="s">
        <v>56</v>
      </c>
      <c r="C37" s="584"/>
      <c r="D37" s="584"/>
      <c r="E37" s="584"/>
      <c r="F37" s="584"/>
      <c r="G37" s="584"/>
      <c r="H37" s="584"/>
      <c r="I37" s="584"/>
      <c r="J37" s="584"/>
      <c r="K37" s="584"/>
      <c r="L37" s="584"/>
      <c r="M37" s="584"/>
      <c r="N37" s="584"/>
      <c r="O37" s="585"/>
      <c r="R37" s="75">
        <f>'2 pr._pajamos pagal rūšis'!L31-'9 pr._įstaigų pajamos'!L37</f>
        <v>0</v>
      </c>
    </row>
    <row r="38" spans="1:18" ht="15" customHeight="1" x14ac:dyDescent="0.25">
      <c r="A38" s="5" t="s">
        <v>79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18">I38+K38</f>
        <v>0</v>
      </c>
      <c r="I38" s="9"/>
      <c r="J38" s="9"/>
      <c r="K38" s="9"/>
      <c r="L38" s="11">
        <f t="shared" ref="L38:L49" si="19">M38+O38</f>
        <v>4.0999999999999996</v>
      </c>
      <c r="M38" s="11">
        <f t="shared" ref="M38:M48" si="20">E38+I38</f>
        <v>4.0999999999999996</v>
      </c>
      <c r="N38" s="11">
        <f t="shared" ref="N38:N48" si="21">F38+J38</f>
        <v>0</v>
      </c>
      <c r="O38" s="11">
        <f t="shared" ref="O38:O48" si="22">G38+K38</f>
        <v>0</v>
      </c>
      <c r="R38" s="75">
        <f>'2 pr._pajamos pagal rūšis'!L32-'9 pr._įstaigų pajamos'!L38</f>
        <v>0</v>
      </c>
    </row>
    <row r="39" spans="1:18" ht="15" customHeight="1" x14ac:dyDescent="0.25">
      <c r="A39" s="5" t="s">
        <v>80</v>
      </c>
      <c r="B39" s="35" t="s">
        <v>10</v>
      </c>
      <c r="C39" s="15" t="s">
        <v>22</v>
      </c>
      <c r="D39" s="16">
        <f t="shared" ref="D39:D48" si="23">E39+G39</f>
        <v>1.2</v>
      </c>
      <c r="E39" s="16">
        <v>1.2</v>
      </c>
      <c r="F39" s="16"/>
      <c r="G39" s="16"/>
      <c r="H39" s="10">
        <f t="shared" si="18"/>
        <v>0</v>
      </c>
      <c r="I39" s="10"/>
      <c r="J39" s="10"/>
      <c r="K39" s="10"/>
      <c r="L39" s="12">
        <f t="shared" si="19"/>
        <v>1.2</v>
      </c>
      <c r="M39" s="12">
        <f t="shared" si="20"/>
        <v>1.2</v>
      </c>
      <c r="N39" s="12">
        <f t="shared" si="21"/>
        <v>0</v>
      </c>
      <c r="O39" s="12">
        <f t="shared" si="22"/>
        <v>0</v>
      </c>
      <c r="R39" s="75">
        <f>'2 pr._pajamos pagal rūšis'!L33-'9 pr._įstaigų pajamos'!L39</f>
        <v>0</v>
      </c>
    </row>
    <row r="40" spans="1:18" ht="15" customHeight="1" x14ac:dyDescent="0.25">
      <c r="A40" s="5" t="s">
        <v>81</v>
      </c>
      <c r="B40" s="35" t="s">
        <v>11</v>
      </c>
      <c r="C40" s="15" t="s">
        <v>22</v>
      </c>
      <c r="D40" s="16">
        <f t="shared" si="23"/>
        <v>13.6</v>
      </c>
      <c r="E40" s="16">
        <v>13.6</v>
      </c>
      <c r="F40" s="16"/>
      <c r="G40" s="16"/>
      <c r="H40" s="10">
        <f t="shared" si="18"/>
        <v>0</v>
      </c>
      <c r="I40" s="10"/>
      <c r="J40" s="10"/>
      <c r="K40" s="10"/>
      <c r="L40" s="12">
        <f t="shared" si="19"/>
        <v>13.6</v>
      </c>
      <c r="M40" s="12">
        <f t="shared" si="20"/>
        <v>13.6</v>
      </c>
      <c r="N40" s="12">
        <f t="shared" si="21"/>
        <v>0</v>
      </c>
      <c r="O40" s="12">
        <f t="shared" si="22"/>
        <v>0</v>
      </c>
      <c r="R40" s="75">
        <f>'2 pr._pajamos pagal rūšis'!L34-'9 pr._įstaigų pajamos'!L40</f>
        <v>0</v>
      </c>
    </row>
    <row r="41" spans="1:18" ht="15" customHeight="1" x14ac:dyDescent="0.25">
      <c r="A41" s="5" t="s">
        <v>82</v>
      </c>
      <c r="B41" s="35" t="s">
        <v>12</v>
      </c>
      <c r="C41" s="15" t="s">
        <v>22</v>
      </c>
      <c r="D41" s="16">
        <f t="shared" si="23"/>
        <v>0.9</v>
      </c>
      <c r="E41" s="16">
        <v>0.9</v>
      </c>
      <c r="F41" s="16"/>
      <c r="G41" s="16"/>
      <c r="H41" s="10">
        <f t="shared" si="18"/>
        <v>0</v>
      </c>
      <c r="I41" s="10"/>
      <c r="J41" s="10"/>
      <c r="K41" s="10"/>
      <c r="L41" s="12">
        <f t="shared" si="19"/>
        <v>0.9</v>
      </c>
      <c r="M41" s="12">
        <f t="shared" si="20"/>
        <v>0.9</v>
      </c>
      <c r="N41" s="12">
        <f t="shared" si="21"/>
        <v>0</v>
      </c>
      <c r="O41" s="12">
        <f t="shared" si="22"/>
        <v>0</v>
      </c>
      <c r="R41" s="75">
        <f>'2 pr._pajamos pagal rūšis'!L35-'9 pr._įstaigų pajamos'!L41</f>
        <v>0</v>
      </c>
    </row>
    <row r="42" spans="1:18" ht="15" customHeight="1" x14ac:dyDescent="0.25">
      <c r="A42" s="5" t="s">
        <v>83</v>
      </c>
      <c r="B42" s="35" t="s">
        <v>13</v>
      </c>
      <c r="C42" s="15" t="s">
        <v>22</v>
      </c>
      <c r="D42" s="16">
        <f t="shared" si="23"/>
        <v>1</v>
      </c>
      <c r="E42" s="16">
        <v>1</v>
      </c>
      <c r="F42" s="16"/>
      <c r="G42" s="16"/>
      <c r="H42" s="10">
        <f t="shared" si="18"/>
        <v>0</v>
      </c>
      <c r="I42" s="10"/>
      <c r="J42" s="10"/>
      <c r="K42" s="10"/>
      <c r="L42" s="12">
        <f t="shared" si="19"/>
        <v>1</v>
      </c>
      <c r="M42" s="12">
        <f t="shared" si="20"/>
        <v>1</v>
      </c>
      <c r="N42" s="12">
        <f t="shared" si="21"/>
        <v>0</v>
      </c>
      <c r="O42" s="12">
        <f t="shared" si="22"/>
        <v>0</v>
      </c>
      <c r="R42" s="75">
        <f>'2 pr._pajamos pagal rūšis'!L36-'9 pr._įstaigų pajamos'!L42</f>
        <v>0</v>
      </c>
    </row>
    <row r="43" spans="1:18" ht="15" customHeight="1" x14ac:dyDescent="0.25">
      <c r="A43" s="13" t="s">
        <v>84</v>
      </c>
      <c r="B43" s="12" t="s">
        <v>14</v>
      </c>
      <c r="C43" s="15" t="s">
        <v>22</v>
      </c>
      <c r="D43" s="16">
        <f t="shared" si="23"/>
        <v>13.4</v>
      </c>
      <c r="E43" s="16">
        <v>8.4</v>
      </c>
      <c r="F43" s="16"/>
      <c r="G43" s="16">
        <v>5</v>
      </c>
      <c r="H43" s="10">
        <f t="shared" si="18"/>
        <v>0</v>
      </c>
      <c r="I43" s="10"/>
      <c r="J43" s="10"/>
      <c r="K43" s="10"/>
      <c r="L43" s="12">
        <f t="shared" si="19"/>
        <v>13.4</v>
      </c>
      <c r="M43" s="12">
        <f t="shared" si="20"/>
        <v>8.4</v>
      </c>
      <c r="N43" s="12">
        <f t="shared" si="21"/>
        <v>0</v>
      </c>
      <c r="O43" s="12">
        <f t="shared" si="22"/>
        <v>5</v>
      </c>
      <c r="R43" s="75">
        <f>'2 pr._pajamos pagal rūšis'!L37-'9 pr._įstaigų pajamos'!L43</f>
        <v>0</v>
      </c>
    </row>
    <row r="44" spans="1:18" x14ac:dyDescent="0.25">
      <c r="A44" s="13" t="s">
        <v>85</v>
      </c>
      <c r="B44" s="12" t="s">
        <v>15</v>
      </c>
      <c r="C44" s="15" t="s">
        <v>22</v>
      </c>
      <c r="D44" s="16">
        <f t="shared" si="23"/>
        <v>3</v>
      </c>
      <c r="E44" s="16">
        <v>3</v>
      </c>
      <c r="F44" s="16"/>
      <c r="G44" s="16"/>
      <c r="H44" s="10">
        <f t="shared" si="18"/>
        <v>0</v>
      </c>
      <c r="I44" s="10"/>
      <c r="J44" s="10"/>
      <c r="K44" s="10"/>
      <c r="L44" s="12">
        <f t="shared" si="19"/>
        <v>3</v>
      </c>
      <c r="M44" s="12">
        <f t="shared" si="20"/>
        <v>3</v>
      </c>
      <c r="N44" s="12">
        <f t="shared" si="21"/>
        <v>0</v>
      </c>
      <c r="O44" s="12">
        <f t="shared" si="22"/>
        <v>0</v>
      </c>
      <c r="R44" s="75">
        <f>'2 pr._pajamos pagal rūšis'!L38-'9 pr._įstaigų pajamos'!L44</f>
        <v>0</v>
      </c>
    </row>
    <row r="45" spans="1:18" ht="15" customHeight="1" x14ac:dyDescent="0.25">
      <c r="A45" s="5" t="s">
        <v>86</v>
      </c>
      <c r="B45" s="35" t="s">
        <v>16</v>
      </c>
      <c r="C45" s="15" t="s">
        <v>22</v>
      </c>
      <c r="D45" s="16">
        <f t="shared" si="23"/>
        <v>10.3</v>
      </c>
      <c r="E45" s="16">
        <v>7.3</v>
      </c>
      <c r="F45" s="16"/>
      <c r="G45" s="16">
        <v>3</v>
      </c>
      <c r="H45" s="10">
        <f t="shared" si="18"/>
        <v>0</v>
      </c>
      <c r="I45" s="10"/>
      <c r="J45" s="10"/>
      <c r="K45" s="10"/>
      <c r="L45" s="12">
        <f t="shared" si="19"/>
        <v>10.3</v>
      </c>
      <c r="M45" s="12">
        <f t="shared" si="20"/>
        <v>7.3</v>
      </c>
      <c r="N45" s="12">
        <f t="shared" si="21"/>
        <v>0</v>
      </c>
      <c r="O45" s="12">
        <f t="shared" si="22"/>
        <v>3</v>
      </c>
      <c r="R45" s="75">
        <f>'2 pr._pajamos pagal rūšis'!L39-'9 pr._įstaigų pajamos'!L45</f>
        <v>0</v>
      </c>
    </row>
    <row r="46" spans="1:18" ht="15" customHeight="1" x14ac:dyDescent="0.25">
      <c r="A46" s="5" t="s">
        <v>87</v>
      </c>
      <c r="B46" s="35" t="s">
        <v>17</v>
      </c>
      <c r="C46" s="15" t="s">
        <v>22</v>
      </c>
      <c r="D46" s="16">
        <f t="shared" si="23"/>
        <v>0.2</v>
      </c>
      <c r="E46" s="16">
        <v>0.2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9"/>
        <v>0.2</v>
      </c>
      <c r="M46" s="12">
        <f t="shared" si="20"/>
        <v>0.2</v>
      </c>
      <c r="N46" s="12">
        <f t="shared" si="21"/>
        <v>0</v>
      </c>
      <c r="O46" s="12">
        <f t="shared" si="22"/>
        <v>0</v>
      </c>
      <c r="R46" s="75">
        <f>'2 pr._pajamos pagal rūšis'!L40-'9 pr._įstaigų pajamos'!L46</f>
        <v>0</v>
      </c>
    </row>
    <row r="47" spans="1:18" ht="15" customHeight="1" x14ac:dyDescent="0.25">
      <c r="A47" s="5" t="s">
        <v>88</v>
      </c>
      <c r="B47" s="35" t="s">
        <v>18</v>
      </c>
      <c r="C47" s="15" t="s">
        <v>22</v>
      </c>
      <c r="D47" s="16">
        <f t="shared" si="23"/>
        <v>2</v>
      </c>
      <c r="E47" s="16">
        <v>2</v>
      </c>
      <c r="F47" s="16"/>
      <c r="G47" s="16"/>
      <c r="H47" s="10">
        <f t="shared" si="18"/>
        <v>0</v>
      </c>
      <c r="I47" s="10"/>
      <c r="J47" s="10"/>
      <c r="K47" s="10"/>
      <c r="L47" s="12">
        <f t="shared" si="19"/>
        <v>2</v>
      </c>
      <c r="M47" s="12">
        <f t="shared" si="20"/>
        <v>2</v>
      </c>
      <c r="N47" s="12">
        <f t="shared" si="21"/>
        <v>0</v>
      </c>
      <c r="O47" s="12">
        <f t="shared" si="22"/>
        <v>0</v>
      </c>
      <c r="R47" s="75">
        <f>'2 pr._pajamos pagal rūšis'!L41-'9 pr._įstaigų pajamos'!L47</f>
        <v>0</v>
      </c>
    </row>
    <row r="48" spans="1:18" ht="15" customHeight="1" x14ac:dyDescent="0.25">
      <c r="A48" s="5" t="s">
        <v>89</v>
      </c>
      <c r="B48" s="35" t="s">
        <v>19</v>
      </c>
      <c r="C48" s="15" t="s">
        <v>22</v>
      </c>
      <c r="D48" s="16">
        <f t="shared" si="23"/>
        <v>0.9</v>
      </c>
      <c r="E48" s="16">
        <v>0.9</v>
      </c>
      <c r="F48" s="16"/>
      <c r="G48" s="16"/>
      <c r="H48" s="10">
        <f t="shared" si="18"/>
        <v>0</v>
      </c>
      <c r="I48" s="10"/>
      <c r="J48" s="10"/>
      <c r="K48" s="10"/>
      <c r="L48" s="12">
        <f t="shared" si="19"/>
        <v>0.9</v>
      </c>
      <c r="M48" s="12">
        <f t="shared" si="20"/>
        <v>0.9</v>
      </c>
      <c r="N48" s="12">
        <f t="shared" si="21"/>
        <v>0</v>
      </c>
      <c r="O48" s="12">
        <f t="shared" si="22"/>
        <v>0</v>
      </c>
      <c r="R48" s="75">
        <f>'2 pr._pajamos pagal rūšis'!L42-'9 pr._įstaigų pajamos'!L48</f>
        <v>0</v>
      </c>
    </row>
    <row r="49" spans="1:18" ht="15.95" customHeight="1" x14ac:dyDescent="0.25">
      <c r="A49" s="20" t="s">
        <v>90</v>
      </c>
      <c r="B49" s="21" t="s">
        <v>165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24">SUM(G38:G48)</f>
        <v>8</v>
      </c>
      <c r="H49" s="24">
        <f t="shared" si="24"/>
        <v>0</v>
      </c>
      <c r="I49" s="24">
        <f t="shared" si="24"/>
        <v>0</v>
      </c>
      <c r="J49" s="24">
        <f t="shared" si="24"/>
        <v>0</v>
      </c>
      <c r="K49" s="24">
        <f t="shared" si="24"/>
        <v>0</v>
      </c>
      <c r="L49" s="21">
        <f t="shared" si="19"/>
        <v>50.599999999999994</v>
      </c>
      <c r="M49" s="21">
        <f t="shared" si="24"/>
        <v>42.599999999999994</v>
      </c>
      <c r="N49" s="21">
        <f t="shared" si="24"/>
        <v>0</v>
      </c>
      <c r="O49" s="21">
        <f t="shared" si="24"/>
        <v>8</v>
      </c>
      <c r="R49" s="75">
        <f>'2 pr._pajamos pagal rūšis'!L43-'9 pr._įstaigų pajamos'!L49</f>
        <v>0</v>
      </c>
    </row>
    <row r="50" spans="1:18" ht="15.95" customHeight="1" x14ac:dyDescent="0.25">
      <c r="A50" s="39" t="s">
        <v>91</v>
      </c>
      <c r="B50" s="583" t="s">
        <v>59</v>
      </c>
      <c r="C50" s="584"/>
      <c r="D50" s="584"/>
      <c r="E50" s="584"/>
      <c r="F50" s="584"/>
      <c r="G50" s="584"/>
      <c r="H50" s="584"/>
      <c r="I50" s="584"/>
      <c r="J50" s="584"/>
      <c r="K50" s="584"/>
      <c r="L50" s="584"/>
      <c r="M50" s="584"/>
      <c r="N50" s="584"/>
      <c r="O50" s="584"/>
      <c r="R50" s="75">
        <f>'2 pr._pajamos pagal rūšis'!L44-'9 pr._įstaigų pajamos'!L50</f>
        <v>0</v>
      </c>
    </row>
    <row r="51" spans="1:18" ht="15" customHeight="1" x14ac:dyDescent="0.25">
      <c r="A51" s="5" t="s">
        <v>92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4" si="25">I51+K51</f>
        <v>0</v>
      </c>
      <c r="I51" s="10"/>
      <c r="J51" s="10"/>
      <c r="K51" s="10"/>
      <c r="L51" s="12">
        <f t="shared" ref="L51:L104" si="26">M51+O51</f>
        <v>103.1</v>
      </c>
      <c r="M51" s="11">
        <f t="shared" ref="M51:M52" si="27">E51+I51</f>
        <v>103.1</v>
      </c>
      <c r="N51" s="12">
        <f t="shared" ref="N51:O104" si="28">F51+J51</f>
        <v>0</v>
      </c>
      <c r="O51" s="11">
        <f t="shared" si="28"/>
        <v>0</v>
      </c>
      <c r="R51" s="75">
        <f>'2 pr._pajamos pagal rūšis'!L45-'9 pr._įstaigų pajamos'!L51</f>
        <v>0</v>
      </c>
    </row>
    <row r="52" spans="1:18" ht="15" customHeight="1" x14ac:dyDescent="0.25">
      <c r="A52" s="37" t="s">
        <v>93</v>
      </c>
      <c r="B52" s="29" t="s">
        <v>66</v>
      </c>
      <c r="C52" s="30" t="s">
        <v>32</v>
      </c>
      <c r="D52" s="16">
        <f>E52+G52</f>
        <v>2</v>
      </c>
      <c r="E52" s="158">
        <v>2</v>
      </c>
      <c r="F52" s="158"/>
      <c r="G52" s="158"/>
      <c r="H52" s="10">
        <f t="shared" si="25"/>
        <v>0</v>
      </c>
      <c r="I52" s="77"/>
      <c r="J52" s="77"/>
      <c r="K52" s="77"/>
      <c r="L52" s="12">
        <f t="shared" ref="L52:L53" si="29">M52+O52</f>
        <v>2</v>
      </c>
      <c r="M52" s="11">
        <f t="shared" si="27"/>
        <v>2</v>
      </c>
      <c r="N52" s="12">
        <f t="shared" ref="N52" si="30">F52+J52</f>
        <v>0</v>
      </c>
      <c r="O52" s="12">
        <f t="shared" ref="O52" si="31">G52+K52</f>
        <v>0</v>
      </c>
      <c r="R52" s="75">
        <f>'2 pr._pajamos pagal rūšis'!L46-'9 pr._įstaigų pajamos'!L52</f>
        <v>0</v>
      </c>
    </row>
    <row r="53" spans="1:18" ht="15.95" customHeight="1" x14ac:dyDescent="0.25">
      <c r="A53" s="20" t="s">
        <v>94</v>
      </c>
      <c r="B53" s="43" t="s">
        <v>166</v>
      </c>
      <c r="C53" s="76"/>
      <c r="D53" s="23">
        <f>D51+D52</f>
        <v>105.1</v>
      </c>
      <c r="E53" s="23">
        <f t="shared" ref="E53:O53" si="32">E51+E52</f>
        <v>105.1</v>
      </c>
      <c r="F53" s="23">
        <f t="shared" si="32"/>
        <v>0</v>
      </c>
      <c r="G53" s="23">
        <f t="shared" si="32"/>
        <v>0</v>
      </c>
      <c r="H53" s="24">
        <f t="shared" si="32"/>
        <v>0</v>
      </c>
      <c r="I53" s="24">
        <f t="shared" si="32"/>
        <v>0</v>
      </c>
      <c r="J53" s="24">
        <f t="shared" si="32"/>
        <v>0</v>
      </c>
      <c r="K53" s="24">
        <f t="shared" si="32"/>
        <v>0</v>
      </c>
      <c r="L53" s="21">
        <f t="shared" si="29"/>
        <v>105.1</v>
      </c>
      <c r="M53" s="21">
        <f t="shared" si="32"/>
        <v>105.1</v>
      </c>
      <c r="N53" s="21">
        <f t="shared" si="32"/>
        <v>0</v>
      </c>
      <c r="O53" s="21">
        <f t="shared" si="32"/>
        <v>0</v>
      </c>
      <c r="R53" s="75">
        <f>'2 pr._pajamos pagal rūšis'!L47-'9 pr._įstaigų pajamos'!L53</f>
        <v>0</v>
      </c>
    </row>
    <row r="54" spans="1:18" ht="15.95" customHeight="1" x14ac:dyDescent="0.25">
      <c r="A54" s="37" t="s">
        <v>95</v>
      </c>
      <c r="B54" s="583" t="s">
        <v>161</v>
      </c>
      <c r="C54" s="584"/>
      <c r="D54" s="584"/>
      <c r="E54" s="584"/>
      <c r="F54" s="584"/>
      <c r="G54" s="584"/>
      <c r="H54" s="584"/>
      <c r="I54" s="584"/>
      <c r="J54" s="584"/>
      <c r="K54" s="584"/>
      <c r="L54" s="584"/>
      <c r="M54" s="584"/>
      <c r="N54" s="584"/>
      <c r="O54" s="585"/>
      <c r="R54" s="75">
        <f>'2 pr._pajamos pagal rūšis'!L48-'9 pr._įstaigų pajamos'!L54</f>
        <v>0</v>
      </c>
    </row>
    <row r="55" spans="1:18" ht="15.95" customHeight="1" x14ac:dyDescent="0.25">
      <c r="A55" s="5" t="s">
        <v>96</v>
      </c>
      <c r="B55" s="14" t="s">
        <v>52</v>
      </c>
      <c r="C55" s="79" t="s">
        <v>48</v>
      </c>
      <c r="D55" s="8">
        <f t="shared" ref="D55:D56" si="33">E55+G55</f>
        <v>20.100000000000001</v>
      </c>
      <c r="E55" s="8">
        <v>20.100000000000001</v>
      </c>
      <c r="F55" s="8"/>
      <c r="G55" s="8"/>
      <c r="H55" s="9">
        <f t="shared" ref="H55:H56" si="34">I55+K55</f>
        <v>0</v>
      </c>
      <c r="I55" s="9"/>
      <c r="J55" s="9"/>
      <c r="K55" s="9"/>
      <c r="L55" s="11">
        <f t="shared" ref="L55" si="35">M55+O55</f>
        <v>20.100000000000001</v>
      </c>
      <c r="M55" s="11">
        <f t="shared" ref="M55" si="36">E55+I55</f>
        <v>20.100000000000001</v>
      </c>
      <c r="N55" s="11">
        <f t="shared" ref="N55" si="37">F55+J55</f>
        <v>0</v>
      </c>
      <c r="O55" s="11">
        <f t="shared" ref="O55" si="38">G55+K55</f>
        <v>0</v>
      </c>
      <c r="R55" s="75">
        <f>'2 pr._pajamos pagal rūšis'!L49-'9 pr._įstaigų pajamos'!L55</f>
        <v>0</v>
      </c>
    </row>
    <row r="56" spans="1:18" ht="15.95" customHeight="1" x14ac:dyDescent="0.25">
      <c r="A56" s="13" t="s">
        <v>97</v>
      </c>
      <c r="B56" s="12" t="s">
        <v>33</v>
      </c>
      <c r="C56" s="15" t="s">
        <v>48</v>
      </c>
      <c r="D56" s="8">
        <f t="shared" si="33"/>
        <v>0.1</v>
      </c>
      <c r="E56" s="8">
        <v>0.1</v>
      </c>
      <c r="F56" s="8"/>
      <c r="G56" s="8"/>
      <c r="H56" s="9">
        <f t="shared" si="34"/>
        <v>0</v>
      </c>
      <c r="I56" s="9"/>
      <c r="J56" s="9"/>
      <c r="K56" s="9"/>
      <c r="L56" s="11">
        <f t="shared" ref="L56" si="39">M56+O56</f>
        <v>0.1</v>
      </c>
      <c r="M56" s="11">
        <f t="shared" ref="M56" si="40">E56+I56</f>
        <v>0.1</v>
      </c>
      <c r="N56" s="11">
        <f t="shared" ref="N56" si="41">F56+J56</f>
        <v>0</v>
      </c>
      <c r="O56" s="11">
        <f t="shared" ref="O56" si="42">G56+K56</f>
        <v>0</v>
      </c>
      <c r="R56" s="75">
        <f>'2 pr._pajamos pagal rūšis'!L50-'9 pr._įstaigų pajamos'!L56</f>
        <v>0</v>
      </c>
    </row>
    <row r="57" spans="1:18" ht="15" customHeight="1" x14ac:dyDescent="0.25">
      <c r="A57" s="13" t="s">
        <v>98</v>
      </c>
      <c r="B57" s="78" t="s">
        <v>151</v>
      </c>
      <c r="C57" s="79" t="s">
        <v>48</v>
      </c>
      <c r="D57" s="8">
        <f t="shared" ref="D57:D84" si="43">E57+G57</f>
        <v>2.2999999999999998</v>
      </c>
      <c r="E57" s="8">
        <v>2.2999999999999998</v>
      </c>
      <c r="F57" s="8"/>
      <c r="G57" s="8"/>
      <c r="H57" s="9">
        <f t="shared" si="25"/>
        <v>0.1</v>
      </c>
      <c r="I57" s="9">
        <v>0.1</v>
      </c>
      <c r="J57" s="9"/>
      <c r="K57" s="9"/>
      <c r="L57" s="11">
        <f t="shared" si="26"/>
        <v>2.4</v>
      </c>
      <c r="M57" s="11">
        <f t="shared" ref="M57:M104" si="44">E57+I57</f>
        <v>2.4</v>
      </c>
      <c r="N57" s="11">
        <f t="shared" si="28"/>
        <v>0</v>
      </c>
      <c r="O57" s="11">
        <f t="shared" ref="O57:O104" si="45">G57+K57</f>
        <v>0</v>
      </c>
      <c r="R57" s="75">
        <f>'2 pr._pajamos pagal rūšis'!L51-'9 pr._įstaigų pajamos'!L57</f>
        <v>0</v>
      </c>
    </row>
    <row r="58" spans="1:18" ht="15" customHeight="1" x14ac:dyDescent="0.25">
      <c r="A58" s="19" t="s">
        <v>99</v>
      </c>
      <c r="B58" s="29" t="s">
        <v>325</v>
      </c>
      <c r="C58" s="30" t="s">
        <v>48</v>
      </c>
      <c r="D58" s="16">
        <f t="shared" si="43"/>
        <v>5.0999999999999996</v>
      </c>
      <c r="E58" s="16">
        <v>5.0999999999999996</v>
      </c>
      <c r="F58" s="16"/>
      <c r="G58" s="16"/>
      <c r="H58" s="10">
        <f t="shared" si="25"/>
        <v>7.7</v>
      </c>
      <c r="I58" s="10">
        <v>7.7</v>
      </c>
      <c r="J58" s="10"/>
      <c r="K58" s="10"/>
      <c r="L58" s="12">
        <f t="shared" si="26"/>
        <v>12.8</v>
      </c>
      <c r="M58" s="12">
        <f t="shared" si="44"/>
        <v>12.8</v>
      </c>
      <c r="N58" s="12">
        <f t="shared" si="28"/>
        <v>0</v>
      </c>
      <c r="O58" s="12">
        <f t="shared" si="45"/>
        <v>0</v>
      </c>
      <c r="R58" s="75">
        <f>'2 pr._pajamos pagal rūšis'!L52-'9 pr._įstaigų pajamos'!L58</f>
        <v>0</v>
      </c>
    </row>
    <row r="59" spans="1:18" ht="15" customHeight="1" x14ac:dyDescent="0.25">
      <c r="A59" s="5" t="s">
        <v>100</v>
      </c>
      <c r="B59" s="12" t="s">
        <v>144</v>
      </c>
      <c r="C59" s="30" t="s">
        <v>48</v>
      </c>
      <c r="D59" s="16">
        <f t="shared" si="43"/>
        <v>2.2000000000000002</v>
      </c>
      <c r="E59" s="16">
        <v>2.2000000000000002</v>
      </c>
      <c r="F59" s="16"/>
      <c r="G59" s="16"/>
      <c r="H59" s="10">
        <f t="shared" si="25"/>
        <v>-2</v>
      </c>
      <c r="I59" s="10">
        <v>-2</v>
      </c>
      <c r="J59" s="10"/>
      <c r="K59" s="10"/>
      <c r="L59" s="12">
        <f t="shared" si="26"/>
        <v>0.20000000000000018</v>
      </c>
      <c r="M59" s="12">
        <f t="shared" si="44"/>
        <v>0.20000000000000018</v>
      </c>
      <c r="N59" s="12">
        <f t="shared" si="28"/>
        <v>0</v>
      </c>
      <c r="O59" s="12">
        <f t="shared" si="45"/>
        <v>0</v>
      </c>
      <c r="R59" s="75">
        <f>'2 pr._pajamos pagal rūšis'!L53-'9 pr._įstaigų pajamos'!L59</f>
        <v>0</v>
      </c>
    </row>
    <row r="60" spans="1:18" ht="15" customHeight="1" x14ac:dyDescent="0.25">
      <c r="A60" s="5" t="s">
        <v>101</v>
      </c>
      <c r="B60" s="31" t="s">
        <v>293</v>
      </c>
      <c r="C60" s="30" t="s">
        <v>48</v>
      </c>
      <c r="D60" s="16">
        <f t="shared" si="43"/>
        <v>18.100000000000001</v>
      </c>
      <c r="E60" s="16">
        <v>18.100000000000001</v>
      </c>
      <c r="F60" s="16"/>
      <c r="G60" s="16"/>
      <c r="H60" s="10">
        <f t="shared" si="25"/>
        <v>0</v>
      </c>
      <c r="I60" s="10"/>
      <c r="J60" s="10"/>
      <c r="K60" s="10"/>
      <c r="L60" s="12">
        <f t="shared" si="26"/>
        <v>18.100000000000001</v>
      </c>
      <c r="M60" s="12">
        <f t="shared" si="44"/>
        <v>18.100000000000001</v>
      </c>
      <c r="N60" s="12">
        <f t="shared" si="28"/>
        <v>0</v>
      </c>
      <c r="O60" s="12">
        <f t="shared" si="45"/>
        <v>0</v>
      </c>
      <c r="R60" s="75">
        <f>'2 pr._pajamos pagal rūšis'!L54-'9 pr._įstaigų pajamos'!L60</f>
        <v>0</v>
      </c>
    </row>
    <row r="61" spans="1:18" ht="15" customHeight="1" x14ac:dyDescent="0.25">
      <c r="A61" s="32" t="s">
        <v>102</v>
      </c>
      <c r="B61" s="29" t="s">
        <v>326</v>
      </c>
      <c r="C61" s="15" t="s">
        <v>48</v>
      </c>
      <c r="D61" s="16">
        <f t="shared" si="43"/>
        <v>38.299999999999997</v>
      </c>
      <c r="E61" s="16">
        <v>38.299999999999997</v>
      </c>
      <c r="F61" s="16">
        <v>28.3</v>
      </c>
      <c r="G61" s="16"/>
      <c r="H61" s="10">
        <f t="shared" si="25"/>
        <v>15.6</v>
      </c>
      <c r="I61" s="10">
        <v>15.6</v>
      </c>
      <c r="J61" s="10"/>
      <c r="K61" s="10"/>
      <c r="L61" s="12">
        <f t="shared" si="26"/>
        <v>53.9</v>
      </c>
      <c r="M61" s="12">
        <f t="shared" si="44"/>
        <v>53.9</v>
      </c>
      <c r="N61" s="12">
        <f t="shared" si="28"/>
        <v>28.3</v>
      </c>
      <c r="O61" s="12">
        <f t="shared" si="45"/>
        <v>0</v>
      </c>
      <c r="R61" s="75">
        <f>'2 pr._pajamos pagal rūšis'!L55-'9 pr._įstaigų pajamos'!L61</f>
        <v>0</v>
      </c>
    </row>
    <row r="62" spans="1:18" ht="15" customHeight="1" x14ac:dyDescent="0.25">
      <c r="A62" s="32" t="s">
        <v>103</v>
      </c>
      <c r="B62" s="29" t="s">
        <v>327</v>
      </c>
      <c r="C62" s="15" t="s">
        <v>48</v>
      </c>
      <c r="D62" s="16">
        <f t="shared" si="43"/>
        <v>23.8</v>
      </c>
      <c r="E62" s="16">
        <v>23.8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26"/>
        <v>23.8</v>
      </c>
      <c r="M62" s="12">
        <f t="shared" si="44"/>
        <v>23.8</v>
      </c>
      <c r="N62" s="12">
        <f t="shared" si="28"/>
        <v>0</v>
      </c>
      <c r="O62" s="12">
        <f t="shared" si="45"/>
        <v>0</v>
      </c>
      <c r="R62" s="75">
        <f>'2 pr._pajamos pagal rūšis'!L56-'9 pr._įstaigų pajamos'!L62</f>
        <v>0</v>
      </c>
    </row>
    <row r="63" spans="1:18" ht="15" customHeight="1" x14ac:dyDescent="0.25">
      <c r="A63" s="32" t="s">
        <v>104</v>
      </c>
      <c r="B63" s="29" t="s">
        <v>328</v>
      </c>
      <c r="C63" s="30" t="s">
        <v>48</v>
      </c>
      <c r="D63" s="16">
        <f t="shared" ref="D63" si="46">E63+G63</f>
        <v>0.1</v>
      </c>
      <c r="E63" s="16">
        <v>0.1</v>
      </c>
      <c r="F63" s="16"/>
      <c r="G63" s="16"/>
      <c r="H63" s="10">
        <f t="shared" ref="H63" si="47">I63+K63</f>
        <v>0</v>
      </c>
      <c r="I63" s="10"/>
      <c r="J63" s="10"/>
      <c r="K63" s="10"/>
      <c r="L63" s="12">
        <f t="shared" ref="L63" si="48">M63+O63</f>
        <v>0.1</v>
      </c>
      <c r="M63" s="12">
        <f t="shared" ref="M63" si="49">E63+I63</f>
        <v>0.1</v>
      </c>
      <c r="N63" s="12">
        <f t="shared" ref="N63" si="50">F63+J63</f>
        <v>0</v>
      </c>
      <c r="O63" s="12">
        <f t="shared" ref="O63" si="51">G63+K63</f>
        <v>0</v>
      </c>
      <c r="R63" s="75">
        <f>'2 pr._pajamos pagal rūšis'!L57-'9 pr._įstaigų pajamos'!L63</f>
        <v>0</v>
      </c>
    </row>
    <row r="64" spans="1:18" ht="15" customHeight="1" x14ac:dyDescent="0.25">
      <c r="A64" s="32" t="s">
        <v>105</v>
      </c>
      <c r="B64" s="29" t="s">
        <v>312</v>
      </c>
      <c r="C64" s="15" t="s">
        <v>48</v>
      </c>
      <c r="D64" s="16">
        <f t="shared" si="43"/>
        <v>2.8</v>
      </c>
      <c r="E64" s="16">
        <v>2.8</v>
      </c>
      <c r="F64" s="16"/>
      <c r="G64" s="16"/>
      <c r="H64" s="10">
        <f t="shared" si="25"/>
        <v>0</v>
      </c>
      <c r="I64" s="10"/>
      <c r="J64" s="10"/>
      <c r="K64" s="10"/>
      <c r="L64" s="12">
        <f t="shared" si="26"/>
        <v>2.8</v>
      </c>
      <c r="M64" s="12">
        <f t="shared" si="44"/>
        <v>2.8</v>
      </c>
      <c r="N64" s="12">
        <f t="shared" si="28"/>
        <v>0</v>
      </c>
      <c r="O64" s="12">
        <f t="shared" si="45"/>
        <v>0</v>
      </c>
      <c r="R64" s="75">
        <f>'2 pr._pajamos pagal rūšis'!L58-'9 pr._įstaigų pajamos'!L64</f>
        <v>0</v>
      </c>
    </row>
    <row r="65" spans="1:18" ht="15" customHeight="1" x14ac:dyDescent="0.25">
      <c r="A65" s="32" t="s">
        <v>147</v>
      </c>
      <c r="B65" s="197" t="s">
        <v>44</v>
      </c>
      <c r="C65" s="15" t="s">
        <v>48</v>
      </c>
      <c r="D65" s="16">
        <f t="shared" si="43"/>
        <v>0.1</v>
      </c>
      <c r="E65" s="16">
        <v>0.1</v>
      </c>
      <c r="F65" s="16"/>
      <c r="G65" s="16"/>
      <c r="H65" s="10">
        <f t="shared" si="25"/>
        <v>0</v>
      </c>
      <c r="I65" s="10"/>
      <c r="J65" s="10"/>
      <c r="K65" s="10"/>
      <c r="L65" s="12">
        <f t="shared" ref="L65" si="52">M65+O65</f>
        <v>0.1</v>
      </c>
      <c r="M65" s="12">
        <f t="shared" ref="M65" si="53">E65+I65</f>
        <v>0.1</v>
      </c>
      <c r="N65" s="12">
        <f t="shared" ref="N65" si="54">F65+J65</f>
        <v>0</v>
      </c>
      <c r="O65" s="12">
        <f t="shared" ref="O65" si="55">G65+K65</f>
        <v>0</v>
      </c>
      <c r="R65" s="75">
        <f>'2 pr._pajamos pagal rūšis'!L59-'9 pr._įstaigų pajamos'!L65</f>
        <v>0</v>
      </c>
    </row>
    <row r="66" spans="1:18" ht="15" customHeight="1" x14ac:dyDescent="0.25">
      <c r="A66" s="5" t="s">
        <v>148</v>
      </c>
      <c r="B66" s="33" t="s">
        <v>155</v>
      </c>
      <c r="C66" s="80" t="s">
        <v>48</v>
      </c>
      <c r="D66" s="16">
        <f t="shared" si="43"/>
        <v>7.1</v>
      </c>
      <c r="E66" s="16">
        <v>7.1</v>
      </c>
      <c r="F66" s="16"/>
      <c r="G66" s="16"/>
      <c r="H66" s="10">
        <f t="shared" si="25"/>
        <v>0</v>
      </c>
      <c r="I66" s="10"/>
      <c r="J66" s="10"/>
      <c r="K66" s="10"/>
      <c r="L66" s="12">
        <f t="shared" si="26"/>
        <v>7.1</v>
      </c>
      <c r="M66" s="12">
        <f t="shared" si="44"/>
        <v>7.1</v>
      </c>
      <c r="N66" s="12">
        <f t="shared" si="28"/>
        <v>0</v>
      </c>
      <c r="O66" s="12">
        <f t="shared" si="45"/>
        <v>0</v>
      </c>
      <c r="R66" s="75">
        <f>'2 pr._pajamos pagal rūšis'!L60-'9 pr._įstaigų pajamos'!L66</f>
        <v>0</v>
      </c>
    </row>
    <row r="67" spans="1:18" ht="15" customHeight="1" x14ac:dyDescent="0.25">
      <c r="A67" s="5" t="s">
        <v>106</v>
      </c>
      <c r="B67" s="33" t="s">
        <v>42</v>
      </c>
      <c r="C67" s="80" t="s">
        <v>48</v>
      </c>
      <c r="D67" s="16">
        <f t="shared" si="43"/>
        <v>11.3</v>
      </c>
      <c r="E67" s="16">
        <v>11.3</v>
      </c>
      <c r="F67" s="16"/>
      <c r="G67" s="16"/>
      <c r="H67" s="10">
        <f t="shared" si="25"/>
        <v>-7.8</v>
      </c>
      <c r="I67" s="10">
        <v>-7.8</v>
      </c>
      <c r="J67" s="10"/>
      <c r="K67" s="10"/>
      <c r="L67" s="12">
        <f t="shared" ref="L67" si="56">M67+O67</f>
        <v>3.5000000000000009</v>
      </c>
      <c r="M67" s="12">
        <f t="shared" ref="M67" si="57">E67+I67</f>
        <v>3.5000000000000009</v>
      </c>
      <c r="N67" s="12">
        <f t="shared" ref="N67" si="58">F67+J67</f>
        <v>0</v>
      </c>
      <c r="O67" s="12">
        <f t="shared" ref="O67" si="59">G67+K67</f>
        <v>0</v>
      </c>
      <c r="R67" s="75">
        <f>'2 pr._pajamos pagal rūšis'!L61-'9 pr._įstaigų pajamos'!L67</f>
        <v>0</v>
      </c>
    </row>
    <row r="68" spans="1:18" ht="15" customHeight="1" x14ac:dyDescent="0.25">
      <c r="A68" s="5" t="s">
        <v>149</v>
      </c>
      <c r="B68" s="91" t="s">
        <v>45</v>
      </c>
      <c r="C68" s="80" t="s">
        <v>48</v>
      </c>
      <c r="D68" s="16">
        <f t="shared" si="43"/>
        <v>0.1</v>
      </c>
      <c r="E68" s="16">
        <v>0.1</v>
      </c>
      <c r="F68" s="16"/>
      <c r="G68" s="16"/>
      <c r="H68" s="10">
        <f t="shared" si="25"/>
        <v>0</v>
      </c>
      <c r="I68" s="10"/>
      <c r="J68" s="10"/>
      <c r="K68" s="10"/>
      <c r="L68" s="12">
        <f t="shared" ref="L68" si="60">M68+O68</f>
        <v>0.1</v>
      </c>
      <c r="M68" s="12">
        <f t="shared" ref="M68" si="61">E68+I68</f>
        <v>0.1</v>
      </c>
      <c r="N68" s="12">
        <f t="shared" ref="N68" si="62">F68+J68</f>
        <v>0</v>
      </c>
      <c r="O68" s="12">
        <f t="shared" ref="O68" si="63">G68+K68</f>
        <v>0</v>
      </c>
      <c r="R68" s="75">
        <f>'2 pr._pajamos pagal rūšis'!L62-'9 pr._įstaigų pajamos'!L68</f>
        <v>0</v>
      </c>
    </row>
    <row r="69" spans="1:18" ht="15" customHeight="1" x14ac:dyDescent="0.25">
      <c r="A69" s="5" t="s">
        <v>150</v>
      </c>
      <c r="B69" s="33" t="s">
        <v>40</v>
      </c>
      <c r="C69" s="80" t="s">
        <v>48</v>
      </c>
      <c r="D69" s="16">
        <f t="shared" si="43"/>
        <v>26.6</v>
      </c>
      <c r="E69" s="16">
        <v>26.6</v>
      </c>
      <c r="F69" s="16"/>
      <c r="G69" s="16"/>
      <c r="H69" s="10">
        <f t="shared" si="25"/>
        <v>-15.7</v>
      </c>
      <c r="I69" s="10">
        <v>-15.7</v>
      </c>
      <c r="J69" s="10"/>
      <c r="K69" s="10"/>
      <c r="L69" s="12">
        <f t="shared" si="26"/>
        <v>10.900000000000002</v>
      </c>
      <c r="M69" s="12">
        <f t="shared" si="44"/>
        <v>10.900000000000002</v>
      </c>
      <c r="N69" s="12">
        <f t="shared" si="28"/>
        <v>0</v>
      </c>
      <c r="O69" s="12">
        <f t="shared" si="45"/>
        <v>0</v>
      </c>
      <c r="R69" s="75">
        <f>'2 pr._pajamos pagal rūšis'!L63-'9 pr._įstaigų pajamos'!L69</f>
        <v>0</v>
      </c>
    </row>
    <row r="70" spans="1:18" ht="15" customHeight="1" x14ac:dyDescent="0.25">
      <c r="A70" s="5" t="s">
        <v>107</v>
      </c>
      <c r="B70" s="34" t="s">
        <v>314</v>
      </c>
      <c r="C70" s="80" t="s">
        <v>48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5">
        <f>'2 pr._pajamos pagal rūšis'!L64-'9 pr._įstaigų pajamos'!L70</f>
        <v>0</v>
      </c>
    </row>
    <row r="71" spans="1:18" ht="15" customHeight="1" x14ac:dyDescent="0.25">
      <c r="A71" s="5" t="s">
        <v>108</v>
      </c>
      <c r="B71" s="91" t="s">
        <v>423</v>
      </c>
      <c r="C71" s="80" t="s">
        <v>48</v>
      </c>
      <c r="D71" s="16">
        <f t="shared" si="43"/>
        <v>21.5</v>
      </c>
      <c r="E71" s="16">
        <v>21.5</v>
      </c>
      <c r="F71" s="16"/>
      <c r="G71" s="16"/>
      <c r="H71" s="10">
        <f t="shared" si="25"/>
        <v>-15.5</v>
      </c>
      <c r="I71" s="10">
        <v>-15.5</v>
      </c>
      <c r="J71" s="10"/>
      <c r="K71" s="10"/>
      <c r="L71" s="12">
        <f t="shared" si="26"/>
        <v>6</v>
      </c>
      <c r="M71" s="12">
        <f t="shared" si="44"/>
        <v>6</v>
      </c>
      <c r="N71" s="12">
        <f t="shared" si="28"/>
        <v>0</v>
      </c>
      <c r="O71" s="12">
        <f t="shared" si="45"/>
        <v>0</v>
      </c>
      <c r="R71" s="75">
        <f>'2 pr._pajamos pagal rūšis'!L65-'9 pr._įstaigų pajamos'!L71</f>
        <v>0</v>
      </c>
    </row>
    <row r="72" spans="1:18" ht="15" customHeight="1" x14ac:dyDescent="0.25">
      <c r="A72" s="5" t="s">
        <v>109</v>
      </c>
      <c r="B72" s="29" t="s">
        <v>377</v>
      </c>
      <c r="C72" s="30" t="s">
        <v>48</v>
      </c>
      <c r="D72" s="16">
        <f t="shared" si="43"/>
        <v>11</v>
      </c>
      <c r="E72" s="16">
        <v>11</v>
      </c>
      <c r="F72" s="16"/>
      <c r="G72" s="16"/>
      <c r="H72" s="10">
        <f t="shared" si="25"/>
        <v>0</v>
      </c>
      <c r="I72" s="10"/>
      <c r="J72" s="10"/>
      <c r="K72" s="10"/>
      <c r="L72" s="12">
        <f t="shared" si="26"/>
        <v>11</v>
      </c>
      <c r="M72" s="12">
        <f t="shared" si="44"/>
        <v>11</v>
      </c>
      <c r="N72" s="12">
        <f t="shared" si="28"/>
        <v>0</v>
      </c>
      <c r="O72" s="12">
        <f t="shared" si="45"/>
        <v>0</v>
      </c>
      <c r="R72" s="75">
        <f>'2 pr._pajamos pagal rūšis'!L66-'9 pr._įstaigų pajamos'!L72</f>
        <v>0</v>
      </c>
    </row>
    <row r="73" spans="1:18" ht="15" customHeight="1" x14ac:dyDescent="0.25">
      <c r="A73" s="5" t="s">
        <v>110</v>
      </c>
      <c r="B73" s="29" t="s">
        <v>145</v>
      </c>
      <c r="C73" s="30" t="s">
        <v>48</v>
      </c>
      <c r="D73" s="16">
        <f t="shared" si="43"/>
        <v>83.4</v>
      </c>
      <c r="E73" s="16">
        <v>83.4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83.4</v>
      </c>
      <c r="M73" s="12">
        <f t="shared" si="44"/>
        <v>83.4</v>
      </c>
      <c r="N73" s="12">
        <f t="shared" si="28"/>
        <v>0</v>
      </c>
      <c r="O73" s="12">
        <f t="shared" si="45"/>
        <v>0</v>
      </c>
      <c r="R73" s="75">
        <f>'2 pr._pajamos pagal rūšis'!L67-'9 pr._įstaigų pajamos'!L73</f>
        <v>0</v>
      </c>
    </row>
    <row r="74" spans="1:18" ht="15" customHeight="1" x14ac:dyDescent="0.25">
      <c r="A74" s="5" t="s">
        <v>111</v>
      </c>
      <c r="B74" s="29" t="s">
        <v>34</v>
      </c>
      <c r="C74" s="30" t="s">
        <v>48</v>
      </c>
      <c r="D74" s="16">
        <f t="shared" si="43"/>
        <v>41.1</v>
      </c>
      <c r="E74" s="16">
        <v>41.1</v>
      </c>
      <c r="F74" s="16"/>
      <c r="G74" s="16"/>
      <c r="H74" s="10">
        <f t="shared" si="25"/>
        <v>0</v>
      </c>
      <c r="I74" s="10"/>
      <c r="J74" s="10"/>
      <c r="K74" s="10"/>
      <c r="L74" s="12">
        <f t="shared" si="26"/>
        <v>41.1</v>
      </c>
      <c r="M74" s="12">
        <f t="shared" si="44"/>
        <v>41.1</v>
      </c>
      <c r="N74" s="12">
        <f t="shared" si="28"/>
        <v>0</v>
      </c>
      <c r="O74" s="12">
        <f t="shared" si="45"/>
        <v>0</v>
      </c>
      <c r="R74" s="75">
        <f>'2 pr._pajamos pagal rūšis'!L68-'9 pr._įstaigų pajamos'!L74</f>
        <v>0</v>
      </c>
    </row>
    <row r="75" spans="1:18" ht="15" customHeight="1" x14ac:dyDescent="0.25">
      <c r="A75" s="5" t="s">
        <v>156</v>
      </c>
      <c r="B75" s="29" t="s">
        <v>36</v>
      </c>
      <c r="C75" s="30" t="s">
        <v>48</v>
      </c>
      <c r="D75" s="16">
        <f t="shared" si="43"/>
        <v>41.5</v>
      </c>
      <c r="E75" s="16">
        <v>41.5</v>
      </c>
      <c r="F75" s="16"/>
      <c r="G75" s="16"/>
      <c r="H75" s="10">
        <f t="shared" si="25"/>
        <v>0</v>
      </c>
      <c r="I75" s="10"/>
      <c r="J75" s="10"/>
      <c r="K75" s="10"/>
      <c r="L75" s="12">
        <f t="shared" si="26"/>
        <v>41.5</v>
      </c>
      <c r="M75" s="12">
        <f t="shared" si="44"/>
        <v>41.5</v>
      </c>
      <c r="N75" s="12">
        <f t="shared" si="28"/>
        <v>0</v>
      </c>
      <c r="O75" s="12">
        <f t="shared" si="45"/>
        <v>0</v>
      </c>
      <c r="R75" s="75">
        <f>'2 pr._pajamos pagal rūšis'!L69-'9 pr._įstaigų pajamos'!L75</f>
        <v>0</v>
      </c>
    </row>
    <row r="76" spans="1:18" ht="15" customHeight="1" x14ac:dyDescent="0.25">
      <c r="A76" s="5" t="s">
        <v>112</v>
      </c>
      <c r="B76" s="29" t="s">
        <v>38</v>
      </c>
      <c r="C76" s="30" t="s">
        <v>48</v>
      </c>
      <c r="D76" s="16">
        <f t="shared" si="43"/>
        <v>82</v>
      </c>
      <c r="E76" s="16">
        <v>82</v>
      </c>
      <c r="F76" s="16"/>
      <c r="G76" s="16"/>
      <c r="H76" s="10">
        <f t="shared" si="25"/>
        <v>15.4</v>
      </c>
      <c r="I76" s="10">
        <v>15.4</v>
      </c>
      <c r="J76" s="10"/>
      <c r="K76" s="10"/>
      <c r="L76" s="12">
        <f t="shared" si="26"/>
        <v>97.4</v>
      </c>
      <c r="M76" s="12">
        <f t="shared" si="44"/>
        <v>97.4</v>
      </c>
      <c r="N76" s="12">
        <f t="shared" si="28"/>
        <v>0</v>
      </c>
      <c r="O76" s="12">
        <f t="shared" si="45"/>
        <v>0</v>
      </c>
      <c r="R76" s="75">
        <f>'2 pr._pajamos pagal rūšis'!L70-'9 pr._įstaigų pajamos'!L76</f>
        <v>0</v>
      </c>
    </row>
    <row r="77" spans="1:18" ht="16.5" customHeight="1" x14ac:dyDescent="0.25">
      <c r="A77" s="5" t="s">
        <v>113</v>
      </c>
      <c r="B77" s="12" t="s">
        <v>37</v>
      </c>
      <c r="C77" s="30" t="s">
        <v>48</v>
      </c>
      <c r="D77" s="16">
        <f t="shared" si="43"/>
        <v>43.6</v>
      </c>
      <c r="E77" s="16">
        <v>43.6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6"/>
        <v>43.6</v>
      </c>
      <c r="M77" s="12">
        <f t="shared" si="44"/>
        <v>43.6</v>
      </c>
      <c r="N77" s="12">
        <f t="shared" si="28"/>
        <v>0</v>
      </c>
      <c r="O77" s="12">
        <f t="shared" si="45"/>
        <v>0</v>
      </c>
      <c r="R77" s="75">
        <f>'2 pr._pajamos pagal rūšis'!L71-'9 pr._įstaigų pajamos'!L77</f>
        <v>0</v>
      </c>
    </row>
    <row r="78" spans="1:18" x14ac:dyDescent="0.25">
      <c r="A78" s="5" t="s">
        <v>114</v>
      </c>
      <c r="B78" s="35" t="s">
        <v>35</v>
      </c>
      <c r="C78" s="15" t="s">
        <v>48</v>
      </c>
      <c r="D78" s="16">
        <f t="shared" si="43"/>
        <v>85.2</v>
      </c>
      <c r="E78" s="16">
        <v>85.2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6"/>
        <v>85.2</v>
      </c>
      <c r="M78" s="12">
        <f t="shared" si="44"/>
        <v>85.2</v>
      </c>
      <c r="N78" s="12">
        <f t="shared" si="28"/>
        <v>0</v>
      </c>
      <c r="O78" s="12">
        <f t="shared" si="45"/>
        <v>0</v>
      </c>
      <c r="R78" s="75">
        <f>'2 pr._pajamos pagal rūšis'!L72-'9 pr._įstaigų pajamos'!L78</f>
        <v>0</v>
      </c>
    </row>
    <row r="79" spans="1:18" ht="15" customHeight="1" x14ac:dyDescent="0.25">
      <c r="A79" s="13" t="s">
        <v>115</v>
      </c>
      <c r="B79" s="35" t="s">
        <v>46</v>
      </c>
      <c r="C79" s="15" t="s">
        <v>48</v>
      </c>
      <c r="D79" s="16">
        <f t="shared" si="43"/>
        <v>3.3</v>
      </c>
      <c r="E79" s="16">
        <v>3.3</v>
      </c>
      <c r="F79" s="16">
        <v>2</v>
      </c>
      <c r="G79" s="16"/>
      <c r="H79" s="10">
        <f t="shared" si="25"/>
        <v>-1.8</v>
      </c>
      <c r="I79" s="10">
        <v>-1.8</v>
      </c>
      <c r="J79" s="10">
        <v>-1.3</v>
      </c>
      <c r="K79" s="10"/>
      <c r="L79" s="12">
        <f t="shared" si="26"/>
        <v>1.4999999999999998</v>
      </c>
      <c r="M79" s="12">
        <f t="shared" si="44"/>
        <v>1.4999999999999998</v>
      </c>
      <c r="N79" s="12">
        <f t="shared" si="28"/>
        <v>0.7</v>
      </c>
      <c r="O79" s="12">
        <f t="shared" si="45"/>
        <v>0</v>
      </c>
      <c r="R79" s="75">
        <f>'2 pr._pajamos pagal rūšis'!L73-'9 pr._įstaigų pajamos'!L79</f>
        <v>0</v>
      </c>
    </row>
    <row r="80" spans="1:18" ht="15" customHeight="1" x14ac:dyDescent="0.25">
      <c r="A80" s="19" t="s">
        <v>116</v>
      </c>
      <c r="B80" s="35" t="s">
        <v>591</v>
      </c>
      <c r="C80" s="15" t="s">
        <v>48</v>
      </c>
      <c r="D80" s="16">
        <f t="shared" si="43"/>
        <v>57.2</v>
      </c>
      <c r="E80" s="16">
        <v>57.2</v>
      </c>
      <c r="F80" s="16">
        <v>39.1</v>
      </c>
      <c r="G80" s="16"/>
      <c r="H80" s="10">
        <f t="shared" si="25"/>
        <v>11</v>
      </c>
      <c r="I80" s="10">
        <v>11</v>
      </c>
      <c r="J80" s="10">
        <v>3.2</v>
      </c>
      <c r="K80" s="10"/>
      <c r="L80" s="12">
        <f t="shared" si="26"/>
        <v>68.2</v>
      </c>
      <c r="M80" s="12">
        <f t="shared" si="44"/>
        <v>68.2</v>
      </c>
      <c r="N80" s="12">
        <f t="shared" si="28"/>
        <v>42.300000000000004</v>
      </c>
      <c r="O80" s="12">
        <f t="shared" si="45"/>
        <v>0</v>
      </c>
      <c r="R80" s="75">
        <f>'2 pr._pajamos pagal rūšis'!L74-'9 pr._įstaigų pajamos'!L80</f>
        <v>0</v>
      </c>
    </row>
    <row r="81" spans="1:18" ht="15" customHeight="1" x14ac:dyDescent="0.25">
      <c r="A81" s="340" t="s">
        <v>152</v>
      </c>
      <c r="B81" s="35" t="s">
        <v>61</v>
      </c>
      <c r="C81" s="15" t="s">
        <v>48</v>
      </c>
      <c r="D81" s="16">
        <f t="shared" si="43"/>
        <v>17.8</v>
      </c>
      <c r="E81" s="16">
        <v>17.8</v>
      </c>
      <c r="F81" s="16">
        <v>4.5999999999999996</v>
      </c>
      <c r="G81" s="16"/>
      <c r="H81" s="10">
        <f t="shared" si="25"/>
        <v>-9.3000000000000007</v>
      </c>
      <c r="I81" s="10">
        <v>-9.3000000000000007</v>
      </c>
      <c r="J81" s="10">
        <v>-1.9</v>
      </c>
      <c r="K81" s="10"/>
      <c r="L81" s="12">
        <f t="shared" si="26"/>
        <v>8.5</v>
      </c>
      <c r="M81" s="12">
        <f t="shared" si="44"/>
        <v>8.5</v>
      </c>
      <c r="N81" s="12">
        <f t="shared" si="28"/>
        <v>2.6999999999999997</v>
      </c>
      <c r="O81" s="12">
        <f t="shared" si="45"/>
        <v>0</v>
      </c>
      <c r="R81" s="75">
        <f>'2 pr._pajamos pagal rūšis'!L75-'9 pr._įstaigų pajamos'!L81</f>
        <v>0</v>
      </c>
    </row>
    <row r="82" spans="1:18" ht="15" customHeight="1" x14ac:dyDescent="0.25">
      <c r="A82" s="32" t="s">
        <v>117</v>
      </c>
      <c r="B82" s="35" t="s">
        <v>47</v>
      </c>
      <c r="C82" s="15" t="s">
        <v>48</v>
      </c>
      <c r="D82" s="16">
        <f t="shared" si="43"/>
        <v>36.700000000000003</v>
      </c>
      <c r="E82" s="16">
        <v>36.700000000000003</v>
      </c>
      <c r="F82" s="16"/>
      <c r="G82" s="16"/>
      <c r="H82" s="10">
        <f t="shared" si="25"/>
        <v>0</v>
      </c>
      <c r="I82" s="10"/>
      <c r="J82" s="10"/>
      <c r="K82" s="10"/>
      <c r="L82" s="12">
        <f t="shared" si="26"/>
        <v>36.700000000000003</v>
      </c>
      <c r="M82" s="12">
        <f t="shared" si="44"/>
        <v>36.700000000000003</v>
      </c>
      <c r="N82" s="12">
        <f t="shared" si="28"/>
        <v>0</v>
      </c>
      <c r="O82" s="12">
        <f t="shared" si="45"/>
        <v>0</v>
      </c>
      <c r="R82" s="75">
        <f>'2 pr._pajamos pagal rūšis'!L76-'9 pr._įstaigų pajamos'!L82</f>
        <v>0</v>
      </c>
    </row>
    <row r="83" spans="1:18" s="36" customFormat="1" ht="15" customHeight="1" x14ac:dyDescent="0.25">
      <c r="A83" s="32" t="s">
        <v>118</v>
      </c>
      <c r="B83" s="12" t="s">
        <v>158</v>
      </c>
      <c r="C83" s="15" t="s">
        <v>48</v>
      </c>
      <c r="D83" s="16">
        <f t="shared" si="43"/>
        <v>6.5</v>
      </c>
      <c r="E83" s="16">
        <v>6.5</v>
      </c>
      <c r="F83" s="16"/>
      <c r="G83" s="16"/>
      <c r="H83" s="10">
        <f t="shared" si="25"/>
        <v>0</v>
      </c>
      <c r="I83" s="10"/>
      <c r="J83" s="10"/>
      <c r="K83" s="10"/>
      <c r="L83" s="12">
        <f t="shared" si="26"/>
        <v>6.5</v>
      </c>
      <c r="M83" s="12">
        <f t="shared" si="44"/>
        <v>6.5</v>
      </c>
      <c r="N83" s="12">
        <f t="shared" si="28"/>
        <v>0</v>
      </c>
      <c r="O83" s="12">
        <f t="shared" si="45"/>
        <v>0</v>
      </c>
      <c r="R83" s="75">
        <f>'2 pr._pajamos pagal rūšis'!L77-'9 pr._įstaigų pajamos'!L83</f>
        <v>0</v>
      </c>
    </row>
    <row r="84" spans="1:18" s="36" customFormat="1" ht="15" customHeight="1" x14ac:dyDescent="0.25">
      <c r="A84" s="32" t="s">
        <v>119</v>
      </c>
      <c r="B84" s="40" t="s">
        <v>60</v>
      </c>
      <c r="C84" s="15" t="s">
        <v>48</v>
      </c>
      <c r="D84" s="16">
        <f t="shared" si="43"/>
        <v>11.5</v>
      </c>
      <c r="E84" s="16">
        <v>11.5</v>
      </c>
      <c r="F84" s="16"/>
      <c r="G84" s="16"/>
      <c r="H84" s="10">
        <f t="shared" si="25"/>
        <v>0</v>
      </c>
      <c r="I84" s="10"/>
      <c r="J84" s="10"/>
      <c r="K84" s="10"/>
      <c r="L84" s="12">
        <f t="shared" ref="L84" si="64">M84+O84</f>
        <v>11.5</v>
      </c>
      <c r="M84" s="12">
        <f t="shared" ref="M84" si="65">E84+I84</f>
        <v>11.5</v>
      </c>
      <c r="N84" s="12">
        <f t="shared" ref="N84" si="66">F84+J84</f>
        <v>0</v>
      </c>
      <c r="O84" s="12">
        <f t="shared" ref="O84" si="67">G84+K84</f>
        <v>0</v>
      </c>
      <c r="R84" s="75"/>
    </row>
    <row r="85" spans="1:18" ht="15.95" customHeight="1" x14ac:dyDescent="0.25">
      <c r="A85" s="342" t="s">
        <v>120</v>
      </c>
      <c r="B85" s="21" t="s">
        <v>167</v>
      </c>
      <c r="C85" s="25"/>
      <c r="D85" s="23">
        <f t="shared" ref="D85:R85" si="68">SUM(D55:D84)</f>
        <v>715.80000000000007</v>
      </c>
      <c r="E85" s="23">
        <f t="shared" si="68"/>
        <v>715.80000000000007</v>
      </c>
      <c r="F85" s="23">
        <f t="shared" si="68"/>
        <v>74</v>
      </c>
      <c r="G85" s="23">
        <f t="shared" si="68"/>
        <v>0</v>
      </c>
      <c r="H85" s="72">
        <f t="shared" si="68"/>
        <v>-2.3000000000000016</v>
      </c>
      <c r="I85" s="72">
        <f t="shared" si="68"/>
        <v>-2.3000000000000016</v>
      </c>
      <c r="J85" s="72">
        <f t="shared" si="68"/>
        <v>0</v>
      </c>
      <c r="K85" s="72">
        <f t="shared" si="68"/>
        <v>0</v>
      </c>
      <c r="L85" s="21">
        <f t="shared" si="68"/>
        <v>713.50000000000023</v>
      </c>
      <c r="M85" s="43">
        <f t="shared" si="68"/>
        <v>713.50000000000023</v>
      </c>
      <c r="N85" s="43">
        <f t="shared" si="68"/>
        <v>74.000000000000014</v>
      </c>
      <c r="O85" s="43">
        <f t="shared" si="68"/>
        <v>0</v>
      </c>
      <c r="P85" s="23">
        <f t="shared" si="68"/>
        <v>0</v>
      </c>
      <c r="Q85" s="23">
        <f t="shared" si="68"/>
        <v>0</v>
      </c>
      <c r="R85" s="23">
        <f t="shared" si="68"/>
        <v>0</v>
      </c>
    </row>
    <row r="86" spans="1:18" ht="15.95" customHeight="1" x14ac:dyDescent="0.25">
      <c r="A86" s="32" t="s">
        <v>121</v>
      </c>
      <c r="B86" s="583" t="s">
        <v>62</v>
      </c>
      <c r="C86" s="584"/>
      <c r="D86" s="584"/>
      <c r="E86" s="584"/>
      <c r="F86" s="584"/>
      <c r="G86" s="584"/>
      <c r="H86" s="584"/>
      <c r="I86" s="584"/>
      <c r="J86" s="584"/>
      <c r="K86" s="584"/>
      <c r="L86" s="584"/>
      <c r="M86" s="584"/>
      <c r="N86" s="584"/>
      <c r="O86" s="584"/>
      <c r="R86" s="75">
        <f>'2 pr._pajamos pagal rūšis'!L80-'9 pr._įstaigų pajamos'!L86</f>
        <v>0</v>
      </c>
    </row>
    <row r="87" spans="1:18" ht="15" customHeight="1" x14ac:dyDescent="0.25">
      <c r="A87" s="32" t="s">
        <v>122</v>
      </c>
      <c r="B87" s="29" t="s">
        <v>7</v>
      </c>
      <c r="C87" s="38" t="s">
        <v>30</v>
      </c>
      <c r="D87" s="16">
        <f t="shared" ref="D87:D99" si="69">E87+G87</f>
        <v>1.3</v>
      </c>
      <c r="E87" s="16">
        <v>1.3</v>
      </c>
      <c r="F87" s="16"/>
      <c r="G87" s="16"/>
      <c r="H87" s="10">
        <f t="shared" si="25"/>
        <v>0</v>
      </c>
      <c r="I87" s="10"/>
      <c r="J87" s="10"/>
      <c r="K87" s="10"/>
      <c r="L87" s="12">
        <f t="shared" si="26"/>
        <v>1.3</v>
      </c>
      <c r="M87" s="12">
        <f t="shared" si="44"/>
        <v>1.3</v>
      </c>
      <c r="N87" s="12">
        <f t="shared" si="28"/>
        <v>0</v>
      </c>
      <c r="O87" s="12">
        <f t="shared" si="45"/>
        <v>0</v>
      </c>
      <c r="R87" s="75">
        <f>'2 pr._pajamos pagal rūšis'!L81-'9 pr._įstaigų pajamos'!L87</f>
        <v>0</v>
      </c>
    </row>
    <row r="88" spans="1:18" ht="15" customHeight="1" x14ac:dyDescent="0.25">
      <c r="A88" s="32" t="s">
        <v>123</v>
      </c>
      <c r="B88" s="29" t="s">
        <v>10</v>
      </c>
      <c r="C88" s="38" t="s">
        <v>30</v>
      </c>
      <c r="D88" s="16">
        <f t="shared" si="69"/>
        <v>0.8</v>
      </c>
      <c r="E88" s="16">
        <v>0.8</v>
      </c>
      <c r="F88" s="16"/>
      <c r="G88" s="16"/>
      <c r="H88" s="10">
        <f t="shared" si="25"/>
        <v>0</v>
      </c>
      <c r="I88" s="10"/>
      <c r="J88" s="10"/>
      <c r="K88" s="10"/>
      <c r="L88" s="12">
        <f t="shared" si="26"/>
        <v>0.8</v>
      </c>
      <c r="M88" s="12">
        <f t="shared" si="44"/>
        <v>0.8</v>
      </c>
      <c r="N88" s="12">
        <f t="shared" si="28"/>
        <v>0</v>
      </c>
      <c r="O88" s="12">
        <f t="shared" si="45"/>
        <v>0</v>
      </c>
      <c r="R88" s="75">
        <f>'2 pr._pajamos pagal rūšis'!L82-'9 pr._įstaigų pajamos'!L88</f>
        <v>0</v>
      </c>
    </row>
    <row r="89" spans="1:18" ht="15" customHeight="1" x14ac:dyDescent="0.25">
      <c r="A89" s="32" t="s">
        <v>124</v>
      </c>
      <c r="B89" s="29" t="s">
        <v>11</v>
      </c>
      <c r="C89" s="38" t="s">
        <v>30</v>
      </c>
      <c r="D89" s="16">
        <f t="shared" si="69"/>
        <v>1.2</v>
      </c>
      <c r="E89" s="16">
        <v>1.2</v>
      </c>
      <c r="F89" s="16"/>
      <c r="G89" s="16"/>
      <c r="H89" s="10">
        <f t="shared" si="25"/>
        <v>0</v>
      </c>
      <c r="I89" s="10"/>
      <c r="J89" s="10"/>
      <c r="K89" s="10"/>
      <c r="L89" s="12">
        <f t="shared" si="26"/>
        <v>1.2</v>
      </c>
      <c r="M89" s="12">
        <f t="shared" si="44"/>
        <v>1.2</v>
      </c>
      <c r="N89" s="12">
        <f t="shared" si="28"/>
        <v>0</v>
      </c>
      <c r="O89" s="12">
        <f t="shared" si="45"/>
        <v>0</v>
      </c>
      <c r="R89" s="75">
        <f>'2 pr._pajamos pagal rūšis'!L83-'9 pr._įstaigų pajamos'!L89</f>
        <v>0</v>
      </c>
    </row>
    <row r="90" spans="1:18" ht="15" customHeight="1" x14ac:dyDescent="0.25">
      <c r="A90" s="32" t="s">
        <v>125</v>
      </c>
      <c r="B90" s="29" t="s">
        <v>15</v>
      </c>
      <c r="C90" s="38" t="s">
        <v>30</v>
      </c>
      <c r="D90" s="16">
        <f t="shared" si="69"/>
        <v>0.8</v>
      </c>
      <c r="E90" s="16">
        <v>0.8</v>
      </c>
      <c r="F90" s="16"/>
      <c r="G90" s="16"/>
      <c r="H90" s="10">
        <f t="shared" si="25"/>
        <v>0</v>
      </c>
      <c r="I90" s="10"/>
      <c r="J90" s="10"/>
      <c r="K90" s="10"/>
      <c r="L90" s="12">
        <f t="shared" si="26"/>
        <v>0.8</v>
      </c>
      <c r="M90" s="12">
        <f t="shared" si="44"/>
        <v>0.8</v>
      </c>
      <c r="N90" s="12">
        <f t="shared" si="28"/>
        <v>0</v>
      </c>
      <c r="O90" s="12">
        <f t="shared" si="45"/>
        <v>0</v>
      </c>
      <c r="R90" s="75">
        <f>'2 pr._pajamos pagal rūšis'!L84-'9 pr._įstaigų pajamos'!L90</f>
        <v>0</v>
      </c>
    </row>
    <row r="91" spans="1:18" ht="15" customHeight="1" x14ac:dyDescent="0.25">
      <c r="A91" s="32" t="s">
        <v>126</v>
      </c>
      <c r="B91" s="29" t="s">
        <v>16</v>
      </c>
      <c r="C91" s="38" t="s">
        <v>30</v>
      </c>
      <c r="D91" s="16">
        <f t="shared" si="69"/>
        <v>1.2</v>
      </c>
      <c r="E91" s="16">
        <v>1.2</v>
      </c>
      <c r="F91" s="16"/>
      <c r="G91" s="16"/>
      <c r="H91" s="10">
        <f t="shared" si="25"/>
        <v>0</v>
      </c>
      <c r="I91" s="10"/>
      <c r="J91" s="10"/>
      <c r="K91" s="10"/>
      <c r="L91" s="12">
        <f t="shared" ref="L91" si="70">M91+O91</f>
        <v>1.2</v>
      </c>
      <c r="M91" s="12">
        <f t="shared" ref="M91" si="71">E91+I91</f>
        <v>1.2</v>
      </c>
      <c r="N91" s="12">
        <f t="shared" ref="N91" si="72">F91+J91</f>
        <v>0</v>
      </c>
      <c r="O91" s="12">
        <f t="shared" ref="O91" si="73">G91+K91</f>
        <v>0</v>
      </c>
      <c r="R91" s="75"/>
    </row>
    <row r="92" spans="1:18" ht="15" customHeight="1" x14ac:dyDescent="0.25">
      <c r="A92" s="32" t="s">
        <v>127</v>
      </c>
      <c r="B92" s="29" t="s">
        <v>27</v>
      </c>
      <c r="C92" s="38" t="s">
        <v>30</v>
      </c>
      <c r="D92" s="16">
        <f t="shared" si="69"/>
        <v>29.6</v>
      </c>
      <c r="E92" s="16">
        <v>29.6</v>
      </c>
      <c r="F92" s="16"/>
      <c r="G92" s="16"/>
      <c r="H92" s="10">
        <f t="shared" si="25"/>
        <v>0</v>
      </c>
      <c r="I92" s="10"/>
      <c r="J92" s="10"/>
      <c r="K92" s="10"/>
      <c r="L92" s="12">
        <f t="shared" si="26"/>
        <v>29.6</v>
      </c>
      <c r="M92" s="12">
        <f t="shared" si="44"/>
        <v>29.6</v>
      </c>
      <c r="N92" s="12">
        <f t="shared" si="28"/>
        <v>0</v>
      </c>
      <c r="O92" s="12">
        <f t="shared" si="45"/>
        <v>0</v>
      </c>
      <c r="R92" s="75">
        <f>'2 pr._pajamos pagal rūšis'!L86-'9 pr._įstaigų pajamos'!L92</f>
        <v>0</v>
      </c>
    </row>
    <row r="93" spans="1:18" ht="15" customHeight="1" x14ac:dyDescent="0.25">
      <c r="A93" s="32" t="s">
        <v>128</v>
      </c>
      <c r="B93" s="29" t="s">
        <v>54</v>
      </c>
      <c r="C93" s="38" t="s">
        <v>30</v>
      </c>
      <c r="D93" s="16">
        <f t="shared" si="69"/>
        <v>5.3999999999999995</v>
      </c>
      <c r="E93" s="16">
        <v>4.0999999999999996</v>
      </c>
      <c r="F93" s="16"/>
      <c r="G93" s="16">
        <v>1.3</v>
      </c>
      <c r="H93" s="10">
        <f t="shared" si="25"/>
        <v>0</v>
      </c>
      <c r="I93" s="10"/>
      <c r="J93" s="10"/>
      <c r="K93" s="10"/>
      <c r="L93" s="12">
        <f t="shared" si="26"/>
        <v>5.3999999999999995</v>
      </c>
      <c r="M93" s="12">
        <f t="shared" si="44"/>
        <v>4.0999999999999996</v>
      </c>
      <c r="N93" s="12">
        <f t="shared" si="28"/>
        <v>0</v>
      </c>
      <c r="O93" s="12">
        <f t="shared" si="45"/>
        <v>1.3</v>
      </c>
      <c r="R93" s="75">
        <f>'2 pr._pajamos pagal rūšis'!L87-'9 pr._įstaigų pajamos'!L93</f>
        <v>0</v>
      </c>
    </row>
    <row r="94" spans="1:18" ht="15" customHeight="1" x14ac:dyDescent="0.25">
      <c r="A94" s="32" t="s">
        <v>153</v>
      </c>
      <c r="B94" s="29" t="s">
        <v>55</v>
      </c>
      <c r="C94" s="38" t="s">
        <v>30</v>
      </c>
      <c r="D94" s="16">
        <f t="shared" si="69"/>
        <v>4.2</v>
      </c>
      <c r="E94" s="16">
        <v>4.2</v>
      </c>
      <c r="F94" s="16"/>
      <c r="G94" s="16"/>
      <c r="H94" s="10">
        <f t="shared" si="25"/>
        <v>0</v>
      </c>
      <c r="I94" s="10"/>
      <c r="J94" s="10"/>
      <c r="K94" s="10"/>
      <c r="L94" s="12">
        <f t="shared" si="26"/>
        <v>4.2</v>
      </c>
      <c r="M94" s="12">
        <f t="shared" si="44"/>
        <v>4.2</v>
      </c>
      <c r="N94" s="12">
        <f t="shared" si="28"/>
        <v>0</v>
      </c>
      <c r="O94" s="12">
        <f t="shared" si="45"/>
        <v>0</v>
      </c>
      <c r="R94" s="75">
        <f>'2 pr._pajamos pagal rūšis'!L88-'9 pr._įstaigų pajamos'!L94</f>
        <v>0</v>
      </c>
    </row>
    <row r="95" spans="1:18" ht="15" customHeight="1" x14ac:dyDescent="0.25">
      <c r="A95" s="13" t="s">
        <v>129</v>
      </c>
      <c r="B95" s="29" t="s">
        <v>315</v>
      </c>
      <c r="C95" s="38" t="s">
        <v>30</v>
      </c>
      <c r="D95" s="16">
        <f t="shared" si="69"/>
        <v>1.6</v>
      </c>
      <c r="E95" s="16">
        <v>1.6</v>
      </c>
      <c r="F95" s="16"/>
      <c r="G95" s="16"/>
      <c r="H95" s="10">
        <f t="shared" si="25"/>
        <v>0</v>
      </c>
      <c r="I95" s="10"/>
      <c r="J95" s="10"/>
      <c r="K95" s="10"/>
      <c r="L95" s="12">
        <f t="shared" si="26"/>
        <v>1.6</v>
      </c>
      <c r="M95" s="12">
        <f t="shared" si="44"/>
        <v>1.6</v>
      </c>
      <c r="N95" s="12">
        <f t="shared" si="28"/>
        <v>0</v>
      </c>
      <c r="O95" s="12">
        <f t="shared" si="45"/>
        <v>0</v>
      </c>
      <c r="R95" s="75">
        <f>'2 pr._pajamos pagal rūšis'!L89-'9 pr._įstaigų pajamos'!L95</f>
        <v>0</v>
      </c>
    </row>
    <row r="96" spans="1:18" ht="15" customHeight="1" x14ac:dyDescent="0.25">
      <c r="A96" s="13" t="s">
        <v>130</v>
      </c>
      <c r="B96" s="29" t="s">
        <v>63</v>
      </c>
      <c r="C96" s="38" t="s">
        <v>30</v>
      </c>
      <c r="D96" s="16">
        <f t="shared" si="69"/>
        <v>1.2</v>
      </c>
      <c r="E96" s="16">
        <v>1.2</v>
      </c>
      <c r="F96" s="16"/>
      <c r="G96" s="16"/>
      <c r="H96" s="10">
        <f t="shared" si="25"/>
        <v>0</v>
      </c>
      <c r="I96" s="10"/>
      <c r="J96" s="10"/>
      <c r="K96" s="10"/>
      <c r="L96" s="12">
        <f t="shared" si="26"/>
        <v>1.2</v>
      </c>
      <c r="M96" s="12">
        <f t="shared" si="44"/>
        <v>1.2</v>
      </c>
      <c r="N96" s="12">
        <f t="shared" si="28"/>
        <v>0</v>
      </c>
      <c r="O96" s="12">
        <f t="shared" si="45"/>
        <v>0</v>
      </c>
      <c r="R96" s="75">
        <f>'2 pr._pajamos pagal rūšis'!L90-'9 pr._įstaigų pajamos'!L96</f>
        <v>0</v>
      </c>
    </row>
    <row r="97" spans="1:18" ht="15" customHeight="1" x14ac:dyDescent="0.25">
      <c r="A97" s="340" t="s">
        <v>131</v>
      </c>
      <c r="B97" s="29" t="s">
        <v>146</v>
      </c>
      <c r="C97" s="38" t="s">
        <v>30</v>
      </c>
      <c r="D97" s="16">
        <f t="shared" si="69"/>
        <v>1</v>
      </c>
      <c r="E97" s="16">
        <v>1</v>
      </c>
      <c r="F97" s="16"/>
      <c r="G97" s="16"/>
      <c r="H97" s="10">
        <f t="shared" si="25"/>
        <v>0</v>
      </c>
      <c r="I97" s="10"/>
      <c r="J97" s="10"/>
      <c r="K97" s="10"/>
      <c r="L97" s="12">
        <f t="shared" si="26"/>
        <v>1</v>
      </c>
      <c r="M97" s="12">
        <f t="shared" si="44"/>
        <v>1</v>
      </c>
      <c r="N97" s="12">
        <f t="shared" si="28"/>
        <v>0</v>
      </c>
      <c r="O97" s="12">
        <f t="shared" si="45"/>
        <v>0</v>
      </c>
      <c r="R97" s="75">
        <f>'2 pr._pajamos pagal rūšis'!L91-'9 pr._įstaigų pajamos'!L97</f>
        <v>0</v>
      </c>
    </row>
    <row r="98" spans="1:18" ht="15" customHeight="1" x14ac:dyDescent="0.25">
      <c r="A98" s="13" t="s">
        <v>132</v>
      </c>
      <c r="B98" s="29" t="s">
        <v>28</v>
      </c>
      <c r="C98" s="38" t="s">
        <v>30</v>
      </c>
      <c r="D98" s="16">
        <f t="shared" si="69"/>
        <v>3.5</v>
      </c>
      <c r="E98" s="16">
        <v>3.5</v>
      </c>
      <c r="F98" s="16"/>
      <c r="G98" s="16"/>
      <c r="H98" s="10">
        <f t="shared" si="25"/>
        <v>0</v>
      </c>
      <c r="I98" s="10"/>
      <c r="J98" s="10"/>
      <c r="K98" s="10"/>
      <c r="L98" s="12">
        <f t="shared" si="26"/>
        <v>3.5</v>
      </c>
      <c r="M98" s="12">
        <f t="shared" si="44"/>
        <v>3.5</v>
      </c>
      <c r="N98" s="12">
        <f t="shared" si="28"/>
        <v>0</v>
      </c>
      <c r="O98" s="12">
        <f t="shared" si="45"/>
        <v>0</v>
      </c>
      <c r="R98" s="75">
        <f>'2 pr._pajamos pagal rūšis'!L92-'9 pr._įstaigų pajamos'!L98</f>
        <v>0</v>
      </c>
    </row>
    <row r="99" spans="1:18" ht="15" customHeight="1" x14ac:dyDescent="0.25">
      <c r="A99" s="13" t="s">
        <v>133</v>
      </c>
      <c r="B99" s="12" t="s">
        <v>29</v>
      </c>
      <c r="C99" s="38" t="s">
        <v>30</v>
      </c>
      <c r="D99" s="16">
        <f t="shared" si="69"/>
        <v>24.3</v>
      </c>
      <c r="E99" s="16">
        <v>22.3</v>
      </c>
      <c r="F99" s="16"/>
      <c r="G99" s="16">
        <v>2</v>
      </c>
      <c r="H99" s="10">
        <f t="shared" si="25"/>
        <v>0</v>
      </c>
      <c r="I99" s="10"/>
      <c r="J99" s="10"/>
      <c r="K99" s="10"/>
      <c r="L99" s="12">
        <f t="shared" si="26"/>
        <v>24.3</v>
      </c>
      <c r="M99" s="12">
        <f t="shared" si="44"/>
        <v>22.3</v>
      </c>
      <c r="N99" s="12">
        <f t="shared" si="28"/>
        <v>0</v>
      </c>
      <c r="O99" s="12">
        <f t="shared" si="45"/>
        <v>2</v>
      </c>
      <c r="R99" s="75">
        <f>'2 pr._pajamos pagal rūšis'!L93-'9 pr._įstaigų pajamos'!L99</f>
        <v>0</v>
      </c>
    </row>
    <row r="100" spans="1:18" ht="15.95" customHeight="1" x14ac:dyDescent="0.25">
      <c r="A100" s="341" t="s">
        <v>134</v>
      </c>
      <c r="B100" s="43" t="s">
        <v>169</v>
      </c>
      <c r="C100" s="81"/>
      <c r="D100" s="71">
        <f t="shared" ref="D100:K100" si="74">SUM(D87:D99)</f>
        <v>76.100000000000009</v>
      </c>
      <c r="E100" s="71">
        <f t="shared" si="74"/>
        <v>72.800000000000011</v>
      </c>
      <c r="F100" s="71">
        <f t="shared" si="74"/>
        <v>0</v>
      </c>
      <c r="G100" s="71">
        <f t="shared" si="74"/>
        <v>3.3</v>
      </c>
      <c r="H100" s="72">
        <f t="shared" si="74"/>
        <v>0</v>
      </c>
      <c r="I100" s="72">
        <f t="shared" si="74"/>
        <v>0</v>
      </c>
      <c r="J100" s="72">
        <f t="shared" si="74"/>
        <v>0</v>
      </c>
      <c r="K100" s="72">
        <f t="shared" si="74"/>
        <v>0</v>
      </c>
      <c r="L100" s="21">
        <f t="shared" si="26"/>
        <v>76.100000000000009</v>
      </c>
      <c r="M100" s="43">
        <f>SUM(M87:M99)</f>
        <v>72.800000000000011</v>
      </c>
      <c r="N100" s="43">
        <f>SUM(N87:N99)</f>
        <v>0</v>
      </c>
      <c r="O100" s="43">
        <f>SUM(O87:O99)</f>
        <v>3.3</v>
      </c>
      <c r="R100" s="75">
        <f>'2 pr._pajamos pagal rūšis'!L94-'9 pr._įstaigų pajamos'!L100</f>
        <v>0</v>
      </c>
    </row>
    <row r="101" spans="1:18" ht="15.95" customHeight="1" x14ac:dyDescent="0.25">
      <c r="A101" s="37" t="s">
        <v>135</v>
      </c>
      <c r="B101" s="583" t="s">
        <v>64</v>
      </c>
      <c r="C101" s="584"/>
      <c r="D101" s="584"/>
      <c r="E101" s="584"/>
      <c r="F101" s="584"/>
      <c r="G101" s="584"/>
      <c r="H101" s="584"/>
      <c r="I101" s="584"/>
      <c r="J101" s="584"/>
      <c r="K101" s="584"/>
      <c r="L101" s="584"/>
      <c r="M101" s="584"/>
      <c r="N101" s="584"/>
      <c r="O101" s="585"/>
      <c r="R101" s="75">
        <f>'2 pr._pajamos pagal rūšis'!L95-'9 pr._įstaigų pajamos'!L101</f>
        <v>0</v>
      </c>
    </row>
    <row r="102" spans="1:18" ht="15" customHeight="1" x14ac:dyDescent="0.25">
      <c r="A102" s="37" t="s">
        <v>154</v>
      </c>
      <c r="B102" s="11" t="s">
        <v>49</v>
      </c>
      <c r="C102" s="7" t="s">
        <v>24</v>
      </c>
      <c r="D102" s="8">
        <f>E102+G102</f>
        <v>270</v>
      </c>
      <c r="E102" s="41">
        <v>270</v>
      </c>
      <c r="F102" s="41">
        <v>186</v>
      </c>
      <c r="G102" s="41"/>
      <c r="H102" s="9">
        <f t="shared" si="25"/>
        <v>0</v>
      </c>
      <c r="I102" s="9"/>
      <c r="J102" s="9"/>
      <c r="K102" s="9"/>
      <c r="L102" s="11">
        <f t="shared" si="26"/>
        <v>270</v>
      </c>
      <c r="M102" s="11">
        <f t="shared" si="44"/>
        <v>270</v>
      </c>
      <c r="N102" s="11">
        <f>F102+J102</f>
        <v>186</v>
      </c>
      <c r="O102" s="11">
        <f t="shared" si="45"/>
        <v>0</v>
      </c>
      <c r="R102" s="75">
        <f>'2 pr._pajamos pagal rūšis'!L96-'9 pr._įstaigų pajamos'!L102</f>
        <v>0</v>
      </c>
    </row>
    <row r="103" spans="1:18" ht="15" customHeight="1" x14ac:dyDescent="0.25">
      <c r="A103" s="37" t="s">
        <v>136</v>
      </c>
      <c r="B103" s="12" t="s">
        <v>50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25"/>
        <v>0</v>
      </c>
      <c r="I103" s="10"/>
      <c r="J103" s="10"/>
      <c r="K103" s="10"/>
      <c r="L103" s="12">
        <f t="shared" si="26"/>
        <v>58</v>
      </c>
      <c r="M103" s="12">
        <f t="shared" si="44"/>
        <v>58</v>
      </c>
      <c r="N103" s="12">
        <f t="shared" si="28"/>
        <v>20.6</v>
      </c>
      <c r="O103" s="12">
        <f t="shared" si="45"/>
        <v>0</v>
      </c>
      <c r="R103" s="75">
        <f>'2 pr._pajamos pagal rūšis'!L97-'9 pr._įstaigų pajamos'!L103</f>
        <v>0</v>
      </c>
    </row>
    <row r="104" spans="1:18" s="36" customFormat="1" ht="16.5" customHeight="1" x14ac:dyDescent="0.25">
      <c r="A104" s="37" t="s">
        <v>173</v>
      </c>
      <c r="B104" s="12" t="s">
        <v>65</v>
      </c>
      <c r="C104" s="30" t="s">
        <v>24</v>
      </c>
      <c r="D104" s="16">
        <f>E104+G104</f>
        <v>0.6</v>
      </c>
      <c r="E104" s="16">
        <v>0.6</v>
      </c>
      <c r="F104" s="16"/>
      <c r="G104" s="16"/>
      <c r="H104" s="10">
        <f t="shared" si="25"/>
        <v>0</v>
      </c>
      <c r="I104" s="10"/>
      <c r="J104" s="10"/>
      <c r="K104" s="10"/>
      <c r="L104" s="12">
        <f t="shared" si="26"/>
        <v>0.6</v>
      </c>
      <c r="M104" s="12">
        <f t="shared" si="44"/>
        <v>0.6</v>
      </c>
      <c r="N104" s="12">
        <f t="shared" si="28"/>
        <v>0</v>
      </c>
      <c r="O104" s="12">
        <f t="shared" si="45"/>
        <v>0</v>
      </c>
      <c r="R104" s="75">
        <f>'2 pr._pajamos pagal rūšis'!L98-'9 pr._įstaigų pajamos'!L104</f>
        <v>0</v>
      </c>
    </row>
    <row r="105" spans="1:18" ht="15" customHeight="1" x14ac:dyDescent="0.25">
      <c r="A105" s="37" t="s">
        <v>174</v>
      </c>
      <c r="B105" s="12" t="s">
        <v>352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ref="H105" si="75">I105+K105</f>
        <v>0</v>
      </c>
      <c r="I105" s="10"/>
      <c r="J105" s="10"/>
      <c r="K105" s="10"/>
      <c r="L105" s="12">
        <f t="shared" ref="L105:L107" si="76">M105+O105</f>
        <v>31</v>
      </c>
      <c r="M105" s="12">
        <f t="shared" ref="M105" si="77">E105+I105</f>
        <v>31</v>
      </c>
      <c r="N105" s="12">
        <f t="shared" ref="N105" si="78">F105+J105</f>
        <v>0</v>
      </c>
      <c r="O105" s="12">
        <f t="shared" ref="O105" si="79">G105+K105</f>
        <v>0</v>
      </c>
      <c r="R105" s="75">
        <f>'2 pr._pajamos pagal rūšis'!L99-'9 pr._įstaigų pajamos'!L105</f>
        <v>0</v>
      </c>
    </row>
    <row r="106" spans="1:18" ht="15.95" customHeight="1" x14ac:dyDescent="0.25">
      <c r="A106" s="20" t="s">
        <v>175</v>
      </c>
      <c r="B106" s="82" t="s">
        <v>170</v>
      </c>
      <c r="C106" s="83"/>
      <c r="D106" s="84">
        <f t="shared" ref="D106:K106" si="80">SUM(D102:D105)</f>
        <v>359.6</v>
      </c>
      <c r="E106" s="84">
        <f t="shared" si="80"/>
        <v>359.6</v>
      </c>
      <c r="F106" s="84">
        <f t="shared" si="80"/>
        <v>206.6</v>
      </c>
      <c r="G106" s="84">
        <f t="shared" si="80"/>
        <v>0</v>
      </c>
      <c r="H106" s="9">
        <f t="shared" si="80"/>
        <v>0</v>
      </c>
      <c r="I106" s="9">
        <f t="shared" si="80"/>
        <v>0</v>
      </c>
      <c r="J106" s="9">
        <f t="shared" si="80"/>
        <v>0</v>
      </c>
      <c r="K106" s="9">
        <f t="shared" si="80"/>
        <v>0</v>
      </c>
      <c r="L106" s="21">
        <f t="shared" si="76"/>
        <v>359.6</v>
      </c>
      <c r="M106" s="85">
        <f>SUM(M102:M105)</f>
        <v>359.6</v>
      </c>
      <c r="N106" s="85">
        <f>SUM(N102:N105)</f>
        <v>206.6</v>
      </c>
      <c r="O106" s="85">
        <f>SUM(O102:O105)</f>
        <v>0</v>
      </c>
      <c r="R106" s="75">
        <f>'2 pr._pajamos pagal rūšis'!L100-'9 pr._įstaigų pajamos'!L106</f>
        <v>0</v>
      </c>
    </row>
    <row r="107" spans="1:18" ht="15.95" customHeight="1" x14ac:dyDescent="0.25">
      <c r="A107" s="20" t="s">
        <v>176</v>
      </c>
      <c r="B107" s="44" t="s">
        <v>162</v>
      </c>
      <c r="C107" s="45"/>
      <c r="D107" s="46">
        <f t="shared" ref="D107:K107" si="81">D36+D49+D53+D85+D100+D106</f>
        <v>1340.9</v>
      </c>
      <c r="E107" s="46">
        <f t="shared" si="81"/>
        <v>1329.6</v>
      </c>
      <c r="F107" s="46">
        <f t="shared" si="81"/>
        <v>280.60000000000002</v>
      </c>
      <c r="G107" s="46">
        <f t="shared" si="81"/>
        <v>11.3</v>
      </c>
      <c r="H107" s="47">
        <f t="shared" si="81"/>
        <v>-2.3000000000000016</v>
      </c>
      <c r="I107" s="47">
        <f t="shared" si="81"/>
        <v>-2.3000000000000016</v>
      </c>
      <c r="J107" s="47">
        <f t="shared" si="81"/>
        <v>0</v>
      </c>
      <c r="K107" s="47">
        <f t="shared" si="81"/>
        <v>0</v>
      </c>
      <c r="L107" s="21">
        <f t="shared" si="76"/>
        <v>1338.6000000000001</v>
      </c>
      <c r="M107" s="48">
        <f>M36+M49+M53+M85+M100+M106</f>
        <v>1327.3000000000002</v>
      </c>
      <c r="N107" s="48">
        <f>N36+N49+N53+N85+N100+N106</f>
        <v>280.60000000000002</v>
      </c>
      <c r="O107" s="48">
        <f>O36+O49+O53+O85+O100+O106</f>
        <v>11.3</v>
      </c>
      <c r="R107" s="75">
        <f>'2 pr._pajamos pagal rūšis'!L101-'9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1340.9</v>
      </c>
      <c r="E109" s="6">
        <v>1329.6</v>
      </c>
      <c r="F109" s="6">
        <v>280.60000000000002</v>
      </c>
      <c r="G109" s="6">
        <v>11.3</v>
      </c>
      <c r="H109" s="6"/>
      <c r="I109" s="6"/>
      <c r="J109" s="6"/>
      <c r="K109" s="6"/>
      <c r="L109" s="6"/>
      <c r="M109" s="6"/>
      <c r="N109" s="6"/>
      <c r="P109" s="68" t="s">
        <v>258</v>
      </c>
      <c r="Q109" s="69">
        <f>SUMIF(C24:C104,1,L24:L104)</f>
        <v>31.4</v>
      </c>
    </row>
    <row r="110" spans="1:18" x14ac:dyDescent="0.25">
      <c r="A110" s="6"/>
      <c r="B110" s="6"/>
      <c r="C110" s="51"/>
      <c r="D110" s="6">
        <f>D109-D107</f>
        <v>0</v>
      </c>
      <c r="E110" s="6">
        <f t="shared" ref="E110:G110" si="82">E109-E107</f>
        <v>0</v>
      </c>
      <c r="F110" s="6">
        <f t="shared" si="82"/>
        <v>0</v>
      </c>
      <c r="G110" s="6">
        <f t="shared" si="82"/>
        <v>0</v>
      </c>
      <c r="H110" s="6"/>
      <c r="I110" s="6"/>
      <c r="J110" s="6"/>
      <c r="K110" s="6"/>
      <c r="L110" s="6"/>
      <c r="M110" s="6"/>
      <c r="N110" s="6"/>
      <c r="O110" s="6"/>
      <c r="P110" s="68" t="s">
        <v>259</v>
      </c>
      <c r="Q110" s="69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8" t="s">
        <v>260</v>
      </c>
      <c r="Q111" s="69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8" t="s">
        <v>261</v>
      </c>
      <c r="Q112" s="69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8" t="s">
        <v>264</v>
      </c>
      <c r="Q113" s="69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8" t="s">
        <v>262</v>
      </c>
      <c r="Q114" s="69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8" t="s">
        <v>263</v>
      </c>
      <c r="Q115" s="69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8" t="s">
        <v>265</v>
      </c>
      <c r="Q116" s="69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8" t="s">
        <v>266</v>
      </c>
      <c r="Q117" s="69">
        <f>SUMIF(C24:C104,9,L24:L104)</f>
        <v>713.50000000000023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8" t="s">
        <v>267</v>
      </c>
      <c r="Q118" s="69">
        <f>SUMIF(C24:C105,10,L24:L105)</f>
        <v>359.6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73" t="s">
        <v>162</v>
      </c>
      <c r="Q119" s="74">
        <f>SUM(Q109:Q118)</f>
        <v>1338.6000000000004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5"/>
      <c r="Q120" s="75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5"/>
      <c r="Q121" s="75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5"/>
      <c r="Q122" s="75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</sheetData>
  <mergeCells count="38">
    <mergeCell ref="B7:O7"/>
    <mergeCell ref="B8:O8"/>
    <mergeCell ref="B1:O1"/>
    <mergeCell ref="B2:O2"/>
    <mergeCell ref="B3:O3"/>
    <mergeCell ref="B4:O4"/>
    <mergeCell ref="A20:A22"/>
    <mergeCell ref="B20:B22"/>
    <mergeCell ref="A18:O18"/>
    <mergeCell ref="C20:C22"/>
    <mergeCell ref="B5:O5"/>
    <mergeCell ref="B6:O6"/>
    <mergeCell ref="L20:L22"/>
    <mergeCell ref="M20:O20"/>
    <mergeCell ref="B9:O9"/>
    <mergeCell ref="B10:O10"/>
    <mergeCell ref="B11:O11"/>
    <mergeCell ref="B12:O12"/>
    <mergeCell ref="B13:O13"/>
    <mergeCell ref="B14:O14"/>
    <mergeCell ref="B15:O15"/>
    <mergeCell ref="B16:O16"/>
    <mergeCell ref="B101:O101"/>
    <mergeCell ref="B50:O50"/>
    <mergeCell ref="B54:O54"/>
    <mergeCell ref="B86:O86"/>
    <mergeCell ref="E20:G20"/>
    <mergeCell ref="K21:K22"/>
    <mergeCell ref="M21:N21"/>
    <mergeCell ref="I21:J21"/>
    <mergeCell ref="B23:O23"/>
    <mergeCell ref="B37:O37"/>
    <mergeCell ref="E21:F21"/>
    <mergeCell ref="O21:O22"/>
    <mergeCell ref="H20:H22"/>
    <mergeCell ref="D20:D22"/>
    <mergeCell ref="G21:G22"/>
    <mergeCell ref="I20:K20"/>
  </mergeCells>
  <pageMargins left="1.1811023622047245" right="0.39370078740157483" top="0.78740157480314965" bottom="0.59055118110236227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2020-09-25T07:03:09Z</cp:lastPrinted>
  <dcterms:created xsi:type="dcterms:W3CDTF">2007-01-10T08:42:24Z</dcterms:created>
  <dcterms:modified xsi:type="dcterms:W3CDTF">2020-09-25T07:03:18Z</dcterms:modified>
</cp:coreProperties>
</file>