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" yWindow="0" windowWidth="28740" windowHeight="15600" tabRatio="976" activeTab="3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4" i="4" l="1"/>
  <c r="N69" i="14" l="1"/>
  <c r="K69" i="14" s="1"/>
  <c r="M69" i="14"/>
  <c r="L69" i="14"/>
  <c r="J69" i="14"/>
  <c r="I69" i="14"/>
  <c r="H69" i="14"/>
  <c r="E69" i="14"/>
  <c r="F69" i="14"/>
  <c r="C69" i="14" s="1"/>
  <c r="D69" i="14"/>
  <c r="M51" i="3"/>
  <c r="L51" i="3" s="1"/>
  <c r="N51" i="3"/>
  <c r="O51" i="3"/>
  <c r="H51" i="3"/>
  <c r="D51" i="3"/>
  <c r="M182" i="1"/>
  <c r="L182" i="1" s="1"/>
  <c r="N182" i="1"/>
  <c r="O182" i="1"/>
  <c r="H182" i="1"/>
  <c r="D182" i="1"/>
  <c r="G69" i="14"/>
  <c r="M82" i="7"/>
  <c r="L82" i="7" s="1"/>
  <c r="N82" i="7"/>
  <c r="O82" i="7"/>
  <c r="H82" i="7"/>
  <c r="D82" i="7"/>
  <c r="D79" i="12"/>
  <c r="H79" i="12"/>
  <c r="M79" i="12"/>
  <c r="N79" i="12"/>
  <c r="O79" i="12"/>
  <c r="L79" i="12" l="1"/>
  <c r="H106" i="4"/>
  <c r="I362" i="4" l="1"/>
  <c r="H362" i="4" s="1"/>
  <c r="J362" i="4"/>
  <c r="K362" i="4"/>
  <c r="M362" i="4"/>
  <c r="N362" i="4"/>
  <c r="O362" i="4"/>
  <c r="Q362" i="4"/>
  <c r="P362" i="4" s="1"/>
  <c r="R362" i="4"/>
  <c r="S362" i="4"/>
  <c r="U362" i="4"/>
  <c r="T362" i="4" s="1"/>
  <c r="F362" i="4"/>
  <c r="G362" i="4"/>
  <c r="E362" i="4"/>
  <c r="O351" i="4"/>
  <c r="N351" i="4"/>
  <c r="M351" i="4"/>
  <c r="L351" i="4"/>
  <c r="K351" i="4"/>
  <c r="J351" i="4"/>
  <c r="I351" i="4"/>
  <c r="H351" i="4"/>
  <c r="F351" i="4"/>
  <c r="G351" i="4"/>
  <c r="E351" i="4"/>
  <c r="O106" i="4"/>
  <c r="L362" i="4" l="1"/>
  <c r="G349" i="4"/>
  <c r="F349" i="4"/>
  <c r="E349" i="4"/>
  <c r="F350" i="4"/>
  <c r="G350" i="4"/>
  <c r="E350" i="4"/>
  <c r="G78" i="4"/>
  <c r="F78" i="4"/>
  <c r="E78" i="4"/>
  <c r="D78" i="4"/>
  <c r="D32" i="4"/>
  <c r="I349" i="4" l="1"/>
  <c r="J349" i="4"/>
  <c r="K349" i="4"/>
  <c r="J350" i="4"/>
  <c r="K350" i="4"/>
  <c r="I350" i="4"/>
  <c r="I26" i="4"/>
  <c r="J26" i="4"/>
  <c r="K26" i="4"/>
  <c r="P263" i="4"/>
  <c r="Q263" i="4"/>
  <c r="R263" i="4"/>
  <c r="S263" i="4"/>
  <c r="T263" i="4"/>
  <c r="U263" i="4"/>
  <c r="I263" i="4"/>
  <c r="J263" i="4"/>
  <c r="K263" i="4"/>
  <c r="E263" i="4"/>
  <c r="F263" i="4"/>
  <c r="G263" i="4"/>
  <c r="M266" i="4"/>
  <c r="N266" i="4"/>
  <c r="O266" i="4"/>
  <c r="M267" i="4"/>
  <c r="N267" i="4"/>
  <c r="O267" i="4"/>
  <c r="M268" i="4"/>
  <c r="N268" i="4"/>
  <c r="O268" i="4"/>
  <c r="H266" i="4"/>
  <c r="H267" i="4"/>
  <c r="H268" i="4"/>
  <c r="H265" i="4"/>
  <c r="H263" i="4" l="1"/>
  <c r="L268" i="4"/>
  <c r="L266" i="4"/>
  <c r="L267" i="4"/>
  <c r="E89" i="11"/>
  <c r="P350" i="4" l="1"/>
  <c r="Q350" i="4"/>
  <c r="R350" i="4"/>
  <c r="S350" i="4"/>
  <c r="T350" i="4"/>
  <c r="U350" i="4"/>
  <c r="J361" i="4"/>
  <c r="K361" i="4"/>
  <c r="G361" i="4"/>
  <c r="F361" i="4"/>
  <c r="E361" i="4"/>
  <c r="I361" i="4"/>
  <c r="I78" i="4"/>
  <c r="N32" i="4"/>
  <c r="O32" i="4"/>
  <c r="M32" i="4"/>
  <c r="H32" i="4"/>
  <c r="L32" i="4" s="1"/>
  <c r="H328" i="4"/>
  <c r="L328" i="4" s="1"/>
  <c r="N328" i="4"/>
  <c r="O328" i="4"/>
  <c r="M328" i="4"/>
  <c r="O324" i="4" l="1"/>
  <c r="N324" i="4"/>
  <c r="H324" i="4"/>
  <c r="M324" i="4"/>
  <c r="D324" i="4"/>
  <c r="L324" i="4" l="1"/>
  <c r="D107" i="11" l="1"/>
  <c r="E98" i="11" l="1"/>
  <c r="M153" i="1" l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F151" i="1"/>
  <c r="O84" i="4" l="1"/>
  <c r="N84" i="4"/>
  <c r="M84" i="4"/>
  <c r="J80" i="4"/>
  <c r="K80" i="4"/>
  <c r="I80" i="4"/>
  <c r="F80" i="4"/>
  <c r="G80" i="4"/>
  <c r="E80" i="4"/>
  <c r="D81" i="4"/>
  <c r="D82" i="4"/>
  <c r="D349" i="4" s="1"/>
  <c r="D83" i="4"/>
  <c r="D84" i="4"/>
  <c r="O50" i="7"/>
  <c r="M51" i="7"/>
  <c r="M50" i="7"/>
  <c r="M58" i="7"/>
  <c r="L84" i="4" l="1"/>
  <c r="E79" i="11"/>
  <c r="D57" i="11" l="1"/>
  <c r="C57" i="11"/>
  <c r="C107" i="11" l="1"/>
  <c r="F188" i="1" l="1"/>
  <c r="F354" i="4" l="1"/>
  <c r="E354" i="4"/>
  <c r="K348" i="4"/>
  <c r="G348" i="4"/>
  <c r="O265" i="4"/>
  <c r="N265" i="4"/>
  <c r="M265" i="4"/>
  <c r="D265" i="4"/>
  <c r="E348" i="4"/>
  <c r="F348" i="4"/>
  <c r="I348" i="4"/>
  <c r="J348" i="4"/>
  <c r="M263" i="4" l="1"/>
  <c r="N263" i="4"/>
  <c r="O263" i="4"/>
  <c r="H350" i="4"/>
  <c r="L265" i="4"/>
  <c r="L263" i="4" s="1"/>
  <c r="D350" i="4"/>
  <c r="J87" i="14"/>
  <c r="I87" i="14"/>
  <c r="H87" i="14"/>
  <c r="E87" i="14"/>
  <c r="F87" i="14"/>
  <c r="D87" i="14"/>
  <c r="E86" i="14"/>
  <c r="D86" i="14"/>
  <c r="J84" i="14"/>
  <c r="I84" i="14"/>
  <c r="H84" i="14"/>
  <c r="E84" i="14"/>
  <c r="F84" i="14"/>
  <c r="D84" i="14"/>
  <c r="J83" i="14"/>
  <c r="I83" i="14"/>
  <c r="H83" i="14"/>
  <c r="E83" i="14"/>
  <c r="F83" i="14"/>
  <c r="D83" i="14"/>
  <c r="I82" i="14"/>
  <c r="H82" i="14"/>
  <c r="E82" i="14"/>
  <c r="D82" i="14"/>
  <c r="I81" i="14"/>
  <c r="H81" i="14"/>
  <c r="E81" i="14"/>
  <c r="D81" i="14"/>
  <c r="I75" i="14"/>
  <c r="H75" i="14"/>
  <c r="E75" i="14"/>
  <c r="D75" i="14"/>
  <c r="D99" i="1" l="1"/>
  <c r="D100" i="1"/>
  <c r="J81" i="15"/>
  <c r="K81" i="15"/>
  <c r="I81" i="15"/>
  <c r="F81" i="15"/>
  <c r="G81" i="15"/>
  <c r="E81" i="15"/>
  <c r="P107" i="15"/>
  <c r="Q107" i="15"/>
  <c r="J107" i="15"/>
  <c r="K107" i="15"/>
  <c r="I107" i="15"/>
  <c r="F107" i="15"/>
  <c r="G107" i="15"/>
  <c r="E107" i="15"/>
  <c r="O85" i="15"/>
  <c r="N85" i="15"/>
  <c r="M85" i="15"/>
  <c r="H85" i="15"/>
  <c r="D85" i="15"/>
  <c r="O86" i="15"/>
  <c r="N86" i="15"/>
  <c r="M86" i="15"/>
  <c r="H86" i="15"/>
  <c r="D86" i="15"/>
  <c r="O83" i="15"/>
  <c r="N83" i="15"/>
  <c r="M83" i="15"/>
  <c r="H83" i="15"/>
  <c r="D83" i="15"/>
  <c r="O80" i="15"/>
  <c r="N80" i="15"/>
  <c r="M80" i="15"/>
  <c r="H80" i="15"/>
  <c r="D80" i="15"/>
  <c r="J77" i="15"/>
  <c r="K77" i="15"/>
  <c r="I77" i="15"/>
  <c r="F77" i="15"/>
  <c r="G77" i="15"/>
  <c r="E77" i="15"/>
  <c r="O76" i="15"/>
  <c r="N76" i="15"/>
  <c r="M76" i="15"/>
  <c r="H76" i="15"/>
  <c r="D76" i="15"/>
  <c r="J114" i="15"/>
  <c r="K114" i="15"/>
  <c r="I114" i="15"/>
  <c r="F114" i="15"/>
  <c r="G114" i="15"/>
  <c r="E114" i="15"/>
  <c r="O109" i="15"/>
  <c r="N109" i="15"/>
  <c r="M109" i="15"/>
  <c r="H109" i="15"/>
  <c r="D109" i="15"/>
  <c r="J64" i="15"/>
  <c r="K64" i="15"/>
  <c r="I64" i="15"/>
  <c r="F64" i="15"/>
  <c r="G64" i="15"/>
  <c r="E64" i="15"/>
  <c r="D61" i="15"/>
  <c r="H61" i="15"/>
  <c r="M61" i="15"/>
  <c r="N61" i="15"/>
  <c r="O61" i="15"/>
  <c r="D62" i="15"/>
  <c r="H62" i="15"/>
  <c r="M62" i="15"/>
  <c r="N62" i="15"/>
  <c r="O62" i="15"/>
  <c r="D63" i="15"/>
  <c r="H63" i="15"/>
  <c r="M63" i="15"/>
  <c r="N63" i="15"/>
  <c r="O63" i="15"/>
  <c r="D60" i="15"/>
  <c r="H60" i="15"/>
  <c r="M60" i="15"/>
  <c r="N60" i="15"/>
  <c r="O60" i="15"/>
  <c r="J57" i="15"/>
  <c r="K57" i="15"/>
  <c r="I57" i="15"/>
  <c r="F57" i="15"/>
  <c r="G57" i="15"/>
  <c r="E57" i="15"/>
  <c r="J47" i="15"/>
  <c r="K47" i="15"/>
  <c r="I47" i="15"/>
  <c r="F47" i="15"/>
  <c r="G47" i="15"/>
  <c r="E47" i="15"/>
  <c r="D54" i="15"/>
  <c r="H54" i="15"/>
  <c r="M54" i="15"/>
  <c r="N54" i="15"/>
  <c r="O54" i="15"/>
  <c r="D55" i="15"/>
  <c r="H55" i="15"/>
  <c r="M55" i="15"/>
  <c r="N55" i="15"/>
  <c r="O55" i="15"/>
  <c r="D56" i="15"/>
  <c r="H56" i="15"/>
  <c r="M56" i="15"/>
  <c r="N56" i="15"/>
  <c r="O56" i="15"/>
  <c r="O53" i="15"/>
  <c r="N53" i="15"/>
  <c r="M53" i="15"/>
  <c r="H53" i="15"/>
  <c r="D53" i="15"/>
  <c r="D34" i="15"/>
  <c r="H34" i="15"/>
  <c r="M34" i="15"/>
  <c r="N34" i="15"/>
  <c r="O34" i="15"/>
  <c r="D35" i="15"/>
  <c r="H35" i="15"/>
  <c r="M35" i="15"/>
  <c r="N35" i="15"/>
  <c r="O35" i="15"/>
  <c r="D36" i="15"/>
  <c r="H36" i="15"/>
  <c r="M36" i="15"/>
  <c r="N36" i="15"/>
  <c r="O36" i="15"/>
  <c r="D37" i="15"/>
  <c r="H37" i="15"/>
  <c r="M37" i="15"/>
  <c r="N37" i="15"/>
  <c r="O37" i="15"/>
  <c r="D38" i="15"/>
  <c r="H38" i="15"/>
  <c r="M38" i="15"/>
  <c r="N38" i="15"/>
  <c r="O38" i="15"/>
  <c r="D39" i="15"/>
  <c r="H39" i="15"/>
  <c r="M39" i="15"/>
  <c r="N39" i="15"/>
  <c r="O39" i="15"/>
  <c r="D40" i="15"/>
  <c r="H40" i="15"/>
  <c r="M40" i="15"/>
  <c r="N40" i="15"/>
  <c r="O40" i="15"/>
  <c r="D41" i="15"/>
  <c r="H41" i="15"/>
  <c r="M41" i="15"/>
  <c r="N41" i="15"/>
  <c r="O41" i="15"/>
  <c r="D42" i="15"/>
  <c r="H42" i="15"/>
  <c r="M42" i="15"/>
  <c r="N42" i="15"/>
  <c r="O42" i="15"/>
  <c r="D43" i="15"/>
  <c r="H43" i="15"/>
  <c r="M43" i="15"/>
  <c r="N43" i="15"/>
  <c r="O43" i="15"/>
  <c r="D44" i="15"/>
  <c r="H44" i="15"/>
  <c r="M44" i="15"/>
  <c r="N44" i="15"/>
  <c r="O44" i="15"/>
  <c r="D45" i="15"/>
  <c r="H45" i="15"/>
  <c r="M45" i="15"/>
  <c r="N45" i="15"/>
  <c r="O45" i="15"/>
  <c r="D46" i="15"/>
  <c r="H46" i="15"/>
  <c r="M46" i="15"/>
  <c r="N46" i="15"/>
  <c r="O46" i="15"/>
  <c r="K50" i="15"/>
  <c r="J50" i="15"/>
  <c r="I50" i="15"/>
  <c r="G50" i="15"/>
  <c r="F50" i="15"/>
  <c r="E50" i="15"/>
  <c r="O49" i="15"/>
  <c r="N49" i="15"/>
  <c r="N50" i="15" s="1"/>
  <c r="M49" i="15"/>
  <c r="M50" i="15" s="1"/>
  <c r="H49" i="15"/>
  <c r="D49" i="15"/>
  <c r="J19" i="15"/>
  <c r="K19" i="15"/>
  <c r="I19" i="15"/>
  <c r="F19" i="15"/>
  <c r="G19" i="15"/>
  <c r="E19" i="15"/>
  <c r="D23" i="15"/>
  <c r="L23" i="15" s="1"/>
  <c r="K145" i="2"/>
  <c r="J145" i="2"/>
  <c r="I145" i="2"/>
  <c r="F145" i="2"/>
  <c r="G145" i="2"/>
  <c r="E145" i="2"/>
  <c r="O40" i="2"/>
  <c r="O145" i="2" s="1"/>
  <c r="N40" i="2"/>
  <c r="N145" i="2" s="1"/>
  <c r="M40" i="2"/>
  <c r="M145" i="2" s="1"/>
  <c r="H40" i="2"/>
  <c r="D40" i="2"/>
  <c r="L145" i="2" l="1"/>
  <c r="L76" i="15"/>
  <c r="L109" i="15"/>
  <c r="L86" i="15"/>
  <c r="L60" i="15"/>
  <c r="L83" i="15"/>
  <c r="L85" i="15"/>
  <c r="L80" i="15"/>
  <c r="L61" i="15"/>
  <c r="L63" i="15"/>
  <c r="L53" i="15"/>
  <c r="L56" i="15"/>
  <c r="L62" i="15"/>
  <c r="L55" i="15"/>
  <c r="L54" i="15"/>
  <c r="L49" i="15"/>
  <c r="L42" i="15"/>
  <c r="L39" i="15"/>
  <c r="H50" i="15"/>
  <c r="L37" i="15"/>
  <c r="L44" i="15"/>
  <c r="L43" i="15"/>
  <c r="L41" i="15"/>
  <c r="L36" i="15"/>
  <c r="L40" i="15"/>
  <c r="L35" i="15"/>
  <c r="L45" i="15"/>
  <c r="L38" i="15"/>
  <c r="L46" i="15"/>
  <c r="L34" i="15"/>
  <c r="D50" i="15"/>
  <c r="O50" i="15"/>
  <c r="H145" i="2"/>
  <c r="D145" i="2"/>
  <c r="L40" i="2"/>
  <c r="E83" i="11"/>
  <c r="O109" i="4"/>
  <c r="N109" i="4"/>
  <c r="M109" i="4"/>
  <c r="L109" i="4" l="1"/>
  <c r="L50" i="15"/>
  <c r="D42" i="11"/>
  <c r="D38" i="11" s="1"/>
  <c r="C42" i="11"/>
  <c r="C38" i="11" s="1"/>
  <c r="E39" i="11"/>
  <c r="D30" i="11"/>
  <c r="C30" i="11"/>
  <c r="E44" i="11"/>
  <c r="E43" i="11"/>
  <c r="N21" i="3"/>
  <c r="N22" i="3"/>
  <c r="E42" i="11" l="1"/>
  <c r="N20" i="3"/>
  <c r="F353" i="4" l="1"/>
  <c r="E353" i="4"/>
  <c r="I80" i="14"/>
  <c r="H80" i="14"/>
  <c r="I79" i="14"/>
  <c r="H79" i="14"/>
  <c r="I78" i="14"/>
  <c r="H78" i="14"/>
  <c r="I77" i="14"/>
  <c r="H77" i="14"/>
  <c r="I76" i="14"/>
  <c r="H76" i="14"/>
  <c r="J70" i="14"/>
  <c r="I70" i="14"/>
  <c r="H70" i="14"/>
  <c r="I39" i="14"/>
  <c r="H39" i="14"/>
  <c r="J38" i="14"/>
  <c r="I38" i="14"/>
  <c r="H38" i="14"/>
  <c r="J25" i="14"/>
  <c r="I25" i="14"/>
  <c r="H25" i="14"/>
  <c r="E79" i="14"/>
  <c r="D79" i="14"/>
  <c r="E77" i="14"/>
  <c r="D77" i="14"/>
  <c r="E76" i="14"/>
  <c r="D76" i="14"/>
  <c r="E64" i="1"/>
  <c r="E39" i="14" l="1"/>
  <c r="F39" i="14"/>
  <c r="D39" i="14"/>
  <c r="M73" i="15"/>
  <c r="N73" i="15"/>
  <c r="O73" i="15"/>
  <c r="M74" i="15"/>
  <c r="N74" i="15"/>
  <c r="O74" i="15"/>
  <c r="H73" i="15"/>
  <c r="H74" i="15"/>
  <c r="H75" i="15"/>
  <c r="D73" i="15"/>
  <c r="D74" i="15"/>
  <c r="L74" i="15" l="1"/>
  <c r="L73" i="15"/>
  <c r="E70" i="14"/>
  <c r="F70" i="14"/>
  <c r="E73" i="14"/>
  <c r="E78" i="14"/>
  <c r="E80" i="14"/>
  <c r="D78" i="14"/>
  <c r="D73" i="14"/>
  <c r="O113" i="15" l="1"/>
  <c r="N113" i="15"/>
  <c r="M113" i="15"/>
  <c r="H113" i="15"/>
  <c r="D113" i="15"/>
  <c r="O112" i="15"/>
  <c r="N112" i="15"/>
  <c r="M112" i="15"/>
  <c r="H112" i="15"/>
  <c r="D112" i="15"/>
  <c r="O111" i="15"/>
  <c r="N111" i="15"/>
  <c r="M111" i="15"/>
  <c r="H111" i="15"/>
  <c r="D111" i="15"/>
  <c r="O102" i="15"/>
  <c r="N102" i="15"/>
  <c r="M102" i="15"/>
  <c r="H102" i="15"/>
  <c r="D102" i="15"/>
  <c r="O91" i="15"/>
  <c r="N91" i="15"/>
  <c r="M91" i="15"/>
  <c r="H91" i="15"/>
  <c r="D91" i="15"/>
  <c r="O90" i="15"/>
  <c r="N90" i="15"/>
  <c r="M90" i="15"/>
  <c r="H90" i="15"/>
  <c r="D90" i="15"/>
  <c r="O68" i="15"/>
  <c r="N68" i="15"/>
  <c r="M68" i="15"/>
  <c r="H68" i="15"/>
  <c r="D68" i="15"/>
  <c r="E70" i="15"/>
  <c r="L102" i="15" l="1"/>
  <c r="L91" i="15"/>
  <c r="L113" i="15"/>
  <c r="L68" i="15"/>
  <c r="L111" i="15"/>
  <c r="L90" i="15"/>
  <c r="L112" i="15"/>
  <c r="E22" i="6"/>
  <c r="K210" i="1" l="1"/>
  <c r="J210" i="1"/>
  <c r="I210" i="1"/>
  <c r="G210" i="1"/>
  <c r="F210" i="1"/>
  <c r="E210" i="1"/>
  <c r="J347" i="4" l="1"/>
  <c r="I347" i="4"/>
  <c r="F347" i="4"/>
  <c r="E347" i="4"/>
  <c r="D106" i="4"/>
  <c r="N106" i="4"/>
  <c r="M106" i="4"/>
  <c r="J104" i="4"/>
  <c r="K104" i="4"/>
  <c r="I104" i="4"/>
  <c r="F104" i="4"/>
  <c r="G104" i="4"/>
  <c r="E104" i="4"/>
  <c r="L106" i="4" l="1"/>
  <c r="D68" i="12"/>
  <c r="M214" i="1" l="1"/>
  <c r="N214" i="1"/>
  <c r="O214" i="1"/>
  <c r="O26" i="1"/>
  <c r="N25" i="14" s="1"/>
  <c r="N26" i="1"/>
  <c r="M25" i="14" s="1"/>
  <c r="M26" i="1"/>
  <c r="L25" i="14" s="1"/>
  <c r="E115" i="11"/>
  <c r="E114" i="11"/>
  <c r="E113" i="11"/>
  <c r="E112" i="11" l="1"/>
  <c r="D112" i="11"/>
  <c r="C112" i="11"/>
  <c r="E110" i="11"/>
  <c r="E109" i="11"/>
  <c r="E108" i="11"/>
  <c r="E106" i="11"/>
  <c r="E105" i="11"/>
  <c r="E104" i="11"/>
  <c r="E103" i="11"/>
  <c r="E102" i="11"/>
  <c r="E101" i="11"/>
  <c r="E100" i="11"/>
  <c r="D99" i="11"/>
  <c r="C99" i="11"/>
  <c r="E97" i="11"/>
  <c r="E96" i="11"/>
  <c r="E95" i="11"/>
  <c r="E94" i="11"/>
  <c r="E93" i="11"/>
  <c r="E92" i="11"/>
  <c r="E91" i="11"/>
  <c r="E90" i="11"/>
  <c r="E88" i="11"/>
  <c r="E87" i="11"/>
  <c r="E86" i="11"/>
  <c r="E85" i="11"/>
  <c r="E84" i="11"/>
  <c r="D82" i="11"/>
  <c r="C82" i="1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81" i="11" l="1"/>
  <c r="D56" i="11" s="1"/>
  <c r="D55" i="11" s="1"/>
  <c r="E38" i="11"/>
  <c r="E57" i="11"/>
  <c r="C81" i="11"/>
  <c r="C56" i="11" s="1"/>
  <c r="C55" i="11" s="1"/>
  <c r="E50" i="11"/>
  <c r="E49" i="11" s="1"/>
  <c r="E107" i="11"/>
  <c r="D32" i="11"/>
  <c r="E26" i="11"/>
  <c r="E23" i="11" s="1"/>
  <c r="E99" i="11"/>
  <c r="E82" i="11"/>
  <c r="E33" i="11"/>
  <c r="C23" i="11"/>
  <c r="D23" i="11"/>
  <c r="E81" i="11" l="1"/>
  <c r="E56" i="11" s="1"/>
  <c r="E55" i="11" s="1"/>
  <c r="D111" i="11"/>
  <c r="D116" i="11" s="1"/>
  <c r="E32" i="11"/>
  <c r="C111" i="11"/>
  <c r="C116" i="11" s="1"/>
  <c r="P345" i="4"/>
  <c r="Q345" i="4"/>
  <c r="E111" i="11" l="1"/>
  <c r="E116" i="11" s="1"/>
  <c r="H28" i="1"/>
  <c r="H361" i="4" l="1"/>
  <c r="O355" i="4"/>
  <c r="E331" i="4"/>
  <c r="D85" i="14" s="1"/>
  <c r="F331" i="4"/>
  <c r="E85" i="14" s="1"/>
  <c r="G331" i="4"/>
  <c r="F85" i="14" s="1"/>
  <c r="I331" i="4"/>
  <c r="H85" i="14" s="1"/>
  <c r="J331" i="4"/>
  <c r="I85" i="14" s="1"/>
  <c r="K331" i="4"/>
  <c r="J85" i="14" s="1"/>
  <c r="D326" i="4"/>
  <c r="H326" i="4"/>
  <c r="M326" i="4"/>
  <c r="N326" i="4"/>
  <c r="O326" i="4"/>
  <c r="I93" i="4"/>
  <c r="J93" i="4"/>
  <c r="K93" i="4"/>
  <c r="F93" i="4"/>
  <c r="G93" i="4"/>
  <c r="E93" i="4"/>
  <c r="D264" i="4"/>
  <c r="D266" i="4"/>
  <c r="D267" i="4"/>
  <c r="H264" i="4"/>
  <c r="I322" i="4"/>
  <c r="J322" i="4"/>
  <c r="N348" i="4"/>
  <c r="M348" i="4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I357" i="4"/>
  <c r="J357" i="4"/>
  <c r="K357" i="4"/>
  <c r="F357" i="4"/>
  <c r="G357" i="4"/>
  <c r="E357" i="4"/>
  <c r="D263" i="4" l="1"/>
  <c r="E322" i="4"/>
  <c r="F322" i="4"/>
  <c r="H348" i="4"/>
  <c r="H357" i="4"/>
  <c r="H93" i="4"/>
  <c r="H80" i="4"/>
  <c r="L326" i="4"/>
  <c r="D80" i="4"/>
  <c r="L89" i="4"/>
  <c r="L90" i="4"/>
  <c r="L88" i="4"/>
  <c r="F360" i="4"/>
  <c r="G360" i="4"/>
  <c r="I360" i="4"/>
  <c r="J360" i="4"/>
  <c r="K360" i="4"/>
  <c r="E360" i="4"/>
  <c r="O87" i="4"/>
  <c r="O360" i="4" s="1"/>
  <c r="N87" i="4"/>
  <c r="N360" i="4" s="1"/>
  <c r="M87" i="4"/>
  <c r="M360" i="4" s="1"/>
  <c r="H87" i="4"/>
  <c r="H360" i="4" s="1"/>
  <c r="D87" i="4"/>
  <c r="D360" i="4" l="1"/>
  <c r="L87" i="4"/>
  <c r="L360" i="4" s="1"/>
  <c r="F26" i="15" l="1"/>
  <c r="G26" i="15"/>
  <c r="D111" i="4"/>
  <c r="D86" i="4"/>
  <c r="D104" i="4" l="1"/>
  <c r="H136" i="1"/>
  <c r="I133" i="1"/>
  <c r="H109" i="4" l="1"/>
  <c r="H28" i="15" l="1"/>
  <c r="H29" i="15"/>
  <c r="D29" i="15" l="1"/>
  <c r="I359" i="4" l="1"/>
  <c r="J359" i="4"/>
  <c r="K359" i="4"/>
  <c r="F359" i="4"/>
  <c r="G359" i="4"/>
  <c r="E359" i="4"/>
  <c r="M86" i="4"/>
  <c r="N86" i="4"/>
  <c r="O86" i="4"/>
  <c r="H86" i="4"/>
  <c r="D359" i="4" l="1"/>
  <c r="H359" i="4"/>
  <c r="L86" i="4"/>
  <c r="O111" i="4" l="1"/>
  <c r="H111" i="4" l="1"/>
  <c r="M111" i="4"/>
  <c r="M359" i="4" s="1"/>
  <c r="N111" i="4"/>
  <c r="J96" i="1"/>
  <c r="K96" i="1"/>
  <c r="I96" i="1"/>
  <c r="L111" i="4" l="1"/>
  <c r="L29" i="15"/>
  <c r="M29" i="15"/>
  <c r="N29" i="15"/>
  <c r="O29" i="15"/>
  <c r="M30" i="4"/>
  <c r="N30" i="4"/>
  <c r="O30" i="4"/>
  <c r="H30" i="4"/>
  <c r="L30" i="4" l="1"/>
  <c r="F52" i="2"/>
  <c r="E52" i="2"/>
  <c r="E48" i="2" l="1"/>
  <c r="M94" i="7" l="1"/>
  <c r="N94" i="7"/>
  <c r="O94" i="7"/>
  <c r="H94" i="7"/>
  <c r="D94" i="7"/>
  <c r="M91" i="12"/>
  <c r="N91" i="12"/>
  <c r="O91" i="12"/>
  <c r="H91" i="12"/>
  <c r="D91" i="12"/>
  <c r="O285" i="4"/>
  <c r="N285" i="4"/>
  <c r="M285" i="4"/>
  <c r="H285" i="4"/>
  <c r="D285" i="4"/>
  <c r="M200" i="1"/>
  <c r="N200" i="1"/>
  <c r="O200" i="1"/>
  <c r="H200" i="1"/>
  <c r="D200" i="1"/>
  <c r="M66" i="7"/>
  <c r="N66" i="7"/>
  <c r="O66" i="7"/>
  <c r="H66" i="7"/>
  <c r="D66" i="7"/>
  <c r="L285" i="4" l="1"/>
  <c r="L66" i="7"/>
  <c r="L94" i="7"/>
  <c r="L200" i="1"/>
  <c r="L91" i="12"/>
  <c r="H63" i="12"/>
  <c r="M63" i="12"/>
  <c r="N63" i="12"/>
  <c r="O63" i="12"/>
  <c r="D63" i="12"/>
  <c r="L63" i="12" l="1"/>
  <c r="D40" i="8"/>
  <c r="H40" i="8"/>
  <c r="M40" i="8"/>
  <c r="N40" i="8"/>
  <c r="O40" i="8"/>
  <c r="L40" i="8" l="1"/>
  <c r="S365" i="4" l="1"/>
  <c r="S364" i="4"/>
  <c r="G87" i="14" l="1"/>
  <c r="I110" i="7"/>
  <c r="J110" i="7"/>
  <c r="K110" i="7"/>
  <c r="E110" i="7"/>
  <c r="F110" i="7"/>
  <c r="G110" i="7"/>
  <c r="O109" i="7"/>
  <c r="N109" i="7"/>
  <c r="M109" i="7"/>
  <c r="H109" i="7"/>
  <c r="D109" i="7"/>
  <c r="I107" i="12"/>
  <c r="J107" i="12"/>
  <c r="K107" i="12"/>
  <c r="E107" i="12"/>
  <c r="F107" i="12"/>
  <c r="G107" i="12"/>
  <c r="O106" i="12"/>
  <c r="N106" i="12"/>
  <c r="M106" i="12"/>
  <c r="H106" i="12"/>
  <c r="D106" i="12"/>
  <c r="L109" i="7" l="1"/>
  <c r="L106" i="12"/>
  <c r="J250" i="4"/>
  <c r="K250" i="4"/>
  <c r="I250" i="4"/>
  <c r="E74" i="14"/>
  <c r="G250" i="4"/>
  <c r="N252" i="4"/>
  <c r="M252" i="4"/>
  <c r="L252" i="4" s="1"/>
  <c r="H252" i="4"/>
  <c r="D252" i="4"/>
  <c r="O342" i="4"/>
  <c r="N342" i="4"/>
  <c r="M342" i="4"/>
  <c r="H342" i="4"/>
  <c r="D342" i="4"/>
  <c r="C87" i="14"/>
  <c r="Q220" i="1"/>
  <c r="P220" i="1" s="1"/>
  <c r="O218" i="1"/>
  <c r="N218" i="1"/>
  <c r="M218" i="1"/>
  <c r="H218" i="1"/>
  <c r="D218" i="1"/>
  <c r="E148" i="2"/>
  <c r="L342" i="4" l="1"/>
  <c r="I74" i="14"/>
  <c r="N250" i="4"/>
  <c r="F74" i="14"/>
  <c r="O250" i="4"/>
  <c r="H74" i="14"/>
  <c r="M250" i="4"/>
  <c r="J74" i="14"/>
  <c r="D250" i="4"/>
  <c r="R109" i="7"/>
  <c r="L218" i="1"/>
  <c r="D347" i="4" l="1"/>
  <c r="D109" i="4"/>
  <c r="H347" i="4" l="1"/>
  <c r="H339" i="4"/>
  <c r="D180" i="4" l="1"/>
  <c r="F178" i="4"/>
  <c r="E56" i="14" s="1"/>
  <c r="G178" i="4"/>
  <c r="F56" i="14" s="1"/>
  <c r="E178" i="4"/>
  <c r="D56" i="14" s="1"/>
  <c r="J178" i="4"/>
  <c r="I56" i="14" s="1"/>
  <c r="K178" i="4"/>
  <c r="J56" i="14" s="1"/>
  <c r="I178" i="4"/>
  <c r="H56" i="14" s="1"/>
  <c r="N180" i="4"/>
  <c r="M180" i="4"/>
  <c r="L180" i="4" s="1"/>
  <c r="H180" i="4"/>
  <c r="D201" i="4"/>
  <c r="F199" i="4"/>
  <c r="E61" i="14" s="1"/>
  <c r="G199" i="4"/>
  <c r="F61" i="14" s="1"/>
  <c r="E199" i="4"/>
  <c r="N201" i="4"/>
  <c r="M201" i="4"/>
  <c r="L201" i="4" s="1"/>
  <c r="J199" i="4"/>
  <c r="I61" i="14" s="1"/>
  <c r="K199" i="4"/>
  <c r="J61" i="14" s="1"/>
  <c r="I199" i="4"/>
  <c r="H61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7" i="4" l="1"/>
  <c r="M153" i="4"/>
  <c r="L119" i="4"/>
  <c r="M347" i="4"/>
  <c r="N153" i="4"/>
  <c r="N199" i="4"/>
  <c r="L107" i="4"/>
  <c r="O199" i="4"/>
  <c r="M199" i="4"/>
  <c r="H119" i="4"/>
  <c r="L347" i="4" l="1"/>
  <c r="D340" i="4"/>
  <c r="F41" i="4" l="1"/>
  <c r="E41" i="4"/>
  <c r="D43" i="4"/>
  <c r="D31" i="4"/>
  <c r="O337" i="4" l="1"/>
  <c r="N337" i="4"/>
  <c r="M337" i="4"/>
  <c r="H31" i="4"/>
  <c r="H26" i="4" s="1"/>
  <c r="O340" i="4"/>
  <c r="N340" i="4"/>
  <c r="M340" i="4"/>
  <c r="H340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40" i="4" l="1"/>
  <c r="O339" i="4"/>
  <c r="N339" i="4"/>
  <c r="M339" i="4"/>
  <c r="K335" i="4"/>
  <c r="J86" i="14" s="1"/>
  <c r="J335" i="4"/>
  <c r="I335" i="4"/>
  <c r="H86" i="14" s="1"/>
  <c r="G335" i="4"/>
  <c r="F86" i="14" s="1"/>
  <c r="D339" i="4"/>
  <c r="D337" i="4"/>
  <c r="I86" i="14" l="1"/>
  <c r="N335" i="4"/>
  <c r="G353" i="4"/>
  <c r="J353" i="4"/>
  <c r="K353" i="4"/>
  <c r="I353" i="4"/>
  <c r="L339" i="4"/>
  <c r="K246" i="4"/>
  <c r="J246" i="4"/>
  <c r="I246" i="4"/>
  <c r="G246" i="4"/>
  <c r="K242" i="4"/>
  <c r="J72" i="14" s="1"/>
  <c r="J242" i="4"/>
  <c r="I72" i="14" s="1"/>
  <c r="I242" i="4"/>
  <c r="H72" i="14" s="1"/>
  <c r="E72" i="14"/>
  <c r="G242" i="4"/>
  <c r="F72" i="14" s="1"/>
  <c r="K238" i="4"/>
  <c r="J238" i="4"/>
  <c r="I238" i="4"/>
  <c r="E71" i="14"/>
  <c r="G238" i="4"/>
  <c r="K232" i="4"/>
  <c r="J232" i="4"/>
  <c r="I232" i="4"/>
  <c r="F232" i="4"/>
  <c r="G232" i="4"/>
  <c r="E232" i="4"/>
  <c r="K228" i="4"/>
  <c r="J68" i="14" s="1"/>
  <c r="J228" i="4"/>
  <c r="I68" i="14" s="1"/>
  <c r="I228" i="4"/>
  <c r="H68" i="14" s="1"/>
  <c r="F228" i="4"/>
  <c r="E68" i="14" s="1"/>
  <c r="G228" i="4"/>
  <c r="F68" i="14" s="1"/>
  <c r="E228" i="4"/>
  <c r="D68" i="14" s="1"/>
  <c r="K224" i="4"/>
  <c r="J67" i="14" s="1"/>
  <c r="J224" i="4"/>
  <c r="I67" i="14" s="1"/>
  <c r="I224" i="4"/>
  <c r="H67" i="14" s="1"/>
  <c r="F224" i="4"/>
  <c r="E67" i="14" s="1"/>
  <c r="G224" i="4"/>
  <c r="F67" i="14" s="1"/>
  <c r="E224" i="4"/>
  <c r="D67" i="14" s="1"/>
  <c r="K220" i="4"/>
  <c r="J66" i="14" s="1"/>
  <c r="J220" i="4"/>
  <c r="I66" i="14" s="1"/>
  <c r="I220" i="4"/>
  <c r="H66" i="14" s="1"/>
  <c r="F220" i="4"/>
  <c r="E66" i="14" s="1"/>
  <c r="G220" i="4"/>
  <c r="F66" i="14" s="1"/>
  <c r="E220" i="4"/>
  <c r="D66" i="14" s="1"/>
  <c r="K216" i="4"/>
  <c r="J65" i="14" s="1"/>
  <c r="J216" i="4"/>
  <c r="I65" i="14" s="1"/>
  <c r="I216" i="4"/>
  <c r="H65" i="14" s="1"/>
  <c r="F216" i="4"/>
  <c r="E65" i="14" s="1"/>
  <c r="G216" i="4"/>
  <c r="F65" i="14" s="1"/>
  <c r="E216" i="4"/>
  <c r="D65" i="14" s="1"/>
  <c r="K212" i="4"/>
  <c r="J64" i="14" s="1"/>
  <c r="J212" i="4"/>
  <c r="I64" i="14" s="1"/>
  <c r="I212" i="4"/>
  <c r="H64" i="14" s="1"/>
  <c r="F212" i="4"/>
  <c r="E64" i="14" s="1"/>
  <c r="G212" i="4"/>
  <c r="F64" i="14" s="1"/>
  <c r="E212" i="4"/>
  <c r="D64" i="14" s="1"/>
  <c r="K208" i="4"/>
  <c r="J63" i="14" s="1"/>
  <c r="J208" i="4"/>
  <c r="I63" i="14" s="1"/>
  <c r="I208" i="4"/>
  <c r="H63" i="14" s="1"/>
  <c r="F208" i="4"/>
  <c r="E63" i="14" s="1"/>
  <c r="G208" i="4"/>
  <c r="F63" i="14" s="1"/>
  <c r="E208" i="4"/>
  <c r="D63" i="14" s="1"/>
  <c r="K204" i="4"/>
  <c r="J62" i="14" s="1"/>
  <c r="J204" i="4"/>
  <c r="I62" i="14" s="1"/>
  <c r="I204" i="4"/>
  <c r="H62" i="14" s="1"/>
  <c r="F204" i="4"/>
  <c r="E62" i="14" s="1"/>
  <c r="G204" i="4"/>
  <c r="F62" i="14" s="1"/>
  <c r="E204" i="4"/>
  <c r="D62" i="14" s="1"/>
  <c r="K195" i="4"/>
  <c r="J60" i="14" s="1"/>
  <c r="J195" i="4"/>
  <c r="I60" i="14" s="1"/>
  <c r="I195" i="4"/>
  <c r="H60" i="14" s="1"/>
  <c r="F195" i="4"/>
  <c r="E60" i="14" s="1"/>
  <c r="G195" i="4"/>
  <c r="F60" i="14" s="1"/>
  <c r="E195" i="4"/>
  <c r="D60" i="14" s="1"/>
  <c r="K191" i="4"/>
  <c r="J59" i="14" s="1"/>
  <c r="J191" i="4"/>
  <c r="I59" i="14" s="1"/>
  <c r="I191" i="4"/>
  <c r="H59" i="14" s="1"/>
  <c r="F191" i="4"/>
  <c r="E59" i="14" s="1"/>
  <c r="G191" i="4"/>
  <c r="F59" i="14" s="1"/>
  <c r="E191" i="4"/>
  <c r="D59" i="14" s="1"/>
  <c r="K187" i="4"/>
  <c r="J58" i="14" s="1"/>
  <c r="J187" i="4"/>
  <c r="I58" i="14" s="1"/>
  <c r="I187" i="4"/>
  <c r="H58" i="14" s="1"/>
  <c r="F187" i="4"/>
  <c r="E58" i="14" s="1"/>
  <c r="G187" i="4"/>
  <c r="F58" i="14" s="1"/>
  <c r="E187" i="4"/>
  <c r="D58" i="14" s="1"/>
  <c r="K183" i="4"/>
  <c r="J57" i="14" s="1"/>
  <c r="J183" i="4"/>
  <c r="I57" i="14" s="1"/>
  <c r="I183" i="4"/>
  <c r="H57" i="14" s="1"/>
  <c r="F183" i="4"/>
  <c r="E57" i="14" s="1"/>
  <c r="G183" i="4"/>
  <c r="F57" i="14" s="1"/>
  <c r="E183" i="4"/>
  <c r="D57" i="14" s="1"/>
  <c r="K174" i="4"/>
  <c r="J55" i="14" s="1"/>
  <c r="J174" i="4"/>
  <c r="I55" i="14" s="1"/>
  <c r="I174" i="4"/>
  <c r="H55" i="14" s="1"/>
  <c r="F174" i="4"/>
  <c r="E55" i="14" s="1"/>
  <c r="G174" i="4"/>
  <c r="F55" i="14" s="1"/>
  <c r="E174" i="4"/>
  <c r="D55" i="14" s="1"/>
  <c r="K170" i="4"/>
  <c r="J54" i="14" s="1"/>
  <c r="J170" i="4"/>
  <c r="I54" i="14" s="1"/>
  <c r="I170" i="4"/>
  <c r="H54" i="14" s="1"/>
  <c r="F170" i="4"/>
  <c r="E54" i="14" s="1"/>
  <c r="G170" i="4"/>
  <c r="F54" i="14" s="1"/>
  <c r="E170" i="4"/>
  <c r="D54" i="14" s="1"/>
  <c r="K166" i="4"/>
  <c r="J53" i="14" s="1"/>
  <c r="J166" i="4"/>
  <c r="I53" i="14" s="1"/>
  <c r="I166" i="4"/>
  <c r="H53" i="14" s="1"/>
  <c r="F166" i="4"/>
  <c r="E53" i="14" s="1"/>
  <c r="G166" i="4"/>
  <c r="F53" i="14" s="1"/>
  <c r="E166" i="4"/>
  <c r="D53" i="14" s="1"/>
  <c r="K162" i="4"/>
  <c r="J52" i="14" s="1"/>
  <c r="J162" i="4"/>
  <c r="I52" i="14" s="1"/>
  <c r="I162" i="4"/>
  <c r="H52" i="14" s="1"/>
  <c r="F162" i="4"/>
  <c r="E52" i="14" s="1"/>
  <c r="G162" i="4"/>
  <c r="F52" i="14" s="1"/>
  <c r="E162" i="4"/>
  <c r="D52" i="14" s="1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I71" i="14" l="1"/>
  <c r="J354" i="4"/>
  <c r="F71" i="14"/>
  <c r="G354" i="4"/>
  <c r="J71" i="14"/>
  <c r="K354" i="4"/>
  <c r="H71" i="14"/>
  <c r="I354" i="4"/>
  <c r="I73" i="14"/>
  <c r="J73" i="14"/>
  <c r="F73" i="14"/>
  <c r="H73" i="14"/>
  <c r="K131" i="4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3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5" i="4"/>
  <c r="S345" i="4"/>
  <c r="T345" i="4"/>
  <c r="U345" i="4"/>
  <c r="J358" i="4"/>
  <c r="K358" i="4"/>
  <c r="I358" i="4"/>
  <c r="F358" i="4"/>
  <c r="G358" i="4"/>
  <c r="E358" i="4"/>
  <c r="D358" i="4" l="1"/>
  <c r="H358" i="4"/>
  <c r="O31" i="4" l="1"/>
  <c r="N31" i="4"/>
  <c r="M31" i="4"/>
  <c r="M358" i="4" l="1"/>
  <c r="M26" i="4"/>
  <c r="N358" i="4"/>
  <c r="N26" i="4"/>
  <c r="O358" i="4"/>
  <c r="O26" i="4"/>
  <c r="L358" i="4"/>
  <c r="L31" i="4"/>
  <c r="L26" i="4" s="1"/>
  <c r="H104" i="4" l="1"/>
  <c r="D348" i="4"/>
  <c r="O95" i="4"/>
  <c r="O348" i="4" s="1"/>
  <c r="D93" i="4"/>
  <c r="O108" i="4"/>
  <c r="N96" i="2"/>
  <c r="O96" i="2"/>
  <c r="L95" i="4" l="1"/>
  <c r="L348" i="4"/>
  <c r="H354" i="4" l="1"/>
  <c r="H249" i="4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D352" i="4"/>
  <c r="H352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51" i="4"/>
  <c r="L236" i="4"/>
  <c r="G73" i="14"/>
  <c r="L144" i="4"/>
  <c r="L149" i="4"/>
  <c r="L113" i="4"/>
  <c r="L127" i="4"/>
  <c r="L108" i="4"/>
  <c r="F20" i="3" l="1"/>
  <c r="H213" i="1" l="1"/>
  <c r="O213" i="1"/>
  <c r="N213" i="1"/>
  <c r="M213" i="1"/>
  <c r="L213" i="1" s="1"/>
  <c r="N132" i="15" l="1"/>
  <c r="D213" i="1" l="1"/>
  <c r="I212" i="1"/>
  <c r="I219" i="1" s="1"/>
  <c r="J212" i="1"/>
  <c r="J219" i="1" s="1"/>
  <c r="F212" i="1"/>
  <c r="F219" i="1" s="1"/>
  <c r="G212" i="1"/>
  <c r="G219" i="1" s="1"/>
  <c r="E212" i="1"/>
  <c r="E219" i="1" s="1"/>
  <c r="K212" i="1"/>
  <c r="K219" i="1" s="1"/>
  <c r="I356" i="4"/>
  <c r="J356" i="4"/>
  <c r="K356" i="4"/>
  <c r="D112" i="4"/>
  <c r="D110" i="4"/>
  <c r="O110" i="4"/>
  <c r="N110" i="4"/>
  <c r="M110" i="4"/>
  <c r="H110" i="4"/>
  <c r="D212" i="1" l="1"/>
  <c r="H353" i="4"/>
  <c r="H356" i="4"/>
  <c r="L110" i="4"/>
  <c r="H212" i="1"/>
  <c r="H214" i="1"/>
  <c r="D214" i="1"/>
  <c r="E38" i="14"/>
  <c r="F38" i="14"/>
  <c r="Q147" i="15" l="1"/>
  <c r="Q49" i="8"/>
  <c r="Q48" i="8"/>
  <c r="Q47" i="8"/>
  <c r="Q117" i="7"/>
  <c r="Q116" i="7"/>
  <c r="Q114" i="7"/>
  <c r="Q164" i="2"/>
  <c r="Q163" i="2"/>
  <c r="Q161" i="2"/>
  <c r="Q160" i="2"/>
  <c r="G83" i="14" l="1"/>
  <c r="G84" i="14"/>
  <c r="G86" i="14"/>
  <c r="D72" i="14"/>
  <c r="D61" i="14"/>
  <c r="G54" i="14" l="1"/>
  <c r="G56" i="14"/>
  <c r="G72" i="14"/>
  <c r="G58" i="14"/>
  <c r="G66" i="14"/>
  <c r="G45" i="14"/>
  <c r="G55" i="14"/>
  <c r="G63" i="14"/>
  <c r="G60" i="14"/>
  <c r="G65" i="14"/>
  <c r="G47" i="14"/>
  <c r="G57" i="14"/>
  <c r="G59" i="14"/>
  <c r="G67" i="14"/>
  <c r="G68" i="14"/>
  <c r="G53" i="14"/>
  <c r="G62" i="14"/>
  <c r="G51" i="14"/>
  <c r="G61" i="14"/>
  <c r="G64" i="14"/>
  <c r="D38" i="14"/>
  <c r="R49" i="7"/>
  <c r="R53" i="7"/>
  <c r="R89" i="7"/>
  <c r="R105" i="7"/>
  <c r="R36" i="7"/>
  <c r="G38" i="14" l="1"/>
  <c r="G42" i="14"/>
  <c r="I153" i="2"/>
  <c r="J153" i="2"/>
  <c r="K153" i="2"/>
  <c r="F153" i="2"/>
  <c r="G153" i="2"/>
  <c r="E153" i="2"/>
  <c r="H153" i="2" l="1"/>
  <c r="D353" i="4"/>
  <c r="K138" i="15" l="1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3" i="15"/>
  <c r="N103" i="15"/>
  <c r="M103" i="15"/>
  <c r="H103" i="15"/>
  <c r="D103" i="15"/>
  <c r="I119" i="15"/>
  <c r="J119" i="15"/>
  <c r="K119" i="15"/>
  <c r="O75" i="15"/>
  <c r="N75" i="15"/>
  <c r="M75" i="15"/>
  <c r="D75" i="15"/>
  <c r="O72" i="15"/>
  <c r="O77" i="15" s="1"/>
  <c r="N72" i="15"/>
  <c r="N77" i="15" s="1"/>
  <c r="M72" i="15"/>
  <c r="M77" i="15" s="1"/>
  <c r="H72" i="15"/>
  <c r="D72" i="15"/>
  <c r="G119" i="15"/>
  <c r="F119" i="15"/>
  <c r="E119" i="15"/>
  <c r="O118" i="15"/>
  <c r="N87" i="14" s="1"/>
  <c r="N118" i="15"/>
  <c r="M87" i="14" s="1"/>
  <c r="M118" i="15"/>
  <c r="L87" i="14" s="1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0" i="15"/>
  <c r="O114" i="15" s="1"/>
  <c r="N110" i="15"/>
  <c r="N114" i="15" s="1"/>
  <c r="M110" i="15"/>
  <c r="M114" i="15" s="1"/>
  <c r="H110" i="15"/>
  <c r="D110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89" i="15"/>
  <c r="N89" i="15"/>
  <c r="M89" i="15"/>
  <c r="H89" i="15"/>
  <c r="D89" i="15"/>
  <c r="O88" i="15"/>
  <c r="N88" i="15"/>
  <c r="M88" i="15"/>
  <c r="H88" i="15"/>
  <c r="D88" i="15"/>
  <c r="O87" i="15"/>
  <c r="N87" i="15"/>
  <c r="M87" i="15"/>
  <c r="H87" i="15"/>
  <c r="D87" i="15"/>
  <c r="O84" i="15"/>
  <c r="N84" i="15"/>
  <c r="M84" i="15"/>
  <c r="H84" i="15"/>
  <c r="D84" i="15"/>
  <c r="O79" i="15"/>
  <c r="O81" i="15" s="1"/>
  <c r="N79" i="15"/>
  <c r="N81" i="15" s="1"/>
  <c r="M79" i="15"/>
  <c r="M81" i="15" s="1"/>
  <c r="H79" i="15"/>
  <c r="D79" i="15"/>
  <c r="O107" i="15" l="1"/>
  <c r="N107" i="15"/>
  <c r="M107" i="15"/>
  <c r="E145" i="15"/>
  <c r="D145" i="15" s="1"/>
  <c r="K87" i="14"/>
  <c r="F145" i="15"/>
  <c r="H114" i="15"/>
  <c r="L128" i="15"/>
  <c r="L137" i="15"/>
  <c r="D119" i="15"/>
  <c r="O129" i="15"/>
  <c r="O144" i="15" s="1"/>
  <c r="O134" i="15"/>
  <c r="O138" i="15"/>
  <c r="H77" i="15"/>
  <c r="H143" i="15"/>
  <c r="H144" i="15"/>
  <c r="H138" i="15"/>
  <c r="D114" i="15"/>
  <c r="M124" i="15"/>
  <c r="M143" i="15" s="1"/>
  <c r="D143" i="15"/>
  <c r="D144" i="15"/>
  <c r="N134" i="15"/>
  <c r="H81" i="15"/>
  <c r="H129" i="15"/>
  <c r="H134" i="15"/>
  <c r="I145" i="15"/>
  <c r="H145" i="15" s="1"/>
  <c r="M129" i="15"/>
  <c r="M144" i="15" s="1"/>
  <c r="L133" i="15"/>
  <c r="N138" i="15"/>
  <c r="D138" i="15"/>
  <c r="D129" i="15"/>
  <c r="M134" i="15"/>
  <c r="M138" i="15"/>
  <c r="D134" i="15"/>
  <c r="L136" i="15"/>
  <c r="L132" i="15"/>
  <c r="D77" i="15"/>
  <c r="H119" i="15"/>
  <c r="D124" i="15"/>
  <c r="N129" i="15"/>
  <c r="N144" i="15" s="1"/>
  <c r="L97" i="15"/>
  <c r="M119" i="15"/>
  <c r="L127" i="15"/>
  <c r="N124" i="15"/>
  <c r="N143" i="15" s="1"/>
  <c r="L123" i="15"/>
  <c r="H107" i="15"/>
  <c r="O124" i="15"/>
  <c r="H124" i="15"/>
  <c r="L103" i="15"/>
  <c r="O119" i="15"/>
  <c r="N119" i="15"/>
  <c r="L122" i="15"/>
  <c r="L114" i="15"/>
  <c r="D107" i="15"/>
  <c r="L81" i="15"/>
  <c r="D81" i="15"/>
  <c r="L75" i="15"/>
  <c r="L104" i="15"/>
  <c r="L99" i="15"/>
  <c r="L101" i="15"/>
  <c r="L84" i="15"/>
  <c r="L92" i="15"/>
  <c r="L94" i="15"/>
  <c r="L89" i="15"/>
  <c r="L93" i="15"/>
  <c r="L117" i="15"/>
  <c r="L95" i="15"/>
  <c r="L98" i="15"/>
  <c r="L106" i="15"/>
  <c r="L110" i="15"/>
  <c r="L87" i="15"/>
  <c r="L88" i="15"/>
  <c r="L105" i="15"/>
  <c r="L118" i="15"/>
  <c r="L96" i="15"/>
  <c r="L100" i="15"/>
  <c r="L72" i="15"/>
  <c r="L116" i="15"/>
  <c r="L79" i="15"/>
  <c r="I70" i="15"/>
  <c r="I142" i="15" s="1"/>
  <c r="J70" i="15"/>
  <c r="J142" i="15" s="1"/>
  <c r="K70" i="15"/>
  <c r="K142" i="15" s="1"/>
  <c r="F70" i="15"/>
  <c r="F142" i="15" s="1"/>
  <c r="G70" i="15"/>
  <c r="G142" i="15" s="1"/>
  <c r="E142" i="15"/>
  <c r="O69" i="15"/>
  <c r="N69" i="15"/>
  <c r="M69" i="15"/>
  <c r="H69" i="15"/>
  <c r="D69" i="15"/>
  <c r="O67" i="15"/>
  <c r="N67" i="15"/>
  <c r="M67" i="15"/>
  <c r="H67" i="15"/>
  <c r="D67" i="15"/>
  <c r="O59" i="15"/>
  <c r="O64" i="15" s="1"/>
  <c r="N59" i="15"/>
  <c r="N64" i="15" s="1"/>
  <c r="M59" i="15"/>
  <c r="M64" i="15" s="1"/>
  <c r="H59" i="15"/>
  <c r="D59" i="15"/>
  <c r="O52" i="15"/>
  <c r="O57" i="15" s="1"/>
  <c r="N52" i="15"/>
  <c r="N57" i="15" s="1"/>
  <c r="M52" i="15"/>
  <c r="M57" i="15" s="1"/>
  <c r="H52" i="15"/>
  <c r="D52" i="15"/>
  <c r="D47" i="15"/>
  <c r="O33" i="15"/>
  <c r="O47" i="15" s="1"/>
  <c r="N33" i="15"/>
  <c r="N47" i="15" s="1"/>
  <c r="M33" i="15"/>
  <c r="M47" i="15" s="1"/>
  <c r="H33" i="15"/>
  <c r="D33" i="15"/>
  <c r="E24" i="15"/>
  <c r="O30" i="15"/>
  <c r="N30" i="15"/>
  <c r="M30" i="15"/>
  <c r="H30" i="15"/>
  <c r="D30" i="15"/>
  <c r="O28" i="15"/>
  <c r="N28" i="15"/>
  <c r="M28" i="15"/>
  <c r="D28" i="15"/>
  <c r="O27" i="15"/>
  <c r="N27" i="15"/>
  <c r="M27" i="15"/>
  <c r="H27" i="15"/>
  <c r="D27" i="15"/>
  <c r="K31" i="15"/>
  <c r="J26" i="15"/>
  <c r="G31" i="15"/>
  <c r="F31" i="15"/>
  <c r="E31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F141" i="15" l="1"/>
  <c r="F139" i="15" s="1"/>
  <c r="K141" i="15"/>
  <c r="K139" i="15" s="1"/>
  <c r="G141" i="15"/>
  <c r="G139" i="15" s="1"/>
  <c r="J31" i="15"/>
  <c r="J141" i="15" s="1"/>
  <c r="J139" i="15" s="1"/>
  <c r="E141" i="15"/>
  <c r="I31" i="15"/>
  <c r="H26" i="15"/>
  <c r="L119" i="15"/>
  <c r="L144" i="15"/>
  <c r="L138" i="15"/>
  <c r="O145" i="15"/>
  <c r="Q152" i="15"/>
  <c r="L134" i="15"/>
  <c r="M145" i="15"/>
  <c r="L77" i="15"/>
  <c r="L129" i="15"/>
  <c r="D142" i="15"/>
  <c r="H142" i="15"/>
  <c r="N145" i="15"/>
  <c r="L124" i="15"/>
  <c r="O143" i="15"/>
  <c r="L143" i="15" s="1"/>
  <c r="L107" i="15"/>
  <c r="D31" i="15"/>
  <c r="M70" i="15"/>
  <c r="M142" i="15" s="1"/>
  <c r="L69" i="15"/>
  <c r="N70" i="15"/>
  <c r="N142" i="15" s="1"/>
  <c r="H57" i="15"/>
  <c r="H64" i="15"/>
  <c r="H70" i="15"/>
  <c r="O70" i="15"/>
  <c r="O142" i="15" s="1"/>
  <c r="D57" i="15"/>
  <c r="D64" i="15"/>
  <c r="L67" i="15"/>
  <c r="D70" i="15"/>
  <c r="L59" i="15"/>
  <c r="L52" i="15"/>
  <c r="H47" i="15"/>
  <c r="L33" i="15"/>
  <c r="H24" i="15"/>
  <c r="M19" i="15"/>
  <c r="M26" i="15"/>
  <c r="M31" i="15" s="1"/>
  <c r="L27" i="15"/>
  <c r="Q149" i="15" s="1"/>
  <c r="H19" i="15"/>
  <c r="L22" i="15"/>
  <c r="N26" i="15"/>
  <c r="N31" i="15" s="1"/>
  <c r="L28" i="15"/>
  <c r="L30" i="15"/>
  <c r="D24" i="15"/>
  <c r="N19" i="15"/>
  <c r="D19" i="15"/>
  <c r="O19" i="15"/>
  <c r="D26" i="15"/>
  <c r="O26" i="15"/>
  <c r="O31" i="15" s="1"/>
  <c r="O24" i="15" l="1"/>
  <c r="O141" i="15" s="1"/>
  <c r="O139" i="15" s="1"/>
  <c r="N24" i="15"/>
  <c r="N141" i="15" s="1"/>
  <c r="N139" i="15" s="1"/>
  <c r="M24" i="15"/>
  <c r="M141" i="15" s="1"/>
  <c r="H31" i="15"/>
  <c r="I141" i="15"/>
  <c r="H141" i="15" s="1"/>
  <c r="H139" i="15" s="1"/>
  <c r="Q151" i="15"/>
  <c r="L145" i="15"/>
  <c r="Q153" i="15"/>
  <c r="Q148" i="15"/>
  <c r="Q154" i="15"/>
  <c r="Q155" i="15"/>
  <c r="Q146" i="15"/>
  <c r="L142" i="15"/>
  <c r="E139" i="15"/>
  <c r="D141" i="15"/>
  <c r="D139" i="15" s="1"/>
  <c r="L70" i="15"/>
  <c r="L64" i="15"/>
  <c r="L57" i="15"/>
  <c r="L47" i="15"/>
  <c r="L31" i="15"/>
  <c r="L19" i="15"/>
  <c r="L26" i="15"/>
  <c r="Q150" i="15" s="1"/>
  <c r="I139" i="15" l="1"/>
  <c r="L24" i="15"/>
  <c r="Q156" i="15"/>
  <c r="L141" i="15"/>
  <c r="L139" i="15" s="1"/>
  <c r="M139" i="15"/>
  <c r="Q157" i="15" l="1"/>
  <c r="D153" i="2"/>
  <c r="I149" i="2"/>
  <c r="J149" i="2"/>
  <c r="K149" i="2"/>
  <c r="F149" i="2"/>
  <c r="G149" i="2"/>
  <c r="E149" i="2"/>
  <c r="E122" i="2"/>
  <c r="E131" i="2" s="1"/>
  <c r="I154" i="2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54" i="2" l="1"/>
  <c r="H149" i="2"/>
  <c r="L124" i="2"/>
  <c r="M154" i="2"/>
  <c r="L154" i="2" s="1"/>
  <c r="L125" i="2"/>
  <c r="N106" i="7"/>
  <c r="M24" i="7" l="1"/>
  <c r="F23" i="8"/>
  <c r="G23" i="8"/>
  <c r="I23" i="8"/>
  <c r="J23" i="8"/>
  <c r="K23" i="8"/>
  <c r="E23" i="8"/>
  <c r="O25" i="8"/>
  <c r="N25" i="8"/>
  <c r="M25" i="8"/>
  <c r="H25" i="8"/>
  <c r="D25" i="8"/>
  <c r="O24" i="8"/>
  <c r="N24" i="8"/>
  <c r="M24" i="8"/>
  <c r="H24" i="8"/>
  <c r="D24" i="8"/>
  <c r="D23" i="8" l="1"/>
  <c r="L24" i="8"/>
  <c r="L25" i="8"/>
  <c r="Q51" i="8" s="1"/>
  <c r="O33" i="7"/>
  <c r="N33" i="7"/>
  <c r="M33" i="7"/>
  <c r="H33" i="7"/>
  <c r="D33" i="7"/>
  <c r="D25" i="12"/>
  <c r="H25" i="12"/>
  <c r="M25" i="12"/>
  <c r="N25" i="12"/>
  <c r="O25" i="12"/>
  <c r="E32" i="12"/>
  <c r="F32" i="12"/>
  <c r="G32" i="12"/>
  <c r="I32" i="12"/>
  <c r="J32" i="12"/>
  <c r="K32" i="12"/>
  <c r="O31" i="12"/>
  <c r="N31" i="12"/>
  <c r="M31" i="12"/>
  <c r="H31" i="12"/>
  <c r="D31" i="12"/>
  <c r="E25" i="14"/>
  <c r="F25" i="14"/>
  <c r="H29" i="1"/>
  <c r="D29" i="1"/>
  <c r="O20" i="8"/>
  <c r="O21" i="8" s="1"/>
  <c r="N20" i="8"/>
  <c r="N21" i="8" s="1"/>
  <c r="M20" i="8"/>
  <c r="M21" i="8" s="1"/>
  <c r="H20" i="8"/>
  <c r="D20" i="8"/>
  <c r="D21" i="8" s="1"/>
  <c r="F21" i="8"/>
  <c r="K21" i="8"/>
  <c r="J21" i="8"/>
  <c r="I21" i="8"/>
  <c r="G21" i="8"/>
  <c r="E21" i="8"/>
  <c r="L33" i="7" l="1"/>
  <c r="L21" i="8"/>
  <c r="H26" i="1"/>
  <c r="L20" i="8"/>
  <c r="L25" i="12"/>
  <c r="L31" i="12"/>
  <c r="H21" i="8"/>
  <c r="O39" i="3"/>
  <c r="E101" i="1"/>
  <c r="O67" i="2" l="1"/>
  <c r="N67" i="2"/>
  <c r="M67" i="2"/>
  <c r="E356" i="4"/>
  <c r="F356" i="4"/>
  <c r="G356" i="4"/>
  <c r="I344" i="4"/>
  <c r="H112" i="4"/>
  <c r="D362" i="4"/>
  <c r="H334" i="4"/>
  <c r="H333" i="4"/>
  <c r="D334" i="4"/>
  <c r="O334" i="4"/>
  <c r="N334" i="4"/>
  <c r="M334" i="4"/>
  <c r="O333" i="4"/>
  <c r="N333" i="4"/>
  <c r="M333" i="4"/>
  <c r="K98" i="4"/>
  <c r="G98" i="4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K257" i="4"/>
  <c r="I257" i="4"/>
  <c r="F257" i="4"/>
  <c r="G257" i="4"/>
  <c r="E257" i="4"/>
  <c r="H97" i="4"/>
  <c r="M97" i="4"/>
  <c r="N97" i="4"/>
  <c r="O97" i="4"/>
  <c r="M112" i="4"/>
  <c r="M104" i="4" s="1"/>
  <c r="N112" i="4"/>
  <c r="N104" i="4" s="1"/>
  <c r="O112" i="4"/>
  <c r="O104" i="4" s="1"/>
  <c r="O96" i="4"/>
  <c r="N96" i="4"/>
  <c r="M96" i="4"/>
  <c r="H96" i="4"/>
  <c r="M361" i="4" l="1"/>
  <c r="N361" i="4"/>
  <c r="O361" i="4"/>
  <c r="O331" i="4"/>
  <c r="D257" i="4"/>
  <c r="H331" i="4"/>
  <c r="M331" i="4"/>
  <c r="F344" i="4"/>
  <c r="N331" i="4"/>
  <c r="E344" i="4"/>
  <c r="D361" i="4"/>
  <c r="O93" i="4"/>
  <c r="O357" i="4"/>
  <c r="M93" i="4"/>
  <c r="N93" i="4"/>
  <c r="N102" i="4" s="1"/>
  <c r="N357" i="4"/>
  <c r="M357" i="4"/>
  <c r="G344" i="4"/>
  <c r="O98" i="4"/>
  <c r="G85" i="14"/>
  <c r="D356" i="4"/>
  <c r="D357" i="4"/>
  <c r="F102" i="4"/>
  <c r="L333" i="4"/>
  <c r="L101" i="4"/>
  <c r="L334" i="4"/>
  <c r="L97" i="4"/>
  <c r="L260" i="4"/>
  <c r="E102" i="4"/>
  <c r="G102" i="4"/>
  <c r="J102" i="4"/>
  <c r="I102" i="4"/>
  <c r="L259" i="4"/>
  <c r="L112" i="4"/>
  <c r="L100" i="4"/>
  <c r="H98" i="4"/>
  <c r="D98" i="4"/>
  <c r="L96" i="4"/>
  <c r="L98" i="4" l="1"/>
  <c r="S369" i="4" s="1"/>
  <c r="L357" i="4"/>
  <c r="L93" i="4"/>
  <c r="L331" i="4"/>
  <c r="L104" i="4"/>
  <c r="O102" i="4"/>
  <c r="K102" i="4"/>
  <c r="M102" i="4"/>
  <c r="O59" i="2"/>
  <c r="N59" i="2"/>
  <c r="M59" i="2"/>
  <c r="L102" i="4" l="1"/>
  <c r="L59" i="2"/>
  <c r="H21" i="12"/>
  <c r="H22" i="12"/>
  <c r="H23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6" i="14" l="1"/>
  <c r="M69" i="7"/>
  <c r="N69" i="7"/>
  <c r="O69" i="7"/>
  <c r="H69" i="7"/>
  <c r="D69" i="7"/>
  <c r="M66" i="12"/>
  <c r="N66" i="12"/>
  <c r="O66" i="12"/>
  <c r="H65" i="12"/>
  <c r="H66" i="12"/>
  <c r="H67" i="12"/>
  <c r="D66" i="12"/>
  <c r="L69" i="7" l="1"/>
  <c r="L66" i="12"/>
  <c r="D65" i="7"/>
  <c r="D64" i="7"/>
  <c r="D55" i="7"/>
  <c r="R69" i="7" l="1"/>
  <c r="D62" i="12"/>
  <c r="D61" i="12"/>
  <c r="D52" i="12"/>
  <c r="I49" i="1" l="1"/>
  <c r="I41" i="8" l="1"/>
  <c r="J41" i="8"/>
  <c r="K41" i="8"/>
  <c r="E41" i="8"/>
  <c r="F41" i="8"/>
  <c r="G41" i="8"/>
  <c r="M64" i="7"/>
  <c r="N64" i="7"/>
  <c r="O64" i="7"/>
  <c r="M65" i="7"/>
  <c r="N65" i="7"/>
  <c r="O65" i="7"/>
  <c r="H64" i="7"/>
  <c r="H65" i="7"/>
  <c r="H55" i="7"/>
  <c r="M55" i="7"/>
  <c r="N55" i="7"/>
  <c r="O55" i="7"/>
  <c r="M61" i="12"/>
  <c r="N61" i="12"/>
  <c r="O61" i="12"/>
  <c r="H61" i="12"/>
  <c r="O62" i="12"/>
  <c r="N62" i="12"/>
  <c r="M62" i="12"/>
  <c r="H62" i="12"/>
  <c r="H52" i="12"/>
  <c r="O52" i="12"/>
  <c r="N52" i="12"/>
  <c r="M52" i="12"/>
  <c r="G46" i="14" l="1"/>
  <c r="G48" i="14"/>
  <c r="L64" i="7"/>
  <c r="L65" i="7"/>
  <c r="L55" i="7"/>
  <c r="L61" i="12"/>
  <c r="L52" i="12"/>
  <c r="L62" i="12"/>
  <c r="R64" i="7" l="1"/>
  <c r="R55" i="7"/>
  <c r="R65" i="7"/>
  <c r="E96" i="1"/>
  <c r="D331" i="4" l="1"/>
  <c r="D318" i="4"/>
  <c r="D314" i="4"/>
  <c r="D310" i="4"/>
  <c r="D306" i="4"/>
  <c r="D301" i="4"/>
  <c r="D297" i="4"/>
  <c r="D293" i="4"/>
  <c r="D289" i="4"/>
  <c r="D279" i="4"/>
  <c r="D275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4" i="4"/>
  <c r="I69" i="1" l="1"/>
  <c r="J69" i="1"/>
  <c r="K69" i="1"/>
  <c r="O73" i="1"/>
  <c r="N73" i="1"/>
  <c r="M73" i="1"/>
  <c r="H73" i="1"/>
  <c r="D73" i="1"/>
  <c r="L73" i="1" l="1"/>
  <c r="H69" i="1"/>
  <c r="H96" i="1" l="1"/>
  <c r="D253" i="4" l="1"/>
  <c r="D51" i="7" l="1"/>
  <c r="D48" i="12"/>
  <c r="H48" i="12" l="1"/>
  <c r="N51" i="7" l="1"/>
  <c r="O51" i="7"/>
  <c r="H51" i="7"/>
  <c r="E52" i="7"/>
  <c r="F52" i="7"/>
  <c r="G52" i="7"/>
  <c r="I52" i="7"/>
  <c r="J52" i="7"/>
  <c r="K52" i="7"/>
  <c r="M48" i="12"/>
  <c r="N48" i="12"/>
  <c r="O48" i="12"/>
  <c r="E49" i="12"/>
  <c r="F49" i="12"/>
  <c r="G49" i="12"/>
  <c r="I49" i="12"/>
  <c r="J49" i="12"/>
  <c r="K49" i="12"/>
  <c r="L51" i="7" l="1"/>
  <c r="L48" i="12"/>
  <c r="N253" i="4"/>
  <c r="M253" i="4"/>
  <c r="H253" i="4"/>
  <c r="R51" i="7" l="1"/>
  <c r="L253" i="4"/>
  <c r="L250" i="4"/>
  <c r="D335" i="4"/>
  <c r="E190" i="1" l="1"/>
  <c r="G190" i="1"/>
  <c r="I88" i="7" l="1"/>
  <c r="J88" i="7"/>
  <c r="K88" i="7"/>
  <c r="E88" i="7"/>
  <c r="F88" i="7"/>
  <c r="G88" i="7"/>
  <c r="D62" i="7"/>
  <c r="H62" i="7"/>
  <c r="M62" i="7"/>
  <c r="N62" i="7"/>
  <c r="O62" i="7"/>
  <c r="O54" i="7"/>
  <c r="N54" i="7"/>
  <c r="M54" i="7"/>
  <c r="H54" i="7"/>
  <c r="D54" i="7"/>
  <c r="I85" i="12"/>
  <c r="J85" i="12"/>
  <c r="K85" i="12"/>
  <c r="E85" i="12"/>
  <c r="F85" i="12"/>
  <c r="G85" i="12"/>
  <c r="O59" i="12"/>
  <c r="N59" i="12"/>
  <c r="M59" i="12"/>
  <c r="H59" i="12"/>
  <c r="D59" i="12"/>
  <c r="O51" i="12"/>
  <c r="N51" i="12"/>
  <c r="M51" i="12"/>
  <c r="H51" i="12"/>
  <c r="D51" i="12"/>
  <c r="L54" i="7" l="1"/>
  <c r="L59" i="12"/>
  <c r="L62" i="7"/>
  <c r="L51" i="12"/>
  <c r="R62" i="7" l="1"/>
  <c r="R54" i="7"/>
  <c r="N75" i="2"/>
  <c r="N112" i="2" l="1"/>
  <c r="I141" i="1"/>
  <c r="M112" i="2" l="1"/>
  <c r="N86" i="2"/>
  <c r="M86" i="2"/>
  <c r="N102" i="2"/>
  <c r="M102" i="2"/>
  <c r="D112" i="1" l="1"/>
  <c r="D111" i="1"/>
  <c r="D110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H196" i="1"/>
  <c r="H197" i="1"/>
  <c r="H198" i="1"/>
  <c r="H199" i="1"/>
  <c r="H201" i="1"/>
  <c r="H202" i="1"/>
  <c r="H203" i="1"/>
  <c r="H204" i="1"/>
  <c r="H205" i="1"/>
  <c r="H206" i="1"/>
  <c r="H207" i="1"/>
  <c r="H208" i="1"/>
  <c r="H209" i="1"/>
  <c r="D196" i="1"/>
  <c r="D197" i="1"/>
  <c r="D198" i="1"/>
  <c r="D199" i="1"/>
  <c r="D201" i="1"/>
  <c r="D202" i="1"/>
  <c r="D203" i="1"/>
  <c r="D204" i="1"/>
  <c r="D205" i="1"/>
  <c r="D206" i="1"/>
  <c r="D207" i="1"/>
  <c r="D208" i="1"/>
  <c r="D209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3" i="1"/>
  <c r="H184" i="1"/>
  <c r="H185" i="1"/>
  <c r="H186" i="1"/>
  <c r="H187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3" i="1"/>
  <c r="D184" i="1"/>
  <c r="D185" i="1"/>
  <c r="D186" i="1"/>
  <c r="D187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72" i="1" l="1"/>
  <c r="L184" i="1"/>
  <c r="L180" i="1"/>
  <c r="L176" i="1"/>
  <c r="L169" i="1"/>
  <c r="L166" i="1"/>
  <c r="L187" i="1"/>
  <c r="L208" i="1"/>
  <c r="L201" i="1"/>
  <c r="L196" i="1"/>
  <c r="L156" i="1"/>
  <c r="D109" i="1"/>
  <c r="L207" i="1"/>
  <c r="L197" i="1"/>
  <c r="L204" i="1"/>
  <c r="L163" i="1"/>
  <c r="L206" i="1"/>
  <c r="L203" i="1"/>
  <c r="L199" i="1"/>
  <c r="L209" i="1"/>
  <c r="L205" i="1"/>
  <c r="L202" i="1"/>
  <c r="L198" i="1"/>
  <c r="L185" i="1"/>
  <c r="L181" i="1"/>
  <c r="L177" i="1"/>
  <c r="L173" i="1"/>
  <c r="L170" i="1"/>
  <c r="L167" i="1"/>
  <c r="L160" i="1"/>
  <c r="L157" i="1"/>
  <c r="L186" i="1"/>
  <c r="L178" i="1"/>
  <c r="L174" i="1"/>
  <c r="L164" i="1"/>
  <c r="L161" i="1"/>
  <c r="L158" i="1"/>
  <c r="L154" i="1"/>
  <c r="L183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44" i="8"/>
  <c r="J44" i="8"/>
  <c r="I44" i="8"/>
  <c r="G44" i="8"/>
  <c r="F44" i="8"/>
  <c r="E44" i="8"/>
  <c r="O43" i="8"/>
  <c r="N43" i="8"/>
  <c r="N44" i="8" s="1"/>
  <c r="M43" i="8"/>
  <c r="M44" i="8" s="1"/>
  <c r="H43" i="8"/>
  <c r="H44" i="8" s="1"/>
  <c r="D43" i="8"/>
  <c r="D44" i="8" s="1"/>
  <c r="I28" i="8"/>
  <c r="J28" i="8"/>
  <c r="K28" i="8"/>
  <c r="F28" i="8"/>
  <c r="G28" i="8"/>
  <c r="E28" i="8"/>
  <c r="I34" i="8"/>
  <c r="J34" i="8"/>
  <c r="K34" i="8"/>
  <c r="E34" i="8"/>
  <c r="F34" i="8"/>
  <c r="G34" i="8"/>
  <c r="O33" i="8"/>
  <c r="O34" i="8" s="1"/>
  <c r="N33" i="8"/>
  <c r="N34" i="8" s="1"/>
  <c r="M33" i="8"/>
  <c r="M34" i="8" s="1"/>
  <c r="H33" i="8"/>
  <c r="H34" i="8" s="1"/>
  <c r="D33" i="8"/>
  <c r="D34" i="8" s="1"/>
  <c r="L43" i="8" l="1"/>
  <c r="Q56" i="8" s="1"/>
  <c r="O44" i="8"/>
  <c r="L44" i="8" s="1"/>
  <c r="L33" i="8"/>
  <c r="Q55" i="8" s="1"/>
  <c r="L34" i="8" l="1"/>
  <c r="M68" i="7"/>
  <c r="N68" i="7"/>
  <c r="O68" i="7"/>
  <c r="H68" i="7"/>
  <c r="D68" i="7"/>
  <c r="M65" i="12"/>
  <c r="N65" i="12"/>
  <c r="O65" i="12"/>
  <c r="D65" i="12"/>
  <c r="L68" i="7" l="1"/>
  <c r="L65" i="12"/>
  <c r="H112" i="1"/>
  <c r="E33" i="4"/>
  <c r="E26" i="4" s="1"/>
  <c r="F33" i="4"/>
  <c r="F26" i="4" s="1"/>
  <c r="G33" i="4"/>
  <c r="G26" i="4" s="1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D85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G52" i="1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D70" i="14"/>
  <c r="D71" i="14"/>
  <c r="H242" i="4"/>
  <c r="H245" i="4"/>
  <c r="H257" i="4"/>
  <c r="H261" i="4" s="1"/>
  <c r="E261" i="4"/>
  <c r="F261" i="4"/>
  <c r="G261" i="4"/>
  <c r="I261" i="4"/>
  <c r="J261" i="4"/>
  <c r="K261" i="4"/>
  <c r="K269" i="4"/>
  <c r="D271" i="4"/>
  <c r="H271" i="4"/>
  <c r="D272" i="4"/>
  <c r="H272" i="4"/>
  <c r="G273" i="4"/>
  <c r="K273" i="4"/>
  <c r="H275" i="4"/>
  <c r="D276" i="4"/>
  <c r="H276" i="4"/>
  <c r="G277" i="4"/>
  <c r="K277" i="4"/>
  <c r="H279" i="4"/>
  <c r="D280" i="4"/>
  <c r="H280" i="4"/>
  <c r="D281" i="4"/>
  <c r="K281" i="4"/>
  <c r="D283" i="4"/>
  <c r="H283" i="4"/>
  <c r="D284" i="4"/>
  <c r="H284" i="4"/>
  <c r="G287" i="4"/>
  <c r="F75" i="14" s="1"/>
  <c r="K287" i="4"/>
  <c r="J75" i="14" s="1"/>
  <c r="H289" i="4"/>
  <c r="D290" i="4"/>
  <c r="H290" i="4"/>
  <c r="G291" i="4"/>
  <c r="F76" i="14" s="1"/>
  <c r="K291" i="4"/>
  <c r="J76" i="14" s="1"/>
  <c r="H293" i="4"/>
  <c r="D294" i="4"/>
  <c r="H294" i="4"/>
  <c r="G295" i="4"/>
  <c r="F77" i="14" s="1"/>
  <c r="K295" i="4"/>
  <c r="J77" i="14" s="1"/>
  <c r="H297" i="4"/>
  <c r="D298" i="4"/>
  <c r="H298" i="4"/>
  <c r="G299" i="4"/>
  <c r="F78" i="14" s="1"/>
  <c r="K299" i="4"/>
  <c r="J78" i="14" s="1"/>
  <c r="H301" i="4"/>
  <c r="D302" i="4"/>
  <c r="H302" i="4"/>
  <c r="D303" i="4"/>
  <c r="H303" i="4"/>
  <c r="G304" i="4"/>
  <c r="F79" i="14" s="1"/>
  <c r="K304" i="4"/>
  <c r="J79" i="14" s="1"/>
  <c r="H306" i="4"/>
  <c r="D307" i="4"/>
  <c r="H307" i="4"/>
  <c r="G308" i="4"/>
  <c r="F80" i="14" s="1"/>
  <c r="K308" i="4"/>
  <c r="J80" i="14" s="1"/>
  <c r="H310" i="4"/>
  <c r="D311" i="4"/>
  <c r="H311" i="4"/>
  <c r="G312" i="4"/>
  <c r="F81" i="14" s="1"/>
  <c r="K312" i="4"/>
  <c r="J81" i="14" s="1"/>
  <c r="H314" i="4"/>
  <c r="D315" i="4"/>
  <c r="H315" i="4"/>
  <c r="G316" i="4"/>
  <c r="F82" i="14" s="1"/>
  <c r="K316" i="4"/>
  <c r="J82" i="14" s="1"/>
  <c r="H318" i="4"/>
  <c r="D319" i="4"/>
  <c r="H319" i="4"/>
  <c r="D320" i="4"/>
  <c r="H320" i="4"/>
  <c r="H321" i="4"/>
  <c r="K344" i="4"/>
  <c r="D327" i="4"/>
  <c r="H327" i="4"/>
  <c r="H329" i="4"/>
  <c r="H337" i="4"/>
  <c r="D338" i="4"/>
  <c r="H338" i="4"/>
  <c r="H349" i="4" l="1"/>
  <c r="D26" i="4"/>
  <c r="K355" i="4"/>
  <c r="K345" i="4" s="1"/>
  <c r="J355" i="4"/>
  <c r="J345" i="4" s="1"/>
  <c r="G355" i="4"/>
  <c r="I355" i="4"/>
  <c r="I345" i="4" s="1"/>
  <c r="F355" i="4"/>
  <c r="F345" i="4" s="1"/>
  <c r="E355" i="4"/>
  <c r="E345" i="4" s="1"/>
  <c r="K322" i="4"/>
  <c r="G322" i="4"/>
  <c r="H255" i="4"/>
  <c r="R68" i="7"/>
  <c r="G77" i="14"/>
  <c r="G78" i="14"/>
  <c r="G44" i="14"/>
  <c r="G43" i="14"/>
  <c r="G81" i="14"/>
  <c r="G41" i="14"/>
  <c r="G79" i="14"/>
  <c r="G76" i="14"/>
  <c r="G82" i="14"/>
  <c r="G75" i="14"/>
  <c r="G70" i="14"/>
  <c r="G71" i="14"/>
  <c r="D46" i="4"/>
  <c r="D37" i="4"/>
  <c r="D74" i="4"/>
  <c r="D66" i="4"/>
  <c r="D70" i="4"/>
  <c r="D62" i="4"/>
  <c r="D41" i="4"/>
  <c r="D54" i="4"/>
  <c r="D261" i="4"/>
  <c r="D127" i="4"/>
  <c r="D50" i="4"/>
  <c r="D329" i="4"/>
  <c r="D149" i="4"/>
  <c r="D135" i="4"/>
  <c r="D33" i="4"/>
  <c r="D273" i="4"/>
  <c r="H281" i="4"/>
  <c r="H273" i="4"/>
  <c r="H46" i="4"/>
  <c r="H37" i="4"/>
  <c r="D58" i="4"/>
  <c r="D91" i="4"/>
  <c r="H335" i="4"/>
  <c r="H316" i="4"/>
  <c r="H308" i="4"/>
  <c r="G80" i="14"/>
  <c r="H312" i="4"/>
  <c r="H291" i="4"/>
  <c r="D308" i="4"/>
  <c r="D80" i="14"/>
  <c r="H304" i="4"/>
  <c r="D304" i="4"/>
  <c r="D312" i="4"/>
  <c r="H299" i="4"/>
  <c r="D299" i="4"/>
  <c r="H295" i="4"/>
  <c r="D295" i="4"/>
  <c r="D287" i="4"/>
  <c r="H74" i="4"/>
  <c r="H58" i="4"/>
  <c r="H54" i="4"/>
  <c r="H50" i="4"/>
  <c r="H41" i="4"/>
  <c r="H33" i="4"/>
  <c r="K78" i="4"/>
  <c r="H70" i="4"/>
  <c r="H66" i="4"/>
  <c r="H62" i="4"/>
  <c r="D291" i="4"/>
  <c r="J78" i="4"/>
  <c r="H269" i="4"/>
  <c r="H287" i="4"/>
  <c r="D277" i="4"/>
  <c r="D113" i="4"/>
  <c r="E91" i="4"/>
  <c r="D316" i="4"/>
  <c r="H277" i="4"/>
  <c r="D269" i="4"/>
  <c r="H91" i="4"/>
  <c r="M96" i="2"/>
  <c r="G345" i="4" l="1"/>
  <c r="D255" i="4"/>
  <c r="H322" i="4"/>
  <c r="D322" i="4"/>
  <c r="D344" i="4"/>
  <c r="H355" i="4"/>
  <c r="H345" i="4" s="1"/>
  <c r="D355" i="4"/>
  <c r="H344" i="4"/>
  <c r="D354" i="4"/>
  <c r="H78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O103" i="12"/>
  <c r="O104" i="12"/>
  <c r="O105" i="12"/>
  <c r="D345" i="4" l="1"/>
  <c r="O107" i="12"/>
  <c r="N32" i="12"/>
  <c r="M32" i="12"/>
  <c r="N85" i="12"/>
  <c r="O85" i="12"/>
  <c r="M85" i="12"/>
  <c r="I44" i="2" l="1"/>
  <c r="J44" i="2"/>
  <c r="I27" i="14" s="1"/>
  <c r="N93" i="2" l="1"/>
  <c r="M93" i="2"/>
  <c r="O93" i="2"/>
  <c r="N92" i="2"/>
  <c r="M92" i="2"/>
  <c r="K190" i="1"/>
  <c r="K193" i="1" s="1"/>
  <c r="J190" i="1"/>
  <c r="J193" i="1" s="1"/>
  <c r="I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7" i="3" l="1"/>
  <c r="D104" i="1"/>
  <c r="H104" i="1"/>
  <c r="M104" i="1"/>
  <c r="N104" i="1"/>
  <c r="O104" i="1"/>
  <c r="F221" i="1"/>
  <c r="G221" i="1"/>
  <c r="I221" i="1"/>
  <c r="J221" i="1"/>
  <c r="K221" i="1"/>
  <c r="K64" i="1"/>
  <c r="J64" i="1"/>
  <c r="I64" i="1"/>
  <c r="J49" i="1"/>
  <c r="G49" i="1"/>
  <c r="F49" i="1"/>
  <c r="E49" i="1"/>
  <c r="D49" i="1" l="1"/>
  <c r="H64" i="1"/>
  <c r="H221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50" i="4" s="1"/>
  <c r="O85" i="4"/>
  <c r="O350" i="4" s="1"/>
  <c r="M85" i="4"/>
  <c r="M350" i="4" s="1"/>
  <c r="O129" i="2"/>
  <c r="N129" i="2"/>
  <c r="M129" i="2"/>
  <c r="O128" i="2"/>
  <c r="N128" i="2"/>
  <c r="M128" i="2"/>
  <c r="O127" i="2"/>
  <c r="N127" i="2"/>
  <c r="M127" i="2"/>
  <c r="O126" i="2"/>
  <c r="N126" i="2"/>
  <c r="M126" i="2"/>
  <c r="H39" i="8"/>
  <c r="H41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56" i="4"/>
  <c r="N356" i="4"/>
  <c r="M327" i="4"/>
  <c r="N327" i="4"/>
  <c r="O356" i="4"/>
  <c r="O327" i="4"/>
  <c r="E109" i="1"/>
  <c r="G109" i="1"/>
  <c r="K109" i="1"/>
  <c r="D64" i="12"/>
  <c r="Q224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8" i="3"/>
  <c r="J58" i="3"/>
  <c r="H64" i="12"/>
  <c r="H68" i="12"/>
  <c r="H69" i="12"/>
  <c r="H70" i="12"/>
  <c r="H71" i="12"/>
  <c r="H72" i="12"/>
  <c r="M39" i="3"/>
  <c r="N39" i="3"/>
  <c r="O67" i="7"/>
  <c r="N67" i="7"/>
  <c r="M67" i="7"/>
  <c r="H67" i="7"/>
  <c r="D67" i="7"/>
  <c r="O72" i="7"/>
  <c r="N72" i="7"/>
  <c r="M72" i="7"/>
  <c r="H72" i="7"/>
  <c r="D72" i="7"/>
  <c r="O70" i="7"/>
  <c r="N70" i="7"/>
  <c r="M70" i="7"/>
  <c r="H70" i="7"/>
  <c r="D70" i="7"/>
  <c r="O191" i="4"/>
  <c r="N191" i="4"/>
  <c r="M191" i="4"/>
  <c r="O183" i="4"/>
  <c r="N57" i="14" s="1"/>
  <c r="N183" i="4"/>
  <c r="M57" i="14" s="1"/>
  <c r="M183" i="4"/>
  <c r="O41" i="3"/>
  <c r="N41" i="3"/>
  <c r="M41" i="3"/>
  <c r="H41" i="3"/>
  <c r="D41" i="3"/>
  <c r="H39" i="3"/>
  <c r="D39" i="3"/>
  <c r="D69" i="12"/>
  <c r="D67" i="12"/>
  <c r="E93" i="1"/>
  <c r="M97" i="1"/>
  <c r="J93" i="1"/>
  <c r="I93" i="1"/>
  <c r="K93" i="1"/>
  <c r="H97" i="1"/>
  <c r="O338" i="4"/>
  <c r="N338" i="4"/>
  <c r="M338" i="4"/>
  <c r="N329" i="4"/>
  <c r="M329" i="4"/>
  <c r="O320" i="4"/>
  <c r="N320" i="4"/>
  <c r="M320" i="4"/>
  <c r="O319" i="4"/>
  <c r="N319" i="4"/>
  <c r="M319" i="4"/>
  <c r="O318" i="4"/>
  <c r="N318" i="4"/>
  <c r="M318" i="4"/>
  <c r="N316" i="4"/>
  <c r="O316" i="4"/>
  <c r="O315" i="4"/>
  <c r="N315" i="4"/>
  <c r="M315" i="4"/>
  <c r="O314" i="4"/>
  <c r="N314" i="4"/>
  <c r="M314" i="4"/>
  <c r="O311" i="4"/>
  <c r="N311" i="4"/>
  <c r="M311" i="4"/>
  <c r="O310" i="4"/>
  <c r="N310" i="4"/>
  <c r="M310" i="4"/>
  <c r="O307" i="4"/>
  <c r="N307" i="4"/>
  <c r="M307" i="4"/>
  <c r="O306" i="4"/>
  <c r="N306" i="4"/>
  <c r="M306" i="4"/>
  <c r="O304" i="4"/>
  <c r="O303" i="4"/>
  <c r="N303" i="4"/>
  <c r="M303" i="4"/>
  <c r="O302" i="4"/>
  <c r="N302" i="4"/>
  <c r="M302" i="4"/>
  <c r="O301" i="4"/>
  <c r="N301" i="4"/>
  <c r="M301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4" i="4"/>
  <c r="N284" i="4"/>
  <c r="M284" i="4"/>
  <c r="O283" i="4"/>
  <c r="N283" i="4"/>
  <c r="M283" i="4"/>
  <c r="O281" i="4"/>
  <c r="O280" i="4"/>
  <c r="N280" i="4"/>
  <c r="M280" i="4"/>
  <c r="O279" i="4"/>
  <c r="N279" i="4"/>
  <c r="M279" i="4"/>
  <c r="N277" i="4"/>
  <c r="O277" i="4"/>
  <c r="O276" i="4"/>
  <c r="N276" i="4"/>
  <c r="M276" i="4"/>
  <c r="O275" i="4"/>
  <c r="N275" i="4"/>
  <c r="M275" i="4"/>
  <c r="M271" i="4"/>
  <c r="N271" i="4"/>
  <c r="O271" i="4"/>
  <c r="M272" i="4"/>
  <c r="N272" i="4"/>
  <c r="O272" i="4"/>
  <c r="O257" i="4"/>
  <c r="O261" i="4" s="1"/>
  <c r="N257" i="4"/>
  <c r="N261" i="4" s="1"/>
  <c r="M257" i="4"/>
  <c r="O242" i="4"/>
  <c r="N242" i="4"/>
  <c r="M242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5" i="4"/>
  <c r="N195" i="4"/>
  <c r="M195" i="4"/>
  <c r="O187" i="4"/>
  <c r="N187" i="4"/>
  <c r="M187" i="4"/>
  <c r="O178" i="4"/>
  <c r="N178" i="4"/>
  <c r="M178" i="4"/>
  <c r="O174" i="4"/>
  <c r="N174" i="4"/>
  <c r="M174" i="4"/>
  <c r="O170" i="4"/>
  <c r="N170" i="4"/>
  <c r="M170" i="4"/>
  <c r="O166" i="4"/>
  <c r="N166" i="4"/>
  <c r="M166" i="4"/>
  <c r="O165" i="4"/>
  <c r="N165" i="4"/>
  <c r="M165" i="4"/>
  <c r="O158" i="4"/>
  <c r="N158" i="4"/>
  <c r="M158" i="4"/>
  <c r="O157" i="4"/>
  <c r="N157" i="4"/>
  <c r="M157" i="4"/>
  <c r="O152" i="4"/>
  <c r="N152" i="4"/>
  <c r="M152" i="4"/>
  <c r="O148" i="4"/>
  <c r="N148" i="4"/>
  <c r="M148" i="4"/>
  <c r="L352" i="4"/>
  <c r="O140" i="4"/>
  <c r="N140" i="4"/>
  <c r="M140" i="4"/>
  <c r="O139" i="4"/>
  <c r="O135" i="4" s="1"/>
  <c r="N139" i="4"/>
  <c r="N135" i="4" s="1"/>
  <c r="M139" i="4"/>
  <c r="M135" i="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O349" i="4" s="1"/>
  <c r="M83" i="4"/>
  <c r="N83" i="4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5" i="1"/>
  <c r="H216" i="1"/>
  <c r="H217" i="1"/>
  <c r="D95" i="1"/>
  <c r="M95" i="1"/>
  <c r="N95" i="1"/>
  <c r="O95" i="1"/>
  <c r="Q25" i="6"/>
  <c r="Q24" i="6"/>
  <c r="Q23" i="6"/>
  <c r="Q21" i="6"/>
  <c r="G64" i="1"/>
  <c r="K151" i="1"/>
  <c r="K188" i="1" s="1"/>
  <c r="I151" i="1"/>
  <c r="I188" i="1" s="1"/>
  <c r="G85" i="1"/>
  <c r="I85" i="1"/>
  <c r="H37" i="14" s="1"/>
  <c r="J85" i="1"/>
  <c r="I37" i="14" s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K54" i="1"/>
  <c r="G43" i="1"/>
  <c r="I43" i="1"/>
  <c r="H29" i="14" s="1"/>
  <c r="J43" i="1"/>
  <c r="K43" i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1" i="8"/>
  <c r="J31" i="8"/>
  <c r="K31" i="8"/>
  <c r="I37" i="8"/>
  <c r="J37" i="8"/>
  <c r="K37" i="8"/>
  <c r="O39" i="8"/>
  <c r="O41" i="8" s="1"/>
  <c r="N39" i="8"/>
  <c r="N41" i="8" s="1"/>
  <c r="M39" i="8"/>
  <c r="M41" i="8" s="1"/>
  <c r="O36" i="8"/>
  <c r="O37" i="8" s="1"/>
  <c r="N36" i="8"/>
  <c r="M36" i="8"/>
  <c r="H36" i="8"/>
  <c r="H37" i="8" s="1"/>
  <c r="O30" i="8"/>
  <c r="O31" i="8" s="1"/>
  <c r="N30" i="8"/>
  <c r="N31" i="8" s="1"/>
  <c r="M30" i="8"/>
  <c r="H30" i="8"/>
  <c r="H31" i="8" s="1"/>
  <c r="H27" i="8"/>
  <c r="M27" i="8"/>
  <c r="N27" i="8"/>
  <c r="O27" i="8"/>
  <c r="O26" i="8"/>
  <c r="N26" i="8"/>
  <c r="M26" i="8"/>
  <c r="H26" i="8"/>
  <c r="G48" i="7"/>
  <c r="I48" i="7"/>
  <c r="J48" i="7"/>
  <c r="K48" i="7"/>
  <c r="I104" i="7"/>
  <c r="H30" i="10" s="1"/>
  <c r="J104" i="7"/>
  <c r="I30" i="10" s="1"/>
  <c r="K104" i="7"/>
  <c r="J30" i="10" s="1"/>
  <c r="O52" i="7"/>
  <c r="H56" i="7"/>
  <c r="M56" i="7"/>
  <c r="N56" i="7"/>
  <c r="O56" i="7"/>
  <c r="H57" i="7"/>
  <c r="M57" i="7"/>
  <c r="N57" i="7"/>
  <c r="O57" i="7"/>
  <c r="H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3" i="7"/>
  <c r="M63" i="7"/>
  <c r="N63" i="7"/>
  <c r="O63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M82" i="14" s="1"/>
  <c r="O102" i="7"/>
  <c r="N82" i="14" s="1"/>
  <c r="H103" i="7"/>
  <c r="M103" i="7"/>
  <c r="N103" i="7"/>
  <c r="O103" i="7"/>
  <c r="H106" i="7"/>
  <c r="M106" i="7"/>
  <c r="O106" i="7"/>
  <c r="H107" i="7"/>
  <c r="M107" i="7"/>
  <c r="N107" i="7"/>
  <c r="O107" i="7"/>
  <c r="H108" i="7"/>
  <c r="M108" i="7"/>
  <c r="N108" i="7"/>
  <c r="O10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N48" i="7" s="1"/>
  <c r="M37" i="7"/>
  <c r="H37" i="7"/>
  <c r="I35" i="7"/>
  <c r="J35" i="7"/>
  <c r="K35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4" i="7"/>
  <c r="M34" i="7"/>
  <c r="N34" i="7"/>
  <c r="O34" i="7"/>
  <c r="O24" i="7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L52" i="14" s="1"/>
  <c r="N34" i="3"/>
  <c r="M52" i="14" s="1"/>
  <c r="O34" i="3"/>
  <c r="N52" i="14" s="1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G58" i="3"/>
  <c r="K58" i="3"/>
  <c r="H21" i="3"/>
  <c r="M21" i="3"/>
  <c r="O21" i="3"/>
  <c r="H22" i="3"/>
  <c r="M22" i="3"/>
  <c r="O22" i="3"/>
  <c r="H23" i="3"/>
  <c r="M23" i="3"/>
  <c r="L41" i="14" s="1"/>
  <c r="N23" i="3"/>
  <c r="M41" i="14" s="1"/>
  <c r="O23" i="3"/>
  <c r="N41" i="14" s="1"/>
  <c r="H24" i="3"/>
  <c r="M24" i="3"/>
  <c r="L42" i="14" s="1"/>
  <c r="N24" i="3"/>
  <c r="M42" i="14" s="1"/>
  <c r="O24" i="3"/>
  <c r="N42" i="14" s="1"/>
  <c r="H25" i="3"/>
  <c r="M25" i="3"/>
  <c r="N25" i="3"/>
  <c r="O25" i="3"/>
  <c r="H26" i="3"/>
  <c r="M26" i="3"/>
  <c r="N26" i="3"/>
  <c r="O26" i="3"/>
  <c r="H27" i="3"/>
  <c r="M27" i="3"/>
  <c r="L45" i="14" s="1"/>
  <c r="N27" i="3"/>
  <c r="O27" i="3"/>
  <c r="H28" i="3"/>
  <c r="M28" i="3"/>
  <c r="N28" i="3"/>
  <c r="O28" i="3"/>
  <c r="H29" i="3"/>
  <c r="M29" i="3"/>
  <c r="N29" i="3"/>
  <c r="O29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H40" i="14" s="1"/>
  <c r="J90" i="2"/>
  <c r="I40" i="14" s="1"/>
  <c r="K90" i="2"/>
  <c r="J40" i="14" s="1"/>
  <c r="H92" i="2"/>
  <c r="H93" i="2"/>
  <c r="O86" i="2"/>
  <c r="K86" i="2"/>
  <c r="N84" i="2"/>
  <c r="M84" i="2"/>
  <c r="H84" i="2"/>
  <c r="O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4" i="2"/>
  <c r="M140" i="2" s="1"/>
  <c r="N34" i="2"/>
  <c r="N140" i="2" s="1"/>
  <c r="O34" i="2"/>
  <c r="O140" i="2" s="1"/>
  <c r="M35" i="2"/>
  <c r="M141" i="2" s="1"/>
  <c r="N35" i="2"/>
  <c r="N141" i="2" s="1"/>
  <c r="O35" i="2"/>
  <c r="O141" i="2" s="1"/>
  <c r="M36" i="2"/>
  <c r="N36" i="2"/>
  <c r="N142" i="2" s="1"/>
  <c r="O36" i="2"/>
  <c r="O142" i="2" s="1"/>
  <c r="M37" i="2"/>
  <c r="M143" i="2" s="1"/>
  <c r="N37" i="2"/>
  <c r="N143" i="2" s="1"/>
  <c r="O37" i="2"/>
  <c r="O143" i="2" s="1"/>
  <c r="M38" i="2"/>
  <c r="N38" i="2"/>
  <c r="O38" i="2"/>
  <c r="M39" i="2"/>
  <c r="M149" i="2" s="1"/>
  <c r="N39" i="2"/>
  <c r="N149" i="2" s="1"/>
  <c r="O39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M139" i="2" s="1"/>
  <c r="N33" i="2"/>
  <c r="N139" i="2" s="1"/>
  <c r="O33" i="2"/>
  <c r="O139" i="2" s="1"/>
  <c r="M215" i="1"/>
  <c r="N215" i="1"/>
  <c r="O215" i="1"/>
  <c r="M216" i="1"/>
  <c r="N216" i="1"/>
  <c r="O216" i="1"/>
  <c r="M217" i="1"/>
  <c r="N217" i="1"/>
  <c r="O217" i="1"/>
  <c r="N195" i="1"/>
  <c r="N210" i="1" s="1"/>
  <c r="M195" i="1"/>
  <c r="M210" i="1" s="1"/>
  <c r="I193" i="1"/>
  <c r="H191" i="1"/>
  <c r="M191" i="1"/>
  <c r="N191" i="1"/>
  <c r="O191" i="1"/>
  <c r="H192" i="1"/>
  <c r="M192" i="1"/>
  <c r="N192" i="1"/>
  <c r="O192" i="1"/>
  <c r="H190" i="1"/>
  <c r="H193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21" i="1" s="1"/>
  <c r="N98" i="1"/>
  <c r="N221" i="1" s="1"/>
  <c r="O98" i="1"/>
  <c r="O221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4" i="12"/>
  <c r="M104" i="12"/>
  <c r="N104" i="12"/>
  <c r="H105" i="12"/>
  <c r="M105" i="12"/>
  <c r="N105" i="12"/>
  <c r="N103" i="12"/>
  <c r="M103" i="12"/>
  <c r="H103" i="12"/>
  <c r="I101" i="12"/>
  <c r="J101" i="12"/>
  <c r="K101" i="12"/>
  <c r="H88" i="12"/>
  <c r="H89" i="12"/>
  <c r="H90" i="12"/>
  <c r="H92" i="12"/>
  <c r="H93" i="12"/>
  <c r="H94" i="12"/>
  <c r="H95" i="12"/>
  <c r="H96" i="12"/>
  <c r="H97" i="12"/>
  <c r="H98" i="12"/>
  <c r="L98" i="12"/>
  <c r="H99" i="12"/>
  <c r="L99" i="12"/>
  <c r="H100" i="12"/>
  <c r="H87" i="12"/>
  <c r="H54" i="12"/>
  <c r="L54" i="12"/>
  <c r="H55" i="12"/>
  <c r="H56" i="12"/>
  <c r="L56" i="12"/>
  <c r="H57" i="12"/>
  <c r="H58" i="12"/>
  <c r="H60" i="12"/>
  <c r="L70" i="12"/>
  <c r="H73" i="12"/>
  <c r="H74" i="12"/>
  <c r="H75" i="12"/>
  <c r="L75" i="12"/>
  <c r="H76" i="12"/>
  <c r="L76" i="12"/>
  <c r="H77" i="12"/>
  <c r="H78" i="12"/>
  <c r="H80" i="12"/>
  <c r="H81" i="12"/>
  <c r="H82" i="12"/>
  <c r="H83" i="12"/>
  <c r="H84" i="12"/>
  <c r="L84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0" i="12"/>
  <c r="E221" i="1"/>
  <c r="F58" i="3"/>
  <c r="D21" i="3"/>
  <c r="D22" i="3"/>
  <c r="G96" i="1"/>
  <c r="G93" i="1" s="1"/>
  <c r="D47" i="7"/>
  <c r="D25" i="14"/>
  <c r="F96" i="1"/>
  <c r="F93" i="1" s="1"/>
  <c r="D36" i="8"/>
  <c r="D37" i="8" s="1"/>
  <c r="D30" i="8"/>
  <c r="D31" i="8" s="1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D40" i="14" s="1"/>
  <c r="F90" i="2"/>
  <c r="E40" i="14" s="1"/>
  <c r="G90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39" i="8"/>
  <c r="D41" i="8" s="1"/>
  <c r="G37" i="8"/>
  <c r="F37" i="8"/>
  <c r="E37" i="8"/>
  <c r="G31" i="8"/>
  <c r="E31" i="8"/>
  <c r="F31" i="8"/>
  <c r="D27" i="8"/>
  <c r="D26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70" i="12"/>
  <c r="D71" i="12"/>
  <c r="D72" i="12"/>
  <c r="D73" i="12"/>
  <c r="D74" i="12"/>
  <c r="D75" i="12"/>
  <c r="D76" i="12"/>
  <c r="D77" i="12"/>
  <c r="D78" i="12"/>
  <c r="D80" i="12"/>
  <c r="D81" i="12"/>
  <c r="D82" i="12"/>
  <c r="D83" i="12"/>
  <c r="D84" i="12"/>
  <c r="D88" i="12"/>
  <c r="D89" i="12"/>
  <c r="D90" i="12"/>
  <c r="D92" i="12"/>
  <c r="D93" i="12"/>
  <c r="D94" i="12"/>
  <c r="D95" i="12"/>
  <c r="D96" i="12"/>
  <c r="D97" i="12"/>
  <c r="D98" i="12"/>
  <c r="D99" i="12"/>
  <c r="D100" i="12"/>
  <c r="D105" i="12"/>
  <c r="D104" i="12"/>
  <c r="D103" i="12"/>
  <c r="D87" i="12"/>
  <c r="D53" i="12"/>
  <c r="D47" i="12"/>
  <c r="D49" i="12" s="1"/>
  <c r="D34" i="12"/>
  <c r="D21" i="12"/>
  <c r="D22" i="12"/>
  <c r="D23" i="12"/>
  <c r="D24" i="12"/>
  <c r="D26" i="12"/>
  <c r="D27" i="12"/>
  <c r="D28" i="12"/>
  <c r="D29" i="12"/>
  <c r="D30" i="12"/>
  <c r="D20" i="12"/>
  <c r="G101" i="12"/>
  <c r="F101" i="12"/>
  <c r="E101" i="12"/>
  <c r="G45" i="12"/>
  <c r="F45" i="12"/>
  <c r="E45" i="12"/>
  <c r="D50" i="7"/>
  <c r="D52" i="7" s="1"/>
  <c r="E48" i="7"/>
  <c r="F48" i="7"/>
  <c r="E35" i="7"/>
  <c r="F35" i="7"/>
  <c r="G35" i="7"/>
  <c r="D41" i="7"/>
  <c r="D38" i="7"/>
  <c r="D39" i="7"/>
  <c r="D40" i="7"/>
  <c r="D42" i="7"/>
  <c r="D43" i="7"/>
  <c r="D44" i="7"/>
  <c r="D45" i="7"/>
  <c r="D46" i="7"/>
  <c r="D37" i="7"/>
  <c r="D25" i="7"/>
  <c r="D26" i="7"/>
  <c r="D27" i="7"/>
  <c r="D28" i="7"/>
  <c r="D29" i="7"/>
  <c r="D30" i="7"/>
  <c r="D31" i="7"/>
  <c r="D32" i="7"/>
  <c r="D34" i="7"/>
  <c r="D24" i="7"/>
  <c r="D108" i="7"/>
  <c r="D107" i="7"/>
  <c r="D106" i="7"/>
  <c r="G104" i="7"/>
  <c r="F30" i="10" s="1"/>
  <c r="F104" i="7"/>
  <c r="E30" i="10" s="1"/>
  <c r="E104" i="7"/>
  <c r="D30" i="10" s="1"/>
  <c r="D103" i="7"/>
  <c r="D102" i="7"/>
  <c r="D101" i="7"/>
  <c r="D100" i="7"/>
  <c r="D99" i="7"/>
  <c r="D98" i="7"/>
  <c r="D97" i="7"/>
  <c r="D96" i="7"/>
  <c r="D95" i="7"/>
  <c r="D93" i="7"/>
  <c r="D92" i="7"/>
  <c r="D91" i="7"/>
  <c r="D90" i="7"/>
  <c r="D87" i="7"/>
  <c r="D86" i="7"/>
  <c r="D85" i="7"/>
  <c r="D84" i="7"/>
  <c r="D83" i="7"/>
  <c r="D81" i="7"/>
  <c r="D80" i="7"/>
  <c r="D79" i="7"/>
  <c r="D78" i="7"/>
  <c r="D77" i="7"/>
  <c r="D76" i="7"/>
  <c r="D75" i="7"/>
  <c r="D74" i="7"/>
  <c r="D73" i="7"/>
  <c r="D71" i="7"/>
  <c r="D63" i="7"/>
  <c r="D61" i="7"/>
  <c r="D60" i="7"/>
  <c r="D59" i="7"/>
  <c r="D58" i="7"/>
  <c r="D57" i="7"/>
  <c r="D56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2" i="3"/>
  <c r="D43" i="3"/>
  <c r="D44" i="3"/>
  <c r="D45" i="3"/>
  <c r="D46" i="3"/>
  <c r="D47" i="3"/>
  <c r="D48" i="3"/>
  <c r="D49" i="3"/>
  <c r="D50" i="3"/>
  <c r="D52" i="3"/>
  <c r="D53" i="3"/>
  <c r="D54" i="3"/>
  <c r="D55" i="3"/>
  <c r="D56" i="3"/>
  <c r="D57" i="3"/>
  <c r="D217" i="1"/>
  <c r="D216" i="1"/>
  <c r="D215" i="1"/>
  <c r="D195" i="1"/>
  <c r="D210" i="1" s="1"/>
  <c r="D192" i="1"/>
  <c r="D191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F190" i="1"/>
  <c r="E188" i="1"/>
  <c r="G151" i="1"/>
  <c r="G188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E105" i="1"/>
  <c r="F101" i="1"/>
  <c r="E85" i="1"/>
  <c r="F85" i="1"/>
  <c r="E37" i="14" s="1"/>
  <c r="E80" i="1"/>
  <c r="F80" i="1"/>
  <c r="E75" i="1"/>
  <c r="F75" i="1"/>
  <c r="E69" i="1"/>
  <c r="F69" i="1"/>
  <c r="F64" i="1"/>
  <c r="E59" i="1"/>
  <c r="F59" i="1"/>
  <c r="E54" i="1"/>
  <c r="F54" i="1"/>
  <c r="G54" i="1"/>
  <c r="E43" i="1"/>
  <c r="D29" i="14" s="1"/>
  <c r="F43" i="1"/>
  <c r="E38" i="1"/>
  <c r="F38" i="1"/>
  <c r="E32" i="1"/>
  <c r="F32" i="1"/>
  <c r="D28" i="2"/>
  <c r="D112" i="2"/>
  <c r="M148" i="2"/>
  <c r="N50" i="7"/>
  <c r="N52" i="7" s="1"/>
  <c r="N89" i="1"/>
  <c r="M38" i="14" s="1"/>
  <c r="O195" i="1"/>
  <c r="O210" i="1" s="1"/>
  <c r="H195" i="1"/>
  <c r="H210" i="1" s="1"/>
  <c r="O89" i="1"/>
  <c r="N38" i="14" s="1"/>
  <c r="M89" i="1"/>
  <c r="L38" i="14" s="1"/>
  <c r="M128" i="1"/>
  <c r="H128" i="1"/>
  <c r="I125" i="1"/>
  <c r="H33" i="14" s="1"/>
  <c r="M52" i="7"/>
  <c r="H50" i="7"/>
  <c r="H52" i="7" s="1"/>
  <c r="O80" i="2"/>
  <c r="J151" i="1"/>
  <c r="J188" i="1" s="1"/>
  <c r="L21" i="6"/>
  <c r="O146" i="2"/>
  <c r="L96" i="2"/>
  <c r="D84" i="2"/>
  <c r="M90" i="2"/>
  <c r="N312" i="4"/>
  <c r="O312" i="4"/>
  <c r="M335" i="4"/>
  <c r="M48" i="14" l="1"/>
  <c r="D32" i="14"/>
  <c r="H29" i="10"/>
  <c r="M39" i="14"/>
  <c r="N349" i="4"/>
  <c r="E31" i="14"/>
  <c r="N65" i="14"/>
  <c r="N62" i="14"/>
  <c r="N60" i="14"/>
  <c r="N50" i="14"/>
  <c r="N48" i="14"/>
  <c r="N45" i="14"/>
  <c r="M349" i="4"/>
  <c r="L57" i="14"/>
  <c r="D36" i="14"/>
  <c r="F29" i="14"/>
  <c r="E34" i="14"/>
  <c r="E36" i="14"/>
  <c r="L40" i="14"/>
  <c r="M83" i="14"/>
  <c r="M75" i="14"/>
  <c r="M67" i="14"/>
  <c r="M65" i="14"/>
  <c r="M63" i="14"/>
  <c r="M60" i="14"/>
  <c r="M47" i="14"/>
  <c r="N23" i="8"/>
  <c r="J29" i="14"/>
  <c r="I32" i="14"/>
  <c r="J37" i="14"/>
  <c r="N354" i="4"/>
  <c r="D37" i="14"/>
  <c r="M44" i="14"/>
  <c r="J34" i="14"/>
  <c r="M354" i="4"/>
  <c r="E29" i="14"/>
  <c r="E32" i="14"/>
  <c r="F34" i="14"/>
  <c r="I29" i="10"/>
  <c r="J23" i="6"/>
  <c r="L83" i="14"/>
  <c r="L65" i="14"/>
  <c r="L64" i="14"/>
  <c r="L60" i="14"/>
  <c r="L50" i="14"/>
  <c r="I29" i="14"/>
  <c r="I31" i="14"/>
  <c r="H32" i="14"/>
  <c r="I35" i="14"/>
  <c r="O354" i="4"/>
  <c r="M62" i="14"/>
  <c r="L58" i="14"/>
  <c r="M50" i="14"/>
  <c r="L48" i="14"/>
  <c r="M45" i="14"/>
  <c r="N44" i="14"/>
  <c r="L44" i="14"/>
  <c r="O80" i="4"/>
  <c r="N80" i="4"/>
  <c r="N91" i="4" s="1"/>
  <c r="L350" i="4"/>
  <c r="M80" i="4"/>
  <c r="M84" i="14"/>
  <c r="N85" i="14"/>
  <c r="J32" i="14"/>
  <c r="F36" i="14"/>
  <c r="H26" i="14"/>
  <c r="M85" i="14"/>
  <c r="L84" i="14"/>
  <c r="J36" i="14"/>
  <c r="I26" i="14"/>
  <c r="L85" i="14"/>
  <c r="I36" i="14"/>
  <c r="F32" i="14"/>
  <c r="H36" i="14"/>
  <c r="J26" i="14"/>
  <c r="F26" i="14"/>
  <c r="D34" i="14"/>
  <c r="N67" i="14"/>
  <c r="N64" i="14"/>
  <c r="N63" i="14"/>
  <c r="N58" i="14"/>
  <c r="N47" i="14"/>
  <c r="N83" i="14"/>
  <c r="M81" i="14"/>
  <c r="L86" i="14"/>
  <c r="N81" i="14"/>
  <c r="M64" i="14"/>
  <c r="M58" i="14"/>
  <c r="L67" i="14"/>
  <c r="L63" i="14"/>
  <c r="L62" i="14"/>
  <c r="L47" i="14"/>
  <c r="F45" i="8"/>
  <c r="L52" i="7"/>
  <c r="E26" i="14"/>
  <c r="D26" i="14"/>
  <c r="M20" i="3"/>
  <c r="M58" i="3" s="1"/>
  <c r="N59" i="14"/>
  <c r="M59" i="14"/>
  <c r="D33" i="14"/>
  <c r="H148" i="2"/>
  <c r="D35" i="14"/>
  <c r="D219" i="1"/>
  <c r="J39" i="14"/>
  <c r="G39" i="14" s="1"/>
  <c r="N39" i="14"/>
  <c r="L74" i="14"/>
  <c r="L73" i="14"/>
  <c r="L71" i="14"/>
  <c r="L70" i="14"/>
  <c r="L61" i="14"/>
  <c r="J31" i="14"/>
  <c r="J35" i="14"/>
  <c r="M46" i="14"/>
  <c r="M51" i="14"/>
  <c r="L54" i="14"/>
  <c r="M55" i="14"/>
  <c r="N56" i="14"/>
  <c r="M66" i="14"/>
  <c r="M72" i="14"/>
  <c r="H28" i="14"/>
  <c r="N51" i="14"/>
  <c r="L53" i="14"/>
  <c r="M54" i="14"/>
  <c r="N55" i="14"/>
  <c r="M353" i="4"/>
  <c r="E28" i="14"/>
  <c r="E35" i="14"/>
  <c r="D30" i="14"/>
  <c r="L39" i="14"/>
  <c r="N74" i="14"/>
  <c r="N73" i="14"/>
  <c r="N71" i="14"/>
  <c r="N70" i="14"/>
  <c r="N61" i="14"/>
  <c r="I28" i="14"/>
  <c r="H31" i="14"/>
  <c r="F33" i="14"/>
  <c r="H219" i="1"/>
  <c r="M53" i="14"/>
  <c r="L56" i="14"/>
  <c r="D28" i="14"/>
  <c r="E33" i="14"/>
  <c r="H137" i="2"/>
  <c r="M74" i="14"/>
  <c r="M73" i="14"/>
  <c r="M71" i="14"/>
  <c r="M70" i="14"/>
  <c r="M61" i="14"/>
  <c r="J27" i="14"/>
  <c r="F28" i="14"/>
  <c r="F35" i="14"/>
  <c r="F37" i="14"/>
  <c r="L51" i="14"/>
  <c r="N53" i="14"/>
  <c r="L55" i="14"/>
  <c r="M56" i="14"/>
  <c r="L59" i="14"/>
  <c r="J28" i="14"/>
  <c r="N46" i="14"/>
  <c r="N66" i="14"/>
  <c r="L68" i="14"/>
  <c r="N72" i="14"/>
  <c r="N77" i="14"/>
  <c r="N54" i="14"/>
  <c r="M68" i="14"/>
  <c r="M77" i="14"/>
  <c r="N79" i="14"/>
  <c r="L46" i="14"/>
  <c r="L66" i="14"/>
  <c r="N68" i="14"/>
  <c r="L72" i="14"/>
  <c r="F28" i="10"/>
  <c r="F193" i="1"/>
  <c r="N37" i="8"/>
  <c r="M122" i="4"/>
  <c r="L43" i="14" s="1"/>
  <c r="N122" i="4"/>
  <c r="M43" i="14" s="1"/>
  <c r="O122" i="4"/>
  <c r="N43" i="14" s="1"/>
  <c r="N129" i="1"/>
  <c r="I28" i="10"/>
  <c r="H138" i="2"/>
  <c r="O23" i="8"/>
  <c r="O32" i="12"/>
  <c r="M23" i="8"/>
  <c r="M28" i="8" s="1"/>
  <c r="F30" i="14"/>
  <c r="D32" i="12"/>
  <c r="G45" i="8"/>
  <c r="D68" i="2"/>
  <c r="N107" i="12"/>
  <c r="H68" i="2"/>
  <c r="E27" i="14"/>
  <c r="H23" i="8"/>
  <c r="H28" i="8" s="1"/>
  <c r="H45" i="8" s="1"/>
  <c r="D110" i="7"/>
  <c r="E30" i="14"/>
  <c r="L41" i="8"/>
  <c r="O110" i="7"/>
  <c r="N110" i="7"/>
  <c r="M110" i="7"/>
  <c r="H110" i="7"/>
  <c r="D107" i="12"/>
  <c r="H107" i="12"/>
  <c r="M107" i="12"/>
  <c r="E45" i="8"/>
  <c r="H28" i="10"/>
  <c r="L210" i="1"/>
  <c r="I45" i="8"/>
  <c r="G33" i="14"/>
  <c r="O212" i="1"/>
  <c r="O219" i="1" s="1"/>
  <c r="L83" i="4"/>
  <c r="M41" i="4"/>
  <c r="N41" i="4"/>
  <c r="O41" i="4"/>
  <c r="N212" i="1"/>
  <c r="N219" i="1" s="1"/>
  <c r="H135" i="2"/>
  <c r="G30" i="14"/>
  <c r="F27" i="14"/>
  <c r="F31" i="14"/>
  <c r="G30" i="10"/>
  <c r="L356" i="4"/>
  <c r="E28" i="10"/>
  <c r="J28" i="10"/>
  <c r="D31" i="14"/>
  <c r="E31" i="10"/>
  <c r="K38" i="14"/>
  <c r="F31" i="10"/>
  <c r="D31" i="10"/>
  <c r="K45" i="8"/>
  <c r="J45" i="8"/>
  <c r="I88" i="2"/>
  <c r="N153" i="2"/>
  <c r="K147" i="2"/>
  <c r="H147" i="2" s="1"/>
  <c r="J88" i="2"/>
  <c r="O147" i="2"/>
  <c r="J31" i="10"/>
  <c r="G31" i="10" s="1"/>
  <c r="E132" i="2"/>
  <c r="H152" i="2"/>
  <c r="N150" i="2"/>
  <c r="L149" i="2"/>
  <c r="H72" i="2"/>
  <c r="L78" i="2"/>
  <c r="H136" i="2"/>
  <c r="H32" i="12"/>
  <c r="G40" i="14"/>
  <c r="O150" i="2"/>
  <c r="G94" i="2"/>
  <c r="F27" i="10" s="1"/>
  <c r="L50" i="2"/>
  <c r="L63" i="2"/>
  <c r="O102" i="2"/>
  <c r="L102" i="2" s="1"/>
  <c r="O56" i="2"/>
  <c r="F94" i="2"/>
  <c r="E27" i="10" s="1"/>
  <c r="E94" i="2"/>
  <c r="D27" i="10" s="1"/>
  <c r="J94" i="2"/>
  <c r="I27" i="10" s="1"/>
  <c r="D88" i="7"/>
  <c r="H86" i="2"/>
  <c r="O88" i="7"/>
  <c r="N88" i="7"/>
  <c r="H88" i="7"/>
  <c r="M88" i="7"/>
  <c r="H85" i="12"/>
  <c r="D85" i="12"/>
  <c r="L315" i="4"/>
  <c r="L279" i="4"/>
  <c r="L283" i="4"/>
  <c r="L289" i="4"/>
  <c r="L297" i="4"/>
  <c r="L27" i="7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D27" i="14"/>
  <c r="K25" i="14"/>
  <c r="L338" i="4"/>
  <c r="L302" i="4"/>
  <c r="L275" i="4"/>
  <c r="L280" i="4"/>
  <c r="L284" i="4"/>
  <c r="L290" i="4"/>
  <c r="L293" i="4"/>
  <c r="L298" i="4"/>
  <c r="L301" i="4"/>
  <c r="L303" i="4"/>
  <c r="L307" i="4"/>
  <c r="L257" i="4"/>
  <c r="L158" i="4"/>
  <c r="L131" i="4"/>
  <c r="L152" i="4"/>
  <c r="L165" i="4"/>
  <c r="O54" i="4"/>
  <c r="N58" i="4"/>
  <c r="O70" i="4"/>
  <c r="N94" i="2"/>
  <c r="M94" i="2"/>
  <c r="L84" i="2"/>
  <c r="N72" i="2"/>
  <c r="D72" i="2"/>
  <c r="D44" i="2"/>
  <c r="N147" i="2"/>
  <c r="M147" i="2"/>
  <c r="O20" i="3"/>
  <c r="O58" i="3" s="1"/>
  <c r="D20" i="3"/>
  <c r="D58" i="3" s="1"/>
  <c r="H20" i="3"/>
  <c r="H58" i="3" s="1"/>
  <c r="L21" i="3"/>
  <c r="L33" i="3"/>
  <c r="L36" i="3"/>
  <c r="L39" i="3"/>
  <c r="L107" i="7"/>
  <c r="O48" i="7"/>
  <c r="L40" i="7"/>
  <c r="L41" i="7"/>
  <c r="L43" i="7"/>
  <c r="R43" i="7" s="1"/>
  <c r="L46" i="7"/>
  <c r="L47" i="7"/>
  <c r="L97" i="7"/>
  <c r="L91" i="7"/>
  <c r="L39" i="7"/>
  <c r="L34" i="7"/>
  <c r="L30" i="7"/>
  <c r="R30" i="7" s="1"/>
  <c r="L105" i="12"/>
  <c r="N96" i="1"/>
  <c r="N93" i="1" s="1"/>
  <c r="O96" i="1"/>
  <c r="O93" i="1" s="1"/>
  <c r="L39" i="8"/>
  <c r="L27" i="8"/>
  <c r="L101" i="7"/>
  <c r="R101" i="7" s="1"/>
  <c r="L99" i="7"/>
  <c r="L98" i="7"/>
  <c r="L96" i="7"/>
  <c r="L92" i="7"/>
  <c r="O104" i="7"/>
  <c r="L85" i="7"/>
  <c r="L84" i="7"/>
  <c r="L80" i="7"/>
  <c r="L63" i="7"/>
  <c r="L67" i="7"/>
  <c r="L24" i="7"/>
  <c r="L108" i="7"/>
  <c r="L103" i="7"/>
  <c r="L100" i="7"/>
  <c r="L76" i="7"/>
  <c r="L75" i="7"/>
  <c r="L74" i="7"/>
  <c r="L73" i="7"/>
  <c r="R73" i="7" s="1"/>
  <c r="L71" i="7"/>
  <c r="L61" i="7"/>
  <c r="L60" i="7"/>
  <c r="L59" i="7"/>
  <c r="R59" i="7" s="1"/>
  <c r="L57" i="7"/>
  <c r="R57" i="7" s="1"/>
  <c r="L56" i="7"/>
  <c r="L26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1" i="4"/>
  <c r="L306" i="4"/>
  <c r="L311" i="4"/>
  <c r="L314" i="4"/>
  <c r="L319" i="4"/>
  <c r="L320" i="4"/>
  <c r="L337" i="4"/>
  <c r="M37" i="4"/>
  <c r="L38" i="4"/>
  <c r="M46" i="4"/>
  <c r="L47" i="4"/>
  <c r="M62" i="4"/>
  <c r="L63" i="4"/>
  <c r="N46" i="4"/>
  <c r="M58" i="4"/>
  <c r="L35" i="4"/>
  <c r="L39" i="4"/>
  <c r="L45" i="4"/>
  <c r="L82" i="4"/>
  <c r="L349" i="4" s="1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2" i="4"/>
  <c r="L276" i="4"/>
  <c r="L294" i="4"/>
  <c r="L310" i="4"/>
  <c r="L318" i="4"/>
  <c r="L327" i="4"/>
  <c r="O37" i="4"/>
  <c r="O46" i="4"/>
  <c r="N50" i="4"/>
  <c r="M54" i="4"/>
  <c r="O62" i="4"/>
  <c r="M70" i="4"/>
  <c r="N37" i="4"/>
  <c r="O50" i="4"/>
  <c r="N54" i="4"/>
  <c r="N70" i="4"/>
  <c r="M287" i="4"/>
  <c r="L75" i="14" s="1"/>
  <c r="M291" i="4"/>
  <c r="L76" i="14" s="1"/>
  <c r="M304" i="4"/>
  <c r="L79" i="14" s="1"/>
  <c r="C75" i="14"/>
  <c r="N273" i="4"/>
  <c r="N291" i="4"/>
  <c r="M76" i="14" s="1"/>
  <c r="L57" i="3"/>
  <c r="L56" i="3"/>
  <c r="L54" i="3"/>
  <c r="L53" i="3"/>
  <c r="L52" i="3"/>
  <c r="L38" i="3"/>
  <c r="L37" i="3"/>
  <c r="L26" i="3"/>
  <c r="L25" i="3"/>
  <c r="L24" i="3"/>
  <c r="L31" i="3"/>
  <c r="M72" i="2"/>
  <c r="M68" i="2"/>
  <c r="D64" i="2"/>
  <c r="N52" i="2"/>
  <c r="O48" i="2"/>
  <c r="N44" i="2"/>
  <c r="L29" i="2"/>
  <c r="L38" i="2"/>
  <c r="M135" i="2"/>
  <c r="L135" i="2" s="1"/>
  <c r="D143" i="2"/>
  <c r="D134" i="2"/>
  <c r="D150" i="2"/>
  <c r="L143" i="2"/>
  <c r="L134" i="2"/>
  <c r="L86" i="2"/>
  <c r="Q158" i="2" s="1"/>
  <c r="M44" i="2"/>
  <c r="L37" i="2"/>
  <c r="L30" i="2"/>
  <c r="L39" i="2"/>
  <c r="L35" i="2"/>
  <c r="L140" i="2"/>
  <c r="L47" i="2"/>
  <c r="O52" i="2"/>
  <c r="L66" i="2"/>
  <c r="H143" i="2"/>
  <c r="H139" i="2"/>
  <c r="L141" i="2"/>
  <c r="O64" i="2"/>
  <c r="K120" i="2"/>
  <c r="J29" i="10" s="1"/>
  <c r="L71" i="2"/>
  <c r="O108" i="2"/>
  <c r="L108" i="2" s="1"/>
  <c r="L146" i="2"/>
  <c r="L139" i="2"/>
  <c r="D76" i="2"/>
  <c r="G120" i="2"/>
  <c r="D138" i="2"/>
  <c r="L33" i="2"/>
  <c r="L34" i="2"/>
  <c r="M136" i="2"/>
  <c r="L136" i="2" s="1"/>
  <c r="L31" i="2"/>
  <c r="O106" i="2"/>
  <c r="L106" i="2" s="1"/>
  <c r="L41" i="2"/>
  <c r="H134" i="2"/>
  <c r="L128" i="2"/>
  <c r="K94" i="2"/>
  <c r="J27" i="10" s="1"/>
  <c r="O44" i="2"/>
  <c r="D80" i="2"/>
  <c r="O98" i="2"/>
  <c r="L98" i="2" s="1"/>
  <c r="O112" i="2"/>
  <c r="L112" i="2" s="1"/>
  <c r="D136" i="2"/>
  <c r="D139" i="2"/>
  <c r="D152" i="2"/>
  <c r="H48" i="2"/>
  <c r="N80" i="2"/>
  <c r="H90" i="2"/>
  <c r="H94" i="2" s="1"/>
  <c r="H141" i="2"/>
  <c r="O122" i="2"/>
  <c r="O131" i="2" s="1"/>
  <c r="L127" i="2"/>
  <c r="M96" i="1"/>
  <c r="M93" i="1" s="1"/>
  <c r="L94" i="12"/>
  <c r="N45" i="12"/>
  <c r="L97" i="12"/>
  <c r="L26" i="12"/>
  <c r="L83" i="12"/>
  <c r="L81" i="12"/>
  <c r="L100" i="12"/>
  <c r="L93" i="12"/>
  <c r="C44" i="14"/>
  <c r="O308" i="4"/>
  <c r="N80" i="14" s="1"/>
  <c r="M299" i="4"/>
  <c r="L78" i="14" s="1"/>
  <c r="M312" i="4"/>
  <c r="L81" i="14" s="1"/>
  <c r="M261" i="4"/>
  <c r="O329" i="4"/>
  <c r="N84" i="14" s="1"/>
  <c r="M269" i="4"/>
  <c r="N299" i="4"/>
  <c r="M78" i="14" s="1"/>
  <c r="C48" i="14"/>
  <c r="N33" i="4"/>
  <c r="O291" i="4"/>
  <c r="N76" i="14" s="1"/>
  <c r="M308" i="4"/>
  <c r="L80" i="14" s="1"/>
  <c r="O273" i="4"/>
  <c r="N304" i="4"/>
  <c r="M79" i="14" s="1"/>
  <c r="L46" i="2"/>
  <c r="H144" i="2"/>
  <c r="N308" i="4"/>
  <c r="M80" i="14" s="1"/>
  <c r="N66" i="4"/>
  <c r="M66" i="4"/>
  <c r="N62" i="4"/>
  <c r="L31" i="7"/>
  <c r="R31" i="7" s="1"/>
  <c r="M48" i="7"/>
  <c r="L106" i="7"/>
  <c r="H104" i="7"/>
  <c r="L93" i="7"/>
  <c r="L102" i="7"/>
  <c r="R102" i="7" s="1"/>
  <c r="L95" i="7"/>
  <c r="L78" i="7"/>
  <c r="R78" i="7" s="1"/>
  <c r="L41" i="3"/>
  <c r="M64" i="2"/>
  <c r="N60" i="2"/>
  <c r="N48" i="2"/>
  <c r="H26" i="2"/>
  <c r="M86" i="14"/>
  <c r="C83" i="14"/>
  <c r="O269" i="4"/>
  <c r="O287" i="4"/>
  <c r="N75" i="14" s="1"/>
  <c r="M74" i="4"/>
  <c r="O116" i="2"/>
  <c r="L116" i="2" s="1"/>
  <c r="D116" i="2"/>
  <c r="M151" i="2"/>
  <c r="C78" i="14"/>
  <c r="N148" i="2"/>
  <c r="L51" i="2"/>
  <c r="M60" i="2"/>
  <c r="L42" i="7"/>
  <c r="D60" i="2"/>
  <c r="E23" i="6"/>
  <c r="L41" i="12"/>
  <c r="L89" i="12"/>
  <c r="N64" i="2"/>
  <c r="H60" i="2"/>
  <c r="L55" i="3"/>
  <c r="N23" i="6"/>
  <c r="K23" i="6"/>
  <c r="L37" i="7"/>
  <c r="L79" i="7"/>
  <c r="R79" i="7" s="1"/>
  <c r="L77" i="7"/>
  <c r="M295" i="4"/>
  <c r="D135" i="2"/>
  <c r="D142" i="2"/>
  <c r="D148" i="2"/>
  <c r="L88" i="12"/>
  <c r="L103" i="12"/>
  <c r="L221" i="1"/>
  <c r="N152" i="2"/>
  <c r="L75" i="2"/>
  <c r="L67" i="2"/>
  <c r="L82" i="2"/>
  <c r="M120" i="2"/>
  <c r="H142" i="2"/>
  <c r="H140" i="2"/>
  <c r="L23" i="3"/>
  <c r="L32" i="3"/>
  <c r="L28" i="7"/>
  <c r="N35" i="7"/>
  <c r="L45" i="7"/>
  <c r="N104" i="7"/>
  <c r="O74" i="4"/>
  <c r="L72" i="7"/>
  <c r="D98" i="2"/>
  <c r="L30" i="12"/>
  <c r="R33" i="7" s="1"/>
  <c r="L23" i="12"/>
  <c r="L21" i="12"/>
  <c r="L34" i="12"/>
  <c r="L35" i="12"/>
  <c r="L37" i="12"/>
  <c r="L38" i="12"/>
  <c r="L77" i="12"/>
  <c r="L72" i="12"/>
  <c r="L55" i="12"/>
  <c r="H44" i="2"/>
  <c r="L70" i="2"/>
  <c r="L68" i="2" s="1"/>
  <c r="L27" i="3"/>
  <c r="L47" i="3"/>
  <c r="L22" i="3"/>
  <c r="L35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8" i="1" s="1"/>
  <c r="D151" i="1"/>
  <c r="D188" i="1" s="1"/>
  <c r="O80" i="1"/>
  <c r="L62" i="1"/>
  <c r="N190" i="1"/>
  <c r="N193" i="1" s="1"/>
  <c r="D221" i="1"/>
  <c r="M151" i="1"/>
  <c r="M188" i="1" s="1"/>
  <c r="D105" i="1"/>
  <c r="L45" i="1"/>
  <c r="L40" i="1"/>
  <c r="M85" i="1"/>
  <c r="H133" i="1"/>
  <c r="N121" i="1"/>
  <c r="N117" i="1"/>
  <c r="H101" i="1"/>
  <c r="L215" i="1"/>
  <c r="G91" i="1"/>
  <c r="L44" i="1"/>
  <c r="L86" i="1"/>
  <c r="L144" i="1"/>
  <c r="L135" i="1"/>
  <c r="O133" i="1"/>
  <c r="O129" i="1"/>
  <c r="L128" i="1"/>
  <c r="L118" i="1"/>
  <c r="L217" i="1"/>
  <c r="L140" i="1"/>
  <c r="H149" i="1"/>
  <c r="N151" i="1"/>
  <c r="N188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9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0" i="2"/>
  <c r="F146" i="2"/>
  <c r="F132" i="2" s="1"/>
  <c r="C58" i="14"/>
  <c r="C60" i="14"/>
  <c r="C62" i="14"/>
  <c r="M37" i="8"/>
  <c r="L37" i="8" s="1"/>
  <c r="L36" i="8"/>
  <c r="Q50" i="8" s="1"/>
  <c r="H117" i="1"/>
  <c r="L56" i="1"/>
  <c r="L28" i="2"/>
  <c r="D110" i="2"/>
  <c r="O110" i="2"/>
  <c r="L110" i="2" s="1"/>
  <c r="O104" i="2"/>
  <c r="L104" i="2" s="1"/>
  <c r="D104" i="2"/>
  <c r="H105" i="1"/>
  <c r="D101" i="12"/>
  <c r="D56" i="2"/>
  <c r="F88" i="2"/>
  <c r="G88" i="2"/>
  <c r="D137" i="2"/>
  <c r="D144" i="2"/>
  <c r="C73" i="14"/>
  <c r="O141" i="1"/>
  <c r="L62" i="2"/>
  <c r="O60" i="2"/>
  <c r="D45" i="12"/>
  <c r="C63" i="14"/>
  <c r="D149" i="1"/>
  <c r="L87" i="12"/>
  <c r="N64" i="1"/>
  <c r="N69" i="1"/>
  <c r="L66" i="1"/>
  <c r="L111" i="1"/>
  <c r="L89" i="1"/>
  <c r="D190" i="1"/>
  <c r="D193" i="1" s="1"/>
  <c r="D48" i="7"/>
  <c r="M101" i="1"/>
  <c r="L152" i="1"/>
  <c r="L192" i="1"/>
  <c r="L191" i="1"/>
  <c r="L137" i="2"/>
  <c r="D117" i="1"/>
  <c r="D121" i="1"/>
  <c r="D125" i="1"/>
  <c r="D133" i="1"/>
  <c r="D90" i="2"/>
  <c r="D94" i="2" s="1"/>
  <c r="D52" i="2"/>
  <c r="D151" i="2"/>
  <c r="D147" i="2"/>
  <c r="I108" i="12"/>
  <c r="L44" i="12"/>
  <c r="L60" i="12"/>
  <c r="L58" i="12"/>
  <c r="L57" i="12"/>
  <c r="L96" i="12"/>
  <c r="L95" i="12"/>
  <c r="L57" i="1"/>
  <c r="L50" i="1"/>
  <c r="O75" i="1"/>
  <c r="L77" i="1"/>
  <c r="L67" i="1"/>
  <c r="N125" i="1"/>
  <c r="L100" i="1"/>
  <c r="L216" i="1"/>
  <c r="H52" i="2"/>
  <c r="N56" i="2"/>
  <c r="L74" i="2"/>
  <c r="N76" i="2"/>
  <c r="H151" i="2"/>
  <c r="L50" i="3"/>
  <c r="L49" i="3"/>
  <c r="L48" i="3"/>
  <c r="H23" i="6"/>
  <c r="K111" i="7"/>
  <c r="L87" i="7"/>
  <c r="R87" i="7" s="1"/>
  <c r="L86" i="7"/>
  <c r="L83" i="7"/>
  <c r="O299" i="4"/>
  <c r="N78" i="14" s="1"/>
  <c r="D140" i="2"/>
  <c r="D141" i="2"/>
  <c r="D149" i="2"/>
  <c r="L39" i="12"/>
  <c r="L82" i="12"/>
  <c r="L80" i="12"/>
  <c r="L78" i="12"/>
  <c r="L74" i="12"/>
  <c r="L73" i="12"/>
  <c r="L71" i="12"/>
  <c r="L68" i="12"/>
  <c r="L104" i="12"/>
  <c r="M43" i="1"/>
  <c r="O43" i="1"/>
  <c r="O32" i="1"/>
  <c r="N80" i="1"/>
  <c r="O69" i="1"/>
  <c r="N113" i="1"/>
  <c r="O149" i="1"/>
  <c r="M48" i="2"/>
  <c r="I94" i="2"/>
  <c r="H27" i="10" s="1"/>
  <c r="I23" i="6"/>
  <c r="H35" i="7"/>
  <c r="N120" i="2"/>
  <c r="H150" i="2"/>
  <c r="H122" i="2"/>
  <c r="H131" i="2" s="1"/>
  <c r="L43" i="3"/>
  <c r="L42" i="3"/>
  <c r="L40" i="3"/>
  <c r="M281" i="4"/>
  <c r="L281" i="4" s="1"/>
  <c r="N28" i="8"/>
  <c r="N45" i="8" s="1"/>
  <c r="N269" i="4"/>
  <c r="C80" i="14"/>
  <c r="M273" i="4"/>
  <c r="L64" i="12"/>
  <c r="L126" i="2"/>
  <c r="M33" i="4"/>
  <c r="N74" i="4"/>
  <c r="N141" i="1"/>
  <c r="I91" i="1"/>
  <c r="O152" i="2"/>
  <c r="E111" i="7"/>
  <c r="D23" i="6"/>
  <c r="C67" i="14"/>
  <c r="L45" i="3"/>
  <c r="M152" i="2"/>
  <c r="D122" i="2"/>
  <c r="D131" i="2" s="1"/>
  <c r="L43" i="2"/>
  <c r="D26" i="2"/>
  <c r="I132" i="2"/>
  <c r="E88" i="2"/>
  <c r="M150" i="2"/>
  <c r="L30" i="1"/>
  <c r="C72" i="14"/>
  <c r="C25" i="14"/>
  <c r="C39" i="14"/>
  <c r="C47" i="14"/>
  <c r="C59" i="14"/>
  <c r="C50" i="14"/>
  <c r="C45" i="14"/>
  <c r="C49" i="14"/>
  <c r="C85" i="14"/>
  <c r="C57" i="14"/>
  <c r="C38" i="14"/>
  <c r="H101" i="12"/>
  <c r="J108" i="12"/>
  <c r="L41" i="1"/>
  <c r="O38" i="1"/>
  <c r="O151" i="2"/>
  <c r="L42" i="2"/>
  <c r="M316" i="4"/>
  <c r="L82" i="14" s="1"/>
  <c r="O190" i="1"/>
  <c r="O193" i="1" s="1"/>
  <c r="G193" i="1"/>
  <c r="F29" i="10" s="1"/>
  <c r="L26" i="1"/>
  <c r="L116" i="1"/>
  <c r="M113" i="1"/>
  <c r="N68" i="2"/>
  <c r="L58" i="7"/>
  <c r="I145" i="1"/>
  <c r="H26" i="10" s="1"/>
  <c r="H93" i="1"/>
  <c r="Q22" i="6"/>
  <c r="L22" i="6"/>
  <c r="L22" i="12"/>
  <c r="L47" i="12"/>
  <c r="L49" i="12" s="1"/>
  <c r="L53" i="12"/>
  <c r="L65" i="1"/>
  <c r="O64" i="1"/>
  <c r="O59" i="1"/>
  <c r="L139" i="1"/>
  <c r="M137" i="1"/>
  <c r="M142" i="2"/>
  <c r="L142" i="2" s="1"/>
  <c r="L36" i="2"/>
  <c r="L54" i="2"/>
  <c r="O144" i="2"/>
  <c r="K146" i="2"/>
  <c r="H96" i="2"/>
  <c r="H120" i="2" s="1"/>
  <c r="L28" i="3"/>
  <c r="L30" i="8"/>
  <c r="Q53" i="8" s="1"/>
  <c r="M31" i="8"/>
  <c r="M277" i="4"/>
  <c r="L277" i="4" s="1"/>
  <c r="G146" i="2"/>
  <c r="E108" i="12"/>
  <c r="N101" i="12"/>
  <c r="M133" i="1"/>
  <c r="H125" i="1"/>
  <c r="E145" i="1"/>
  <c r="D26" i="10" s="1"/>
  <c r="O151" i="1"/>
  <c r="O188" i="1" s="1"/>
  <c r="L70" i="1"/>
  <c r="M104" i="7"/>
  <c r="L104" i="7" s="1"/>
  <c r="O114" i="2"/>
  <c r="L114" i="2" s="1"/>
  <c r="F145" i="1"/>
  <c r="E26" i="10" s="1"/>
  <c r="D96" i="1"/>
  <c r="D93" i="1" s="1"/>
  <c r="D35" i="7"/>
  <c r="G111" i="7"/>
  <c r="O45" i="12"/>
  <c r="L42" i="12"/>
  <c r="L43" i="12"/>
  <c r="K108" i="12"/>
  <c r="N144" i="2"/>
  <c r="J111" i="7"/>
  <c r="N281" i="4"/>
  <c r="L55" i="2"/>
  <c r="M52" i="2"/>
  <c r="G23" i="6"/>
  <c r="L108" i="1"/>
  <c r="M105" i="1"/>
  <c r="L102" i="1"/>
  <c r="O101" i="1"/>
  <c r="L95" i="1"/>
  <c r="N151" i="2"/>
  <c r="N122" i="2"/>
  <c r="N131" i="2" s="1"/>
  <c r="L50" i="7"/>
  <c r="M80" i="1"/>
  <c r="H56" i="2"/>
  <c r="E193" i="1"/>
  <c r="D29" i="10" s="1"/>
  <c r="M190" i="1"/>
  <c r="O100" i="2"/>
  <c r="L100" i="2" s="1"/>
  <c r="D100" i="2"/>
  <c r="L92" i="12"/>
  <c r="M101" i="12"/>
  <c r="M83" i="2"/>
  <c r="H80" i="2"/>
  <c r="L29" i="7"/>
  <c r="M35" i="7"/>
  <c r="O35" i="7"/>
  <c r="L25" i="7"/>
  <c r="M32" i="1"/>
  <c r="F111" i="7"/>
  <c r="N38" i="1"/>
  <c r="H121" i="1"/>
  <c r="C82" i="14"/>
  <c r="L47" i="1"/>
  <c r="L70" i="7"/>
  <c r="O26" i="2"/>
  <c r="L26" i="8"/>
  <c r="D104" i="7"/>
  <c r="F108" i="12"/>
  <c r="D48" i="2"/>
  <c r="G145" i="1"/>
  <c r="F26" i="10" s="1"/>
  <c r="L36" i="12"/>
  <c r="M45" i="12"/>
  <c r="O101" i="12"/>
  <c r="M59" i="1"/>
  <c r="H129" i="1"/>
  <c r="O117" i="1"/>
  <c r="J132" i="2"/>
  <c r="J145" i="1"/>
  <c r="E58" i="3"/>
  <c r="M75" i="1"/>
  <c r="L76" i="1"/>
  <c r="L32" i="2"/>
  <c r="M138" i="2"/>
  <c r="D101" i="1"/>
  <c r="G108" i="12"/>
  <c r="D28" i="8"/>
  <c r="D45" i="8" s="1"/>
  <c r="L20" i="12"/>
  <c r="H45" i="12"/>
  <c r="L90" i="12"/>
  <c r="L122" i="1"/>
  <c r="N26" i="2"/>
  <c r="H64" i="2"/>
  <c r="K88" i="2"/>
  <c r="H48" i="7"/>
  <c r="K145" i="1"/>
  <c r="J26" i="10" s="1"/>
  <c r="O118" i="2"/>
  <c r="L118" i="2" s="1"/>
  <c r="D118" i="2"/>
  <c r="L143" i="1"/>
  <c r="M141" i="1"/>
  <c r="O105" i="1"/>
  <c r="L106" i="1"/>
  <c r="L58" i="2"/>
  <c r="M79" i="2"/>
  <c r="H76" i="2"/>
  <c r="F91" i="1"/>
  <c r="D154" i="2"/>
  <c r="D129" i="1"/>
  <c r="L24" i="12"/>
  <c r="O85" i="1"/>
  <c r="M69" i="1"/>
  <c r="M144" i="2"/>
  <c r="O33" i="4"/>
  <c r="O78" i="4" s="1"/>
  <c r="M122" i="2"/>
  <c r="M131" i="2" s="1"/>
  <c r="C84" i="14"/>
  <c r="L82" i="1"/>
  <c r="O137" i="1"/>
  <c r="O113" i="1"/>
  <c r="N109" i="1"/>
  <c r="M149" i="1"/>
  <c r="M26" i="2"/>
  <c r="O72" i="2"/>
  <c r="L44" i="3"/>
  <c r="L34" i="3"/>
  <c r="L32" i="7"/>
  <c r="R32" i="7" s="1"/>
  <c r="L44" i="7"/>
  <c r="R44" i="7" s="1"/>
  <c r="L81" i="7"/>
  <c r="H113" i="1"/>
  <c r="M50" i="4"/>
  <c r="C41" i="14"/>
  <c r="L69" i="12"/>
  <c r="H141" i="1"/>
  <c r="L129" i="2"/>
  <c r="L103" i="1"/>
  <c r="L195" i="1"/>
  <c r="O68" i="2"/>
  <c r="O76" i="2"/>
  <c r="L46" i="3"/>
  <c r="L30" i="3"/>
  <c r="L38" i="7"/>
  <c r="L90" i="7"/>
  <c r="I111" i="7"/>
  <c r="H109" i="1"/>
  <c r="C52" i="14"/>
  <c r="L67" i="12"/>
  <c r="C51" i="14"/>
  <c r="C53" i="14"/>
  <c r="C54" i="14"/>
  <c r="C70" i="14"/>
  <c r="C66" i="14"/>
  <c r="C42" i="14"/>
  <c r="C68" i="14"/>
  <c r="C55" i="14"/>
  <c r="R29" i="7" l="1"/>
  <c r="R25" i="7"/>
  <c r="M36" i="14"/>
  <c r="L131" i="2"/>
  <c r="L60" i="2"/>
  <c r="M29" i="10"/>
  <c r="E29" i="10"/>
  <c r="N36" i="14"/>
  <c r="N29" i="14"/>
  <c r="N32" i="14"/>
  <c r="L27" i="10"/>
  <c r="M37" i="14"/>
  <c r="L31" i="14"/>
  <c r="M255" i="4"/>
  <c r="L28" i="10" s="1"/>
  <c r="L32" i="14"/>
  <c r="L122" i="4"/>
  <c r="L34" i="14"/>
  <c r="M29" i="14"/>
  <c r="M32" i="14"/>
  <c r="N34" i="14"/>
  <c r="M34" i="14"/>
  <c r="Q122" i="7"/>
  <c r="D28" i="10"/>
  <c r="L29" i="14"/>
  <c r="M26" i="14"/>
  <c r="N26" i="14"/>
  <c r="G29" i="10"/>
  <c r="K39" i="14"/>
  <c r="Q157" i="2"/>
  <c r="P37" i="10" s="1"/>
  <c r="L150" i="2"/>
  <c r="M31" i="14"/>
  <c r="N30" i="14"/>
  <c r="S366" i="4"/>
  <c r="N33" i="14"/>
  <c r="Q54" i="8"/>
  <c r="L147" i="2"/>
  <c r="N35" i="14"/>
  <c r="O255" i="4"/>
  <c r="L37" i="14"/>
  <c r="M30" i="14"/>
  <c r="N353" i="4"/>
  <c r="M35" i="14"/>
  <c r="N37" i="14"/>
  <c r="N31" i="14"/>
  <c r="G26" i="14"/>
  <c r="L33" i="14"/>
  <c r="N322" i="4"/>
  <c r="M30" i="10" s="1"/>
  <c r="N28" i="14"/>
  <c r="M33" i="14"/>
  <c r="L77" i="14"/>
  <c r="K77" i="14" s="1"/>
  <c r="M28" i="14"/>
  <c r="L28" i="14"/>
  <c r="M27" i="14"/>
  <c r="N355" i="4"/>
  <c r="O359" i="4"/>
  <c r="L359" i="4" s="1"/>
  <c r="N27" i="14"/>
  <c r="L27" i="14"/>
  <c r="M355" i="4"/>
  <c r="L355" i="4" s="1"/>
  <c r="O28" i="8"/>
  <c r="O45" i="8" s="1"/>
  <c r="N255" i="4"/>
  <c r="G35" i="14"/>
  <c r="O322" i="4"/>
  <c r="N30" i="10" s="1"/>
  <c r="M322" i="4"/>
  <c r="L88" i="7"/>
  <c r="M344" i="4"/>
  <c r="L361" i="4"/>
  <c r="L80" i="4"/>
  <c r="M153" i="2"/>
  <c r="R58" i="7"/>
  <c r="K73" i="14"/>
  <c r="L149" i="1"/>
  <c r="R38" i="7"/>
  <c r="L58" i="3"/>
  <c r="N344" i="4"/>
  <c r="M31" i="10" s="1"/>
  <c r="L44" i="2"/>
  <c r="L110" i="7"/>
  <c r="L48" i="2"/>
  <c r="L48" i="7"/>
  <c r="L35" i="7"/>
  <c r="I220" i="1"/>
  <c r="S363" i="4"/>
  <c r="S368" i="4"/>
  <c r="R108" i="7"/>
  <c r="L107" i="12"/>
  <c r="E88" i="14"/>
  <c r="S367" i="4"/>
  <c r="G28" i="10"/>
  <c r="F88" i="14"/>
  <c r="K220" i="1"/>
  <c r="E220" i="1"/>
  <c r="E25" i="10"/>
  <c r="F220" i="1"/>
  <c r="F25" i="10"/>
  <c r="G220" i="1"/>
  <c r="I25" i="10"/>
  <c r="J220" i="1"/>
  <c r="L214" i="1"/>
  <c r="Q232" i="1" s="1"/>
  <c r="I26" i="10"/>
  <c r="J25" i="10"/>
  <c r="H25" i="10"/>
  <c r="L23" i="8"/>
  <c r="Q52" i="8"/>
  <c r="R81" i="7"/>
  <c r="R86" i="7"/>
  <c r="R70" i="7"/>
  <c r="R93" i="7"/>
  <c r="R100" i="7"/>
  <c r="Q24" i="7"/>
  <c r="R84" i="7"/>
  <c r="R96" i="7"/>
  <c r="R97" i="7"/>
  <c r="R41" i="7"/>
  <c r="R45" i="7"/>
  <c r="R77" i="7"/>
  <c r="R26" i="7"/>
  <c r="R60" i="7"/>
  <c r="R74" i="7"/>
  <c r="R103" i="7"/>
  <c r="R67" i="7"/>
  <c r="R85" i="7"/>
  <c r="R98" i="7"/>
  <c r="R47" i="7"/>
  <c r="R40" i="7"/>
  <c r="R72" i="7"/>
  <c r="R95" i="7"/>
  <c r="R61" i="7"/>
  <c r="R75" i="7"/>
  <c r="R63" i="7"/>
  <c r="R39" i="7"/>
  <c r="R46" i="7"/>
  <c r="R27" i="7"/>
  <c r="R83" i="7"/>
  <c r="R42" i="7"/>
  <c r="R71" i="7"/>
  <c r="R76" i="7"/>
  <c r="R80" i="7"/>
  <c r="R92" i="7"/>
  <c r="R99" i="7"/>
  <c r="R91" i="7"/>
  <c r="R107" i="7"/>
  <c r="K82" i="14"/>
  <c r="K84" i="14"/>
  <c r="L135" i="4"/>
  <c r="D25" i="10"/>
  <c r="K79" i="14"/>
  <c r="L354" i="4"/>
  <c r="L41" i="4"/>
  <c r="K52" i="14"/>
  <c r="M212" i="1"/>
  <c r="L26" i="14" s="1"/>
  <c r="K81" i="14"/>
  <c r="K53" i="14"/>
  <c r="G31" i="14"/>
  <c r="G36" i="14"/>
  <c r="K42" i="14"/>
  <c r="L66" i="4"/>
  <c r="K55" i="14"/>
  <c r="K41" i="14"/>
  <c r="K67" i="14"/>
  <c r="K47" i="14"/>
  <c r="K64" i="14"/>
  <c r="K58" i="14"/>
  <c r="K72" i="14"/>
  <c r="K71" i="14"/>
  <c r="K65" i="14"/>
  <c r="K60" i="14"/>
  <c r="K61" i="14"/>
  <c r="K63" i="14"/>
  <c r="K62" i="14"/>
  <c r="K68" i="14"/>
  <c r="K56" i="14"/>
  <c r="K45" i="14"/>
  <c r="K51" i="14"/>
  <c r="K83" i="14"/>
  <c r="K66" i="14"/>
  <c r="K59" i="14"/>
  <c r="Q223" i="1"/>
  <c r="K78" i="14"/>
  <c r="K75" i="14"/>
  <c r="K76" i="14"/>
  <c r="K57" i="14"/>
  <c r="K49" i="14"/>
  <c r="K70" i="14"/>
  <c r="K54" i="14"/>
  <c r="K43" i="14"/>
  <c r="K44" i="14"/>
  <c r="K46" i="14"/>
  <c r="K48" i="14"/>
  <c r="K50" i="14"/>
  <c r="R56" i="7"/>
  <c r="Q121" i="7"/>
  <c r="K85" i="14"/>
  <c r="R106" i="7"/>
  <c r="Q120" i="7"/>
  <c r="R90" i="7"/>
  <c r="Q119" i="7"/>
  <c r="R50" i="7"/>
  <c r="Q118" i="7"/>
  <c r="R37" i="7"/>
  <c r="Q115" i="7"/>
  <c r="R34" i="7"/>
  <c r="Q113" i="7"/>
  <c r="R28" i="7"/>
  <c r="Q156" i="2"/>
  <c r="O153" i="2"/>
  <c r="Q165" i="2"/>
  <c r="C29" i="10"/>
  <c r="Q226" i="1"/>
  <c r="G26" i="10"/>
  <c r="G27" i="10"/>
  <c r="R24" i="7"/>
  <c r="M45" i="8"/>
  <c r="L32" i="12"/>
  <c r="C61" i="14"/>
  <c r="L261" i="4"/>
  <c r="L151" i="2"/>
  <c r="R52" i="7"/>
  <c r="L23" i="6"/>
  <c r="L85" i="12"/>
  <c r="Q20" i="6"/>
  <c r="Q26" i="6" s="1"/>
  <c r="L20" i="3"/>
  <c r="Q28" i="3"/>
  <c r="Q27" i="3"/>
  <c r="C26" i="14"/>
  <c r="K80" i="14"/>
  <c r="L70" i="4"/>
  <c r="L54" i="4"/>
  <c r="L74" i="4"/>
  <c r="G29" i="14"/>
  <c r="G37" i="14"/>
  <c r="G32" i="14"/>
  <c r="G28" i="14"/>
  <c r="G27" i="14"/>
  <c r="G34" i="14"/>
  <c r="L329" i="4"/>
  <c r="L295" i="4"/>
  <c r="L312" i="4"/>
  <c r="L304" i="4"/>
  <c r="L316" i="4"/>
  <c r="L299" i="4"/>
  <c r="L58" i="4"/>
  <c r="L50" i="4"/>
  <c r="L46" i="4"/>
  <c r="L33" i="4"/>
  <c r="N58" i="3"/>
  <c r="M91" i="4"/>
  <c r="L291" i="4"/>
  <c r="L287" i="4"/>
  <c r="L273" i="4"/>
  <c r="L308" i="4"/>
  <c r="L269" i="4"/>
  <c r="L62" i="4"/>
  <c r="L37" i="4"/>
  <c r="L64" i="2"/>
  <c r="C40" i="14"/>
  <c r="L72" i="2"/>
  <c r="L122" i="2"/>
  <c r="C43" i="14"/>
  <c r="L96" i="1"/>
  <c r="Q227" i="1" s="1"/>
  <c r="C71" i="14"/>
  <c r="N78" i="4"/>
  <c r="C76" i="14"/>
  <c r="L144" i="2"/>
  <c r="C32" i="14"/>
  <c r="C77" i="14"/>
  <c r="O111" i="7"/>
  <c r="M108" i="12"/>
  <c r="L56" i="2"/>
  <c r="D91" i="1"/>
  <c r="L151" i="1"/>
  <c r="L188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9" i="14"/>
  <c r="Q225" i="1"/>
  <c r="C46" i="14"/>
  <c r="C33" i="14"/>
  <c r="C64" i="14"/>
  <c r="M91" i="1"/>
  <c r="L75" i="1"/>
  <c r="L101" i="12"/>
  <c r="R104" i="7" s="1"/>
  <c r="O108" i="12"/>
  <c r="O91" i="1"/>
  <c r="L152" i="2"/>
  <c r="Q231" i="1"/>
  <c r="L45" i="12"/>
  <c r="C36" i="14"/>
  <c r="O145" i="1"/>
  <c r="L105" i="1"/>
  <c r="N88" i="2"/>
  <c r="D120" i="2"/>
  <c r="N111" i="7"/>
  <c r="L64" i="1"/>
  <c r="H111" i="7"/>
  <c r="M111" i="7"/>
  <c r="D88" i="2"/>
  <c r="L26" i="2"/>
  <c r="C29" i="14"/>
  <c r="C81" i="14"/>
  <c r="D108" i="12"/>
  <c r="H108" i="12"/>
  <c r="M78" i="4"/>
  <c r="L31" i="8"/>
  <c r="H146" i="2"/>
  <c r="H132" i="2" s="1"/>
  <c r="K132" i="2"/>
  <c r="L138" i="2"/>
  <c r="L83" i="2"/>
  <c r="L80" i="2" s="1"/>
  <c r="M80" i="2"/>
  <c r="L36" i="14" s="1"/>
  <c r="D146" i="2"/>
  <c r="D132" i="2" s="1"/>
  <c r="G132" i="2"/>
  <c r="D111" i="7"/>
  <c r="N108" i="12"/>
  <c r="C34" i="14"/>
  <c r="C28" i="14"/>
  <c r="M56" i="2"/>
  <c r="L30" i="14" s="1"/>
  <c r="O88" i="2"/>
  <c r="N145" i="1"/>
  <c r="Q228" i="1"/>
  <c r="O91" i="4"/>
  <c r="C30" i="14"/>
  <c r="L190" i="1"/>
  <c r="M193" i="1"/>
  <c r="L29" i="10" s="1"/>
  <c r="L52" i="2"/>
  <c r="L79" i="2"/>
  <c r="L76" i="2" s="1"/>
  <c r="M76" i="2"/>
  <c r="L35" i="14" s="1"/>
  <c r="O120" i="2"/>
  <c r="N29" i="10" s="1"/>
  <c r="L101" i="1"/>
  <c r="D145" i="1"/>
  <c r="L80" i="1"/>
  <c r="H88" i="2"/>
  <c r="N132" i="2"/>
  <c r="Q230" i="1"/>
  <c r="C65" i="14"/>
  <c r="H145" i="1"/>
  <c r="N345" i="4" l="1"/>
  <c r="Q57" i="8"/>
  <c r="L28" i="8"/>
  <c r="L45" i="8" s="1"/>
  <c r="N28" i="10"/>
  <c r="K28" i="10" s="1"/>
  <c r="M219" i="1"/>
  <c r="L219" i="1" s="1"/>
  <c r="L322" i="4"/>
  <c r="L153" i="2"/>
  <c r="M345" i="4"/>
  <c r="S370" i="4"/>
  <c r="P43" i="10" s="1"/>
  <c r="L120" i="2"/>
  <c r="K31" i="14"/>
  <c r="R35" i="7"/>
  <c r="R48" i="7"/>
  <c r="H220" i="1"/>
  <c r="K29" i="10"/>
  <c r="L193" i="1"/>
  <c r="O220" i="1"/>
  <c r="L91" i="4"/>
  <c r="L30" i="10"/>
  <c r="K30" i="10" s="1"/>
  <c r="S371" i="4"/>
  <c r="L111" i="7"/>
  <c r="L255" i="4"/>
  <c r="D220" i="1"/>
  <c r="L145" i="1"/>
  <c r="N220" i="1"/>
  <c r="G25" i="10"/>
  <c r="L91" i="1"/>
  <c r="K30" i="14"/>
  <c r="M26" i="10"/>
  <c r="N25" i="10"/>
  <c r="R110" i="7"/>
  <c r="R88" i="7"/>
  <c r="K35" i="14"/>
  <c r="M25" i="10"/>
  <c r="L212" i="1"/>
  <c r="K36" i="14"/>
  <c r="K33" i="14"/>
  <c r="M28" i="10"/>
  <c r="P38" i="10"/>
  <c r="P40" i="10"/>
  <c r="P41" i="10"/>
  <c r="Q123" i="7"/>
  <c r="P36" i="10"/>
  <c r="Q159" i="2"/>
  <c r="P39" i="10" s="1"/>
  <c r="L26" i="10"/>
  <c r="N26" i="10"/>
  <c r="C27" i="10"/>
  <c r="K34" i="14"/>
  <c r="Q28" i="6"/>
  <c r="Q30" i="3"/>
  <c r="Q34" i="3" s="1"/>
  <c r="Q30" i="6"/>
  <c r="K29" i="14"/>
  <c r="K32" i="14"/>
  <c r="K37" i="14"/>
  <c r="K27" i="14"/>
  <c r="K28" i="14"/>
  <c r="L78" i="4"/>
  <c r="C30" i="10"/>
  <c r="L93" i="1"/>
  <c r="M88" i="2"/>
  <c r="L108" i="12"/>
  <c r="C26" i="10"/>
  <c r="C25" i="10"/>
  <c r="M132" i="2"/>
  <c r="Q233" i="1"/>
  <c r="Q58" i="8" l="1"/>
  <c r="L31" i="10"/>
  <c r="M220" i="1"/>
  <c r="L220" i="1" s="1"/>
  <c r="L25" i="10"/>
  <c r="K25" i="10" s="1"/>
  <c r="L88" i="2"/>
  <c r="K26" i="14"/>
  <c r="R111" i="7"/>
  <c r="Q124" i="7"/>
  <c r="K26" i="10"/>
  <c r="Q32" i="3"/>
  <c r="L93" i="2"/>
  <c r="O92" i="2"/>
  <c r="O148" i="2" s="1"/>
  <c r="Q235" i="1" l="1"/>
  <c r="O132" i="2"/>
  <c r="L148" i="2"/>
  <c r="L132" i="2" s="1"/>
  <c r="L92" i="2"/>
  <c r="Q162" i="2" s="1"/>
  <c r="O90" i="2"/>
  <c r="N40" i="14" s="1"/>
  <c r="Q166" i="2" l="1"/>
  <c r="Q168" i="2" s="1"/>
  <c r="P42" i="10"/>
  <c r="O94" i="2"/>
  <c r="N27" i="10" s="1"/>
  <c r="L90" i="2"/>
  <c r="K27" i="10" l="1"/>
  <c r="L94" i="2"/>
  <c r="K40" i="14"/>
  <c r="R39" i="2"/>
  <c r="D74" i="14" l="1"/>
  <c r="D88" i="14" s="1"/>
  <c r="D32" i="10" l="1"/>
  <c r="C74" i="14"/>
  <c r="E32" i="10"/>
  <c r="C28" i="10" l="1"/>
  <c r="H88" i="14"/>
  <c r="H32" i="10"/>
  <c r="I88" i="14"/>
  <c r="I32" i="10"/>
  <c r="J32" i="10"/>
  <c r="J88" i="14"/>
  <c r="L88" i="14"/>
  <c r="L32" i="10"/>
  <c r="M32" i="10"/>
  <c r="M88" i="14"/>
  <c r="P44" i="10" l="1"/>
  <c r="G74" i="14"/>
  <c r="G88" i="14" s="1"/>
  <c r="K74" i="14"/>
  <c r="G32" i="10"/>
  <c r="O335" i="4"/>
  <c r="O353" i="4" l="1"/>
  <c r="O345" i="4" s="1"/>
  <c r="N86" i="14"/>
  <c r="O344" i="4"/>
  <c r="L344" i="4" s="1"/>
  <c r="F32" i="10"/>
  <c r="C31" i="10"/>
  <c r="C32" i="10" s="1"/>
  <c r="C86" i="14"/>
  <c r="C88" i="14" s="1"/>
  <c r="L335" i="4"/>
  <c r="S372" i="4" s="1"/>
  <c r="N31" i="10" l="1"/>
  <c r="K31" i="10" s="1"/>
  <c r="K86" i="14"/>
  <c r="K88" i="14" s="1"/>
  <c r="N88" i="14"/>
  <c r="P45" i="10"/>
  <c r="L353" i="4"/>
  <c r="L345" i="4" s="1"/>
  <c r="N32" i="10" l="1"/>
  <c r="K32" i="10" s="1"/>
  <c r="S374" i="4"/>
  <c r="S375" i="4" s="1"/>
  <c r="P46" i="10"/>
  <c r="P48" i="10" l="1"/>
</calcChain>
</file>

<file path=xl/sharedStrings.xml><?xml version="1.0" encoding="utf-8"?>
<sst xmlns="http://schemas.openxmlformats.org/spreadsheetml/2006/main" count="2970" uniqueCount="531">
  <si>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</si>
  <si>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</si>
  <si>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</si>
  <si>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</si>
  <si>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</si>
  <si>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</si>
  <si>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</si>
  <si>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</si>
  <si>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</si>
  <si>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</si>
  <si>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</si>
  <si>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</si>
  <si>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</si>
  <si>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</si>
  <si>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</si>
  <si>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</si>
  <si>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</si>
  <si>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</si>
  <si>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</si>
  <si>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</si>
  <si>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</si>
  <si>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</si>
  <si>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</si>
  <si>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</si>
  <si>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</si>
  <si>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</si>
  <si>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</si>
  <si>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</si>
  <si>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</si>
  <si>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</si>
  <si>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</si>
  <si>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</si>
  <si>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</si>
  <si>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</si>
  <si>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</si>
  <si>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</si>
  <si>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</si>
  <si>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</si>
  <si>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</si>
  <si>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</si>
  <si>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</si>
  <si>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</si>
  <si>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</si>
  <si>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</si>
  <si>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</si>
  <si>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</si>
  <si>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</si>
  <si>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</si>
  <si>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</si>
  <si>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</si>
  <si>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</si>
  <si>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</si>
  <si>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</si>
  <si>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</si>
  <si>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</si>
  <si>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</si>
  <si>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</si>
  <si>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</si>
  <si>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</si>
  <si>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</si>
  <si>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</si>
  <si>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</si>
  <si>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</si>
  <si>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</si>
  <si>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</si>
  <si>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</si>
  <si>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</si>
  <si>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</si>
  <si>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</si>
  <si>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</si>
  <si>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</si>
  <si>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</si>
  <si>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</si>
  <si>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</si>
  <si>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</si>
  <si>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</si>
  <si>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</si>
  <si>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</si>
  <si>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</si>
  <si>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</si>
  <si>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</si>
  <si>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</si>
  <si>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</si>
  <si>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</si>
  <si>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</si>
  <si>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</si>
  <si>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</si>
  <si>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</si>
  <si>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</si>
  <si>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</si>
  <si>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</si>
  <si>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</si>
  <si>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</si>
  <si>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</si>
  <si>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</si>
  <si>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</si>
  <si>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</si>
  <si>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</si>
  <si>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</si>
  <si>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</si>
  <si>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</si>
  <si>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</si>
  <si>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</si>
  <si>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</si>
  <si>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</si>
  <si>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</si>
  <si>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</si>
  <si>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</si>
  <si>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</si>
  <si>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</si>
  <si>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</si>
  <si>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</si>
  <si>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</si>
  <si>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</si>
  <si>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</si>
  <si>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</si>
  <si>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</si>
  <si>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</si>
  <si>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</si>
  <si>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</si>
  <si>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</si>
  <si>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</si>
  <si>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</si>
  <si>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</si>
  <si>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</si>
  <si>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</si>
  <si>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</si>
  <si>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</si>
  <si>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</si>
  <si>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</si>
  <si>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</si>
  <si>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</si>
  <si>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</si>
  <si>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</si>
  <si>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</si>
  <si>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</si>
  <si>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</si>
  <si>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</si>
  <si>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</si>
  <si>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</si>
  <si>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</si>
  <si>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</si>
  <si>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</si>
  <si>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</si>
  <si>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</si>
  <si>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</si>
  <si>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</si>
  <si>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</si>
  <si>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</si>
  <si>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</si>
  <si>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</si>
  <si>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</si>
  <si>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</si>
  <si>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</si>
  <si>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</si>
  <si>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</si>
  <si>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</si>
  <si>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</si>
  <si>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</si>
  <si>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</si>
  <si>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</si>
  <si>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</si>
  <si>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</si>
  <si>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</si>
  <si>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</si>
  <si>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</si>
  <si>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</si>
  <si>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</si>
  <si>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</si>
  <si>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</si>
  <si>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</si>
  <si>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</si>
  <si>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</si>
  <si>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</si>
  <si>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</si>
  <si>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</si>
  <si>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</si>
  <si>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</si>
  <si>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</si>
  <si>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</si>
  <si>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</si>
  <si>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</si>
  <si>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</si>
  <si>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</si>
  <si>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</si>
  <si>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</si>
  <si>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</si>
  <si>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</si>
  <si>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</si>
  <si>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</si>
  <si>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</si>
  <si>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</si>
  <si>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</si>
  <si>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</si>
  <si>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</si>
  <si>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</si>
  <si>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</si>
  <si>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</si>
  <si>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</si>
  <si>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</si>
  <si>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</si>
  <si>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</si>
  <si>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</si>
  <si>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</si>
  <si>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</si>
  <si>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</si>
  <si>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</si>
  <si>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</si>
  <si>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</si>
  <si>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</si>
  <si>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</si>
  <si>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</si>
  <si>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</si>
  <si>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</si>
  <si>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</si>
  <si>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</si>
  <si>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</si>
  <si>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</si>
  <si>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</si>
  <si>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</si>
  <si>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</si>
  <si>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</si>
  <si>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</si>
  <si>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</si>
  <si>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</si>
  <si>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</si>
  <si>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</si>
  <si>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</si>
  <si>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</si>
  <si>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</si>
  <si>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</si>
  <si>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</si>
  <si>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</si>
  <si>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</si>
  <si>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</si>
  <si>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</si>
  <si>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</si>
  <si>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</si>
  <si>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</si>
  <si>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</si>
  <si>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</si>
  <si>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</si>
  <si>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</si>
  <si>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</si>
  <si>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</si>
  <si>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</si>
  <si>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</si>
  <si>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</si>
  <si>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</si>
  <si>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</si>
  <si>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</si>
  <si>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</si>
  <si>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</si>
  <si>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</si>
  <si>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</si>
  <si>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</si>
  <si>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</si>
  <si>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</si>
  <si>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</si>
  <si>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</si>
  <si>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</si>
  <si>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</si>
  <si>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</si>
  <si>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</si>
  <si>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</si>
  <si>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</si>
  <si>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</si>
  <si>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</si>
  <si>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</si>
  <si>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</si>
  <si>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</si>
  <si>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</si>
  <si>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</si>
  <si>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</si>
  <si>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</si>
  <si>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</si>
  <si>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</si>
  <si>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</si>
  <si>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</si>
  <si>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</si>
  <si>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</si>
  <si>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</si>
  <si>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</si>
  <si>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</si>
  <si>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</si>
  <si>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</si>
  <si>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</si>
  <si>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</si>
  <si>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</si>
  <si>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</si>
  <si>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</si>
  <si>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</si>
  <si>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</si>
  <si>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</si>
  <si>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</si>
  <si>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</si>
  <si>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</si>
  <si>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</si>
  <si>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</si>
  <si>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</si>
  <si>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</si>
  <si>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</si>
  <si>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</si>
  <si>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</si>
  <si>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</si>
  <si>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</si>
  <si>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</si>
  <si>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</si>
  <si>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</si>
  <si>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</si>
  <si>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</si>
  <si>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</si>
  <si>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</si>
  <si>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</si>
  <si>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</si>
  <si>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</si>
  <si>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</si>
  <si>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</si>
  <si>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</si>
  <si>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</si>
  <si>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</si>
  <si>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</si>
  <si>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</si>
  <si>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</si>
  <si>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</si>
  <si>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</si>
  <si>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</si>
  <si>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</si>
  <si>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</si>
  <si>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</si>
  <si>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</si>
  <si>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</si>
  <si>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</si>
  <si>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</si>
  <si>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</si>
  <si>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</si>
  <si>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</si>
  <si>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</si>
  <si>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</si>
  <si>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</si>
  <si>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</si>
  <si>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</si>
  <si>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</si>
  <si>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</si>
  <si>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</si>
  <si>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</si>
  <si>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</si>
  <si>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</si>
  <si>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</si>
  <si>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</si>
  <si>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</si>
  <si>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</si>
  <si>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</si>
  <si>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</si>
  <si>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</si>
  <si>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</si>
  <si>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</si>
  <si>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</si>
  <si>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</si>
  <si>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</si>
  <si>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</si>
  <si>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</si>
  <si>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</si>
  <si>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</si>
  <si>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</si>
  <si>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</si>
  <si>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</si>
  <si>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</si>
  <si>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</si>
  <si>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</si>
  <si>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</si>
  <si>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</si>
  <si>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</si>
  <si>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</si>
  <si>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</si>
  <si>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</si>
  <si>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</si>
  <si>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</si>
  <si>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</si>
  <si>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</si>
  <si>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</si>
  <si>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</si>
  <si>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</si>
  <si>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</si>
  <si>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</si>
  <si>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</si>
  <si>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</si>
  <si>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</si>
  <si>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</si>
  <si>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</si>
  <si>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</si>
  <si>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</si>
  <si>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</si>
  <si>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</si>
  <si>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</si>
  <si>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</si>
  <si>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</si>
  <si>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</si>
  <si>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</si>
  <si>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</si>
  <si>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</si>
  <si>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</si>
  <si>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</si>
  <si>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</si>
  <si>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</si>
  <si>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</si>
  <si>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</si>
  <si>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</si>
  <si>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</si>
  <si>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</si>
  <si>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</si>
  <si>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</si>
  <si>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</si>
  <si>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</si>
  <si>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</si>
  <si>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</si>
  <si>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</si>
  <si>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</si>
  <si>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</si>
  <si>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</si>
  <si>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</si>
  <si>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</si>
  <si>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</si>
  <si>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</si>
  <si>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</si>
  <si>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</si>
  <si>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</si>
  <si>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</si>
  <si>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</si>
  <si>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</si>
  <si>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</si>
  <si>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</si>
  <si>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</si>
  <si>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</si>
  <si>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</si>
  <si>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</si>
  <si>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</si>
  <si>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</si>
  <si>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</si>
  <si>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</si>
  <si>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</si>
  <si>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</si>
  <si>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</si>
  <si>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</si>
  <si>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</si>
  <si>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</si>
  <si>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</si>
  <si>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</si>
  <si>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</si>
  <si>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</si>
  <si>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</si>
  <si>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</si>
  <si>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</si>
  <si>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</si>
  <si>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</si>
  <si>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</si>
  <si>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</si>
  <si>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</si>
  <si>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</si>
  <si>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</si>
  <si>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</si>
  <si>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</si>
  <si>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</si>
  <si>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</si>
  <si>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</si>
  <si>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</si>
  <si>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</si>
  <si>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</si>
  <si>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</si>
  <si>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</si>
  <si>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</si>
  <si>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</si>
  <si>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</si>
  <si>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</si>
  <si>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</si>
  <si>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</si>
  <si>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</si>
  <si>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</si>
  <si>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</si>
  <si>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</si>
  <si>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</si>
  <si>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</si>
  <si>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</si>
  <si>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</si>
  <si>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</si>
  <si>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</si>
  <si>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</si>
  <si>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>sprendimo Nr. T1-     redakcija)</t>
  </si>
  <si>
    <t>(Telšių rajono savivaldybės tarybos 2019 m. birželio 27 d.</t>
  </si>
  <si>
    <t>(Telšių rajono savivaldybės tarybos 2019 m.  d.</t>
  </si>
  <si>
    <t xml:space="preserve">    (Telšių rajono savivaldybės tarybos 2019 m.birželio 27d.</t>
  </si>
  <si>
    <t xml:space="preserve">    (Telšių rajono savivaldybės tarybos 2019 m.  d.</t>
  </si>
  <si>
    <t>(Telšių rajono savivaldybės tarybos 2019 m.birželio 27 d.</t>
  </si>
  <si>
    <t xml:space="preserve"> (Telšių rajono savivaldybės tarybos 2019 m.  d.</t>
  </si>
  <si>
    <t xml:space="preserve"> (Telšių rajono savivaldybės tarybos 201 m.  d.</t>
  </si>
  <si>
    <t xml:space="preserve"> (Telšių rajono savivaldybės tarybos 2019 m. birželio 27 d.</t>
  </si>
  <si>
    <t xml:space="preserve"> (Telšių rajono savivaldybės tarybos 2019 m.   d.</t>
  </si>
  <si>
    <t>Telšių rajono savivaldybės tarybos 2019 m. birželio 27 d.</t>
  </si>
  <si>
    <t>Telšių rajono savivaldybės tarybos 2019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</si>
  <si>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</si>
  <si>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</si>
  <si>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</si>
  <si>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pareigybei išlaikyti</t>
  </si>
  <si>
    <t>tarpinstitucinio bendradarbiavimo koordinatoriaus pareigybei išlaikyti</t>
  </si>
  <si>
    <t>Tarpinstitucinio bendradarbiavimo koordinatoriaus pareigybei išlaikyti</t>
  </si>
  <si>
    <t>sprendimo Nr. T1- 204 redakcija)</t>
  </si>
  <si>
    <t>sprendimo Nr. T1-204 redakcija)</t>
  </si>
  <si>
    <t>sprendimo Nr. T1- 204  redakcija)</t>
  </si>
  <si>
    <t>sprendimo Nr. T1-204  redakcija)</t>
  </si>
  <si>
    <t xml:space="preserve">    sprendimo Nr. T1-204 redakcija)</t>
  </si>
  <si>
    <t>4.1.3.6.</t>
  </si>
  <si>
    <t>Telšių „Germanto“ progimnazijos modernizavimo darbams finansuoti</t>
  </si>
  <si>
    <t xml:space="preserve"> (Telšių rajono savivaldybės tarybos 2019 m. rugpjūčio 29 d.</t>
  </si>
  <si>
    <t xml:space="preserve"> (Telšių rajono savivaldybės tarybos 2019 m. rugpjūčio 29  d.</t>
  </si>
  <si>
    <t>(Telšių rajono savivaldybės tarybos 2019 m. rugpjūčio 29 d.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</si>
  <si>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</si>
  <si>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</si>
  <si>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</si>
  <si>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</si>
  <si>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>sprendimo Nr. T1-292 redakcija)</t>
  </si>
  <si>
    <t>sprendimo Nr. T1-292  redakcija)</t>
  </si>
  <si>
    <t>sprendimo Nr. T1- 292 redakcija)</t>
  </si>
  <si>
    <t>sprendimo Nr. T1- 292     redakcija)</t>
  </si>
  <si>
    <t xml:space="preserve"> (Telšių rajono savivaldybės tarybos 2019 m. rugsėjo 26 d.</t>
  </si>
  <si>
    <t>(Telšių rajono savivaldybės tarybos 2019 m. rugsėjo 26 d.</t>
  </si>
  <si>
    <t>Telšių rajono savivaldybės tarybos 2019 m. rugsėjo 26 d.</t>
  </si>
  <si>
    <t>Dotacija savivaldybėms iš Europos Sąjungos, kitos tarptautinės finansinės paramos ir bendrojo finansavimo lėšų einamiesiems tikslams</t>
  </si>
  <si>
    <t>Rainių lopšelis-darželis</t>
  </si>
  <si>
    <t xml:space="preserve">    (Telšių rajono savivaldybės tarybos 2019 m. rugsėjo 26 d.</t>
  </si>
  <si>
    <t>sprendimo Nr. T1- 321 redakcija)</t>
  </si>
  <si>
    <t xml:space="preserve">    sprendimo Nr. T1- 321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</si>
</sst>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3">
    <xf numFmtId="0" fontId="0" fillId="0" borderId="0" xfId="0"/>
    <xf numFmtId="1" fontId="7" fillId="0" borderId="7" xfId="0" applyNumberFormat="1" applyFont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7" fillId="0" borderId="7" xfId="0" applyNumberFormat="1" applyFont="1" applyBorder="1" applyAlignment="1">
      <alignment horizontal="center"/>
    </xf>
    <xf numFmtId="164" fontId="3" fillId="0" borderId="5" xfId="0" applyNumberFormat="1" applyFont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15" fillId="0" borderId="0" xfId="0" applyNumberFormat="1" applyFont="1" applyAlignment="1">
      <alignment horizontal="left" indent="26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3" fillId="0" borderId="14" xfId="0" applyNumberFormat="1" applyFont="1" applyBorder="1"/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center" vertical="top" wrapText="1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Border="1" applyAlignment="1">
      <alignment horizontal="left" wrapText="1"/>
    </xf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5" xfId="0" applyNumberFormat="1" applyFont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7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Border="1" applyAlignment="1">
      <alignment horizontal="center"/>
    </xf>
    <xf numFmtId="164" fontId="8" fillId="0" borderId="5" xfId="0" applyNumberFormat="1" applyFont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5" fillId="0" borderId="0" xfId="0" applyNumberFormat="1" applyFont="1" applyAlignment="1">
      <alignment horizontal="center"/>
    </xf>
    <xf numFmtId="164" fontId="3" fillId="6" borderId="14" xfId="0" applyNumberFormat="1" applyFont="1" applyFill="1" applyBorder="1"/>
    <xf numFmtId="164" fontId="8" fillId="0" borderId="0" xfId="0" applyNumberFormat="1" applyFont="1" applyAlignment="1">
      <alignment horizontal="left" wrapText="1" indent="1"/>
    </xf>
    <xf numFmtId="164" fontId="3" fillId="6" borderId="13" xfId="0" applyNumberFormat="1" applyFont="1" applyFill="1" applyBorder="1"/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5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distributed"/>
    </xf>
    <xf numFmtId="164" fontId="3" fillId="0" borderId="0" xfId="0" applyNumberFormat="1" applyFont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3" fillId="0" borderId="0" xfId="0" applyFont="1"/>
    <xf numFmtId="49" fontId="7" fillId="0" borderId="7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/>
    <xf numFmtId="164" fontId="3" fillId="6" borderId="8" xfId="0" applyNumberFormat="1" applyFont="1" applyFill="1" applyBorder="1"/>
    <xf numFmtId="164" fontId="3" fillId="0" borderId="6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8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0" xfId="0" applyNumberFormat="1" applyFont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vertical="top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vertical="top" indent="25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vertical="top" wrapText="1"/>
    </xf>
    <xf numFmtId="164" fontId="8" fillId="0" borderId="5" xfId="0" applyNumberFormat="1" applyFont="1" applyBorder="1" applyAlignment="1">
      <alignment wrapText="1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3" borderId="3" xfId="0" applyNumberFormat="1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left" vertical="center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0" fontId="25" fillId="0" borderId="1" xfId="0" applyFont="1" applyBorder="1" applyAlignment="1">
      <alignment wrapText="1"/>
    </xf>
    <xf numFmtId="164" fontId="7" fillId="0" borderId="1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0" fontId="26" fillId="0" borderId="1" xfId="0" applyFont="1" applyBorder="1" applyAlignment="1">
      <alignment horizontal="left" wrapText="1" indent="1"/>
    </xf>
    <xf numFmtId="0" fontId="26" fillId="0" borderId="0" xfId="0" applyFont="1" applyAlignment="1">
      <alignment horizontal="left" wrapText="1" indent="1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8" fillId="0" borderId="0" xfId="0" applyNumberFormat="1" applyFont="1" applyBorder="1"/>
    <xf numFmtId="164" fontId="8" fillId="0" borderId="0" xfId="0" applyNumberFormat="1" applyFont="1" applyBorder="1" applyAlignment="1">
      <alignment horizontal="left" wrapText="1" indent="1"/>
    </xf>
    <xf numFmtId="164" fontId="8" fillId="5" borderId="8" xfId="0" applyNumberFormat="1" applyFont="1" applyFill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vertical="top"/>
    </xf>
    <xf numFmtId="0" fontId="19" fillId="0" borderId="0" xfId="0" applyFont="1" applyAlignment="1">
      <alignment vertical="center" wrapText="1"/>
    </xf>
    <xf numFmtId="164" fontId="3" fillId="0" borderId="1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3" xfId="0" applyNumberFormat="1" applyFont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8" fillId="0" borderId="0" xfId="0" applyNumberFormat="1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8"/>
  <sheetViews>
    <sheetView zoomScaleNormal="100" workbookViewId="0">
      <selection activeCell="J26" sqref="J26"/>
    </sheetView>
  </sheetViews>
  <sheetFormatPr defaultColWidth="9.42578125" defaultRowHeight="15" x14ac:dyDescent="0.25"/>
  <cols>
    <col min="1" max="1" width="9.7109375" style="220" customWidth="1"/>
    <col min="2" max="2" width="72.5703125" style="222" customWidth="1"/>
    <col min="3" max="3" width="10.42578125" style="223" hidden="1" customWidth="1"/>
    <col min="4" max="4" width="10.5703125" style="220" hidden="1" customWidth="1"/>
    <col min="5" max="5" width="11.5703125" style="220" customWidth="1"/>
    <col min="6" max="16384" width="9.42578125" style="220"/>
  </cols>
  <sheetData>
    <row r="1" spans="2:5" x14ac:dyDescent="0.25">
      <c r="B1" s="449" t="s">
        <v>308</v>
      </c>
      <c r="C1" s="449"/>
      <c r="D1" s="449"/>
      <c r="E1" s="449"/>
    </row>
    <row r="2" spans="2:5" x14ac:dyDescent="0.25">
      <c r="B2" s="449" t="s">
        <v>474</v>
      </c>
      <c r="C2" s="449"/>
      <c r="D2" s="449"/>
      <c r="E2" s="449"/>
    </row>
    <row r="3" spans="2:5" x14ac:dyDescent="0.25">
      <c r="B3" s="449" t="s">
        <v>486</v>
      </c>
      <c r="C3" s="449"/>
      <c r="D3" s="449"/>
      <c r="E3" s="449"/>
    </row>
    <row r="4" spans="2:5" x14ac:dyDescent="0.25">
      <c r="B4" s="449" t="s">
        <v>309</v>
      </c>
      <c r="C4" s="449"/>
      <c r="D4" s="449"/>
      <c r="E4" s="449"/>
    </row>
    <row r="5" spans="2:5" ht="15" customHeight="1" x14ac:dyDescent="0.25">
      <c r="B5" s="451" t="s">
        <v>495</v>
      </c>
      <c r="C5" s="451"/>
      <c r="D5" s="451"/>
      <c r="E5" s="451"/>
    </row>
    <row r="6" spans="2:5" x14ac:dyDescent="0.25">
      <c r="B6" s="451" t="s">
        <v>505</v>
      </c>
      <c r="C6" s="451"/>
      <c r="D6" s="451"/>
      <c r="E6" s="451"/>
    </row>
    <row r="7" spans="2:5" ht="15" customHeight="1" x14ac:dyDescent="0.25">
      <c r="B7" s="451" t="s">
        <v>512</v>
      </c>
      <c r="C7" s="451"/>
      <c r="D7" s="451"/>
      <c r="E7" s="451"/>
    </row>
    <row r="8" spans="2:5" x14ac:dyDescent="0.25">
      <c r="B8" s="451" t="s">
        <v>519</v>
      </c>
      <c r="C8" s="451"/>
      <c r="D8" s="451"/>
      <c r="E8" s="451"/>
    </row>
    <row r="9" spans="2:5" ht="15" customHeight="1" x14ac:dyDescent="0.25">
      <c r="B9" s="451" t="s">
        <v>523</v>
      </c>
      <c r="C9" s="451"/>
      <c r="D9" s="451"/>
      <c r="E9" s="451"/>
    </row>
    <row r="10" spans="2:5" x14ac:dyDescent="0.25">
      <c r="B10" s="451" t="s">
        <v>529</v>
      </c>
      <c r="C10" s="451"/>
      <c r="D10" s="451"/>
      <c r="E10" s="451"/>
    </row>
    <row r="11" spans="2:5" ht="15" hidden="1" customHeight="1" x14ac:dyDescent="0.25">
      <c r="B11" s="451" t="s">
        <v>493</v>
      </c>
      <c r="C11" s="451"/>
      <c r="D11" s="451"/>
      <c r="E11" s="451"/>
    </row>
    <row r="12" spans="2:5" hidden="1" x14ac:dyDescent="0.25">
      <c r="B12" s="451" t="s">
        <v>439</v>
      </c>
      <c r="C12" s="451"/>
      <c r="D12" s="451"/>
      <c r="E12" s="451"/>
    </row>
    <row r="13" spans="2:5" ht="15" hidden="1" customHeight="1" x14ac:dyDescent="0.25">
      <c r="B13" s="451" t="s">
        <v>493</v>
      </c>
      <c r="C13" s="451"/>
      <c r="D13" s="451"/>
      <c r="E13" s="451"/>
    </row>
    <row r="14" spans="2:5" hidden="1" x14ac:dyDescent="0.25">
      <c r="B14" s="451" t="s">
        <v>439</v>
      </c>
      <c r="C14" s="451"/>
      <c r="D14" s="451"/>
      <c r="E14" s="451"/>
    </row>
    <row r="15" spans="2:5" ht="15" hidden="1" customHeight="1" x14ac:dyDescent="0.25">
      <c r="B15" s="451" t="s">
        <v>493</v>
      </c>
      <c r="C15" s="451"/>
      <c r="D15" s="451"/>
      <c r="E15" s="451"/>
    </row>
    <row r="16" spans="2:5" hidden="1" x14ac:dyDescent="0.25">
      <c r="B16" s="451" t="s">
        <v>439</v>
      </c>
      <c r="C16" s="451"/>
      <c r="D16" s="451"/>
      <c r="E16" s="451"/>
    </row>
    <row r="17" spans="1:5" ht="15" hidden="1" customHeight="1" x14ac:dyDescent="0.25">
      <c r="B17" s="451" t="s">
        <v>494</v>
      </c>
      <c r="C17" s="451"/>
      <c r="D17" s="451"/>
      <c r="E17" s="451"/>
    </row>
    <row r="18" spans="1:5" hidden="1" x14ac:dyDescent="0.25">
      <c r="B18" s="451" t="s">
        <v>439</v>
      </c>
      <c r="C18" s="451"/>
      <c r="D18" s="451"/>
      <c r="E18" s="451"/>
    </row>
    <row r="19" spans="1:5" ht="12" customHeight="1" x14ac:dyDescent="0.25">
      <c r="B19" s="221"/>
      <c r="C19" s="221"/>
      <c r="D19" s="221"/>
      <c r="E19" s="221"/>
    </row>
    <row r="20" spans="1:5" x14ac:dyDescent="0.25">
      <c r="A20" s="450" t="s">
        <v>481</v>
      </c>
      <c r="B20" s="450"/>
      <c r="C20" s="450"/>
    </row>
    <row r="21" spans="1:5" ht="21" customHeight="1" x14ac:dyDescent="0.25">
      <c r="E21" s="4" t="s">
        <v>376</v>
      </c>
    </row>
    <row r="22" spans="1:5" ht="30" x14ac:dyDescent="0.25">
      <c r="A22" s="224" t="s">
        <v>217</v>
      </c>
      <c r="B22" s="225" t="s">
        <v>218</v>
      </c>
      <c r="C22" s="226" t="s">
        <v>299</v>
      </c>
      <c r="D22" s="227" t="s">
        <v>296</v>
      </c>
      <c r="E22" s="225" t="s">
        <v>0</v>
      </c>
    </row>
    <row r="23" spans="1:5" x14ac:dyDescent="0.25">
      <c r="A23" s="228" t="s">
        <v>69</v>
      </c>
      <c r="B23" s="229" t="s">
        <v>219</v>
      </c>
      <c r="C23" s="265">
        <f>C24+C26+C30</f>
        <v>22351</v>
      </c>
      <c r="D23" s="266">
        <f>D24+D26+D30</f>
        <v>132</v>
      </c>
      <c r="E23" s="267">
        <f>E24+E26+E30</f>
        <v>22483</v>
      </c>
    </row>
    <row r="24" spans="1:5" x14ac:dyDescent="0.25">
      <c r="A24" s="228" t="s">
        <v>220</v>
      </c>
      <c r="B24" s="229" t="s">
        <v>221</v>
      </c>
      <c r="C24" s="265">
        <f>C25</f>
        <v>21655</v>
      </c>
      <c r="D24" s="266">
        <f>D25</f>
        <v>110</v>
      </c>
      <c r="E24" s="267">
        <f>E25</f>
        <v>21765</v>
      </c>
    </row>
    <row r="25" spans="1:5" ht="15" customHeight="1" x14ac:dyDescent="0.25">
      <c r="A25" s="228" t="s">
        <v>222</v>
      </c>
      <c r="B25" s="230" t="s">
        <v>388</v>
      </c>
      <c r="C25" s="38">
        <v>21655</v>
      </c>
      <c r="D25" s="268">
        <v>110</v>
      </c>
      <c r="E25" s="271">
        <f>C25+D25</f>
        <v>21765</v>
      </c>
    </row>
    <row r="26" spans="1:5" x14ac:dyDescent="0.25">
      <c r="A26" s="228" t="s">
        <v>223</v>
      </c>
      <c r="B26" s="229" t="s">
        <v>224</v>
      </c>
      <c r="C26" s="265">
        <f>C27+C28+C29</f>
        <v>632</v>
      </c>
      <c r="D26" s="266">
        <f>D27+D28+D29</f>
        <v>22</v>
      </c>
      <c r="E26" s="267">
        <f>E27+E28+E29</f>
        <v>654</v>
      </c>
    </row>
    <row r="27" spans="1:5" x14ac:dyDescent="0.25">
      <c r="A27" s="228" t="s">
        <v>225</v>
      </c>
      <c r="B27" s="230" t="s">
        <v>279</v>
      </c>
      <c r="C27" s="270">
        <v>265</v>
      </c>
      <c r="D27" s="268">
        <v>10</v>
      </c>
      <c r="E27" s="271">
        <f>C27+D27</f>
        <v>275</v>
      </c>
    </row>
    <row r="28" spans="1:5" x14ac:dyDescent="0.25">
      <c r="A28" s="228" t="s">
        <v>226</v>
      </c>
      <c r="B28" s="230" t="s">
        <v>280</v>
      </c>
      <c r="C28" s="270">
        <v>17</v>
      </c>
      <c r="D28" s="268">
        <v>12</v>
      </c>
      <c r="E28" s="271">
        <f>C28+D28</f>
        <v>29</v>
      </c>
    </row>
    <row r="29" spans="1:5" x14ac:dyDescent="0.25">
      <c r="A29" s="228" t="s">
        <v>227</v>
      </c>
      <c r="B29" s="230" t="s">
        <v>281</v>
      </c>
      <c r="C29" s="270">
        <v>350</v>
      </c>
      <c r="D29" s="268"/>
      <c r="E29" s="271">
        <f>C29+D29</f>
        <v>350</v>
      </c>
    </row>
    <row r="30" spans="1:5" x14ac:dyDescent="0.25">
      <c r="A30" s="228" t="s">
        <v>228</v>
      </c>
      <c r="B30" s="231" t="s">
        <v>229</v>
      </c>
      <c r="C30" s="265">
        <f>C31</f>
        <v>64</v>
      </c>
      <c r="D30" s="266">
        <f t="shared" ref="D30:E30" si="0">D31</f>
        <v>0</v>
      </c>
      <c r="E30" s="267">
        <f t="shared" si="0"/>
        <v>64</v>
      </c>
    </row>
    <row r="31" spans="1:5" x14ac:dyDescent="0.25">
      <c r="A31" s="228" t="s">
        <v>230</v>
      </c>
      <c r="B31" s="230" t="s">
        <v>282</v>
      </c>
      <c r="C31" s="270">
        <v>64</v>
      </c>
      <c r="D31" s="268"/>
      <c r="E31" s="271">
        <f>C31+D31</f>
        <v>64</v>
      </c>
    </row>
    <row r="32" spans="1:5" x14ac:dyDescent="0.25">
      <c r="A32" s="228" t="s">
        <v>177</v>
      </c>
      <c r="B32" s="229" t="s">
        <v>231</v>
      </c>
      <c r="C32" s="265">
        <f>C33+C38+C45+C47</f>
        <v>3047</v>
      </c>
      <c r="D32" s="266">
        <f>D33+D38+D45+D47</f>
        <v>57</v>
      </c>
      <c r="E32" s="267">
        <f>E33+E38+E45+E47</f>
        <v>3104</v>
      </c>
    </row>
    <row r="33" spans="1:5" x14ac:dyDescent="0.25">
      <c r="A33" s="228" t="s">
        <v>232</v>
      </c>
      <c r="B33" s="229" t="s">
        <v>233</v>
      </c>
      <c r="C33" s="265">
        <f>C34+C35+C36+C37</f>
        <v>277.39999999999998</v>
      </c>
      <c r="D33" s="266">
        <f>D34+D35+D36+D37</f>
        <v>36.4</v>
      </c>
      <c r="E33" s="267">
        <f>E34+E35+E36+E37</f>
        <v>313.8</v>
      </c>
    </row>
    <row r="34" spans="1:5" ht="30" x14ac:dyDescent="0.25">
      <c r="A34" s="228" t="s">
        <v>234</v>
      </c>
      <c r="B34" s="230" t="s">
        <v>283</v>
      </c>
      <c r="C34" s="270">
        <v>185.4</v>
      </c>
      <c r="D34" s="268">
        <v>36.4</v>
      </c>
      <c r="E34" s="271">
        <f>C34+D34</f>
        <v>221.8</v>
      </c>
    </row>
    <row r="35" spans="1:5" x14ac:dyDescent="0.25">
      <c r="A35" s="228" t="s">
        <v>235</v>
      </c>
      <c r="B35" s="230" t="s">
        <v>284</v>
      </c>
      <c r="C35" s="270">
        <v>22</v>
      </c>
      <c r="D35" s="268"/>
      <c r="E35" s="271">
        <f>C35+D35</f>
        <v>22</v>
      </c>
    </row>
    <row r="36" spans="1:5" s="2" customFormat="1" x14ac:dyDescent="0.25">
      <c r="A36" s="158" t="s">
        <v>236</v>
      </c>
      <c r="B36" s="396" t="s">
        <v>285</v>
      </c>
      <c r="C36" s="38">
        <v>70</v>
      </c>
      <c r="D36" s="90"/>
      <c r="E36" s="269">
        <f>C36+D36</f>
        <v>70</v>
      </c>
    </row>
    <row r="37" spans="1:5" hidden="1" x14ac:dyDescent="0.25">
      <c r="A37" s="228" t="s">
        <v>440</v>
      </c>
      <c r="B37" s="230" t="s">
        <v>436</v>
      </c>
      <c r="C37" s="265"/>
      <c r="D37" s="266"/>
      <c r="E37" s="267">
        <f>C37+D37</f>
        <v>0</v>
      </c>
    </row>
    <row r="38" spans="1:5" x14ac:dyDescent="0.25">
      <c r="A38" s="228" t="s">
        <v>237</v>
      </c>
      <c r="B38" s="229" t="s">
        <v>238</v>
      </c>
      <c r="C38" s="265">
        <f>C39+C40+C41+C42</f>
        <v>2748.6</v>
      </c>
      <c r="D38" s="266">
        <f t="shared" ref="D38:E38" si="1">D39+D40+D41+D42</f>
        <v>20.6</v>
      </c>
      <c r="E38" s="267">
        <f t="shared" si="1"/>
        <v>2769.2</v>
      </c>
    </row>
    <row r="39" spans="1:5" ht="15.75" customHeight="1" x14ac:dyDescent="0.25">
      <c r="A39" s="228" t="s">
        <v>240</v>
      </c>
      <c r="B39" s="230" t="s">
        <v>238</v>
      </c>
      <c r="C39" s="38">
        <v>117.5</v>
      </c>
      <c r="D39" s="90">
        <v>7.4</v>
      </c>
      <c r="E39" s="271">
        <f t="shared" ref="E39" si="2">C39+D39</f>
        <v>124.9</v>
      </c>
    </row>
    <row r="40" spans="1:5" x14ac:dyDescent="0.25">
      <c r="A40" s="228" t="s">
        <v>239</v>
      </c>
      <c r="B40" s="230" t="s">
        <v>445</v>
      </c>
      <c r="C40" s="38">
        <v>187.4</v>
      </c>
      <c r="D40" s="90">
        <v>6.4</v>
      </c>
      <c r="E40" s="271">
        <f t="shared" ref="E40:E48" si="3">C40+D40</f>
        <v>193.8</v>
      </c>
    </row>
    <row r="41" spans="1:5" x14ac:dyDescent="0.25">
      <c r="A41" s="228" t="s">
        <v>241</v>
      </c>
      <c r="B41" s="230" t="s">
        <v>310</v>
      </c>
      <c r="C41" s="270">
        <v>958.7</v>
      </c>
      <c r="D41" s="268">
        <v>-3.2</v>
      </c>
      <c r="E41" s="271">
        <f t="shared" si="3"/>
        <v>955.5</v>
      </c>
    </row>
    <row r="42" spans="1:5" x14ac:dyDescent="0.25">
      <c r="A42" s="228" t="s">
        <v>454</v>
      </c>
      <c r="B42" s="235" t="s">
        <v>457</v>
      </c>
      <c r="C42" s="38">
        <f>C43+C44</f>
        <v>1485</v>
      </c>
      <c r="D42" s="90">
        <f t="shared" ref="D42:E42" si="4">D43+D44</f>
        <v>10</v>
      </c>
      <c r="E42" s="269">
        <f t="shared" si="4"/>
        <v>1495</v>
      </c>
    </row>
    <row r="43" spans="1:5" x14ac:dyDescent="0.25">
      <c r="A43" s="389" t="s">
        <v>455</v>
      </c>
      <c r="B43" s="390" t="s">
        <v>453</v>
      </c>
      <c r="C43" s="391">
        <v>40</v>
      </c>
      <c r="D43" s="392">
        <v>10</v>
      </c>
      <c r="E43" s="393">
        <f>C43+D43</f>
        <v>50</v>
      </c>
    </row>
    <row r="44" spans="1:5" x14ac:dyDescent="0.25">
      <c r="A44" s="389" t="s">
        <v>456</v>
      </c>
      <c r="B44" s="390" t="s">
        <v>460</v>
      </c>
      <c r="C44" s="391">
        <v>1445</v>
      </c>
      <c r="D44" s="392"/>
      <c r="E44" s="393">
        <f>C44+D44</f>
        <v>1445</v>
      </c>
    </row>
    <row r="45" spans="1:5" x14ac:dyDescent="0.25">
      <c r="A45" s="228" t="s">
        <v>242</v>
      </c>
      <c r="B45" s="229" t="s">
        <v>243</v>
      </c>
      <c r="C45" s="265">
        <v>15</v>
      </c>
      <c r="D45" s="266"/>
      <c r="E45" s="272">
        <f t="shared" si="3"/>
        <v>15</v>
      </c>
    </row>
    <row r="46" spans="1:5" hidden="1" x14ac:dyDescent="0.25">
      <c r="A46" s="228"/>
      <c r="B46" s="232" t="s">
        <v>370</v>
      </c>
      <c r="C46" s="273"/>
      <c r="D46" s="274"/>
      <c r="E46" s="275">
        <f t="shared" si="3"/>
        <v>0</v>
      </c>
    </row>
    <row r="47" spans="1:5" x14ac:dyDescent="0.25">
      <c r="A47" s="228" t="s">
        <v>244</v>
      </c>
      <c r="B47" s="229" t="s">
        <v>245</v>
      </c>
      <c r="C47" s="276">
        <v>6</v>
      </c>
      <c r="D47" s="277"/>
      <c r="E47" s="272">
        <f t="shared" si="3"/>
        <v>6</v>
      </c>
    </row>
    <row r="48" spans="1:5" s="234" customFormat="1" hidden="1" x14ac:dyDescent="0.25">
      <c r="A48" s="233"/>
      <c r="B48" s="232" t="s">
        <v>368</v>
      </c>
      <c r="C48" s="273"/>
      <c r="D48" s="274"/>
      <c r="E48" s="272">
        <f t="shared" si="3"/>
        <v>0</v>
      </c>
    </row>
    <row r="49" spans="1:5" ht="28.5" x14ac:dyDescent="0.25">
      <c r="A49" s="228" t="s">
        <v>70</v>
      </c>
      <c r="B49" s="229" t="s">
        <v>246</v>
      </c>
      <c r="C49" s="276">
        <f>C50+C54</f>
        <v>134.30000000000001</v>
      </c>
      <c r="D49" s="277">
        <f t="shared" ref="D49:E49" si="5">D50+D54</f>
        <v>0</v>
      </c>
      <c r="E49" s="272">
        <f t="shared" si="5"/>
        <v>134.30000000000001</v>
      </c>
    </row>
    <row r="50" spans="1:5" x14ac:dyDescent="0.25">
      <c r="A50" s="228" t="s">
        <v>247</v>
      </c>
      <c r="B50" s="229" t="s">
        <v>248</v>
      </c>
      <c r="C50" s="276">
        <f>C51+C52+C53</f>
        <v>134</v>
      </c>
      <c r="D50" s="277">
        <f t="shared" ref="D50:E50" si="6">D51+D52+D53</f>
        <v>0</v>
      </c>
      <c r="E50" s="272">
        <f t="shared" si="6"/>
        <v>134</v>
      </c>
    </row>
    <row r="51" spans="1:5" x14ac:dyDescent="0.25">
      <c r="A51" s="158" t="s">
        <v>249</v>
      </c>
      <c r="B51" s="396" t="s">
        <v>459</v>
      </c>
      <c r="C51" s="38">
        <v>40</v>
      </c>
      <c r="D51" s="90"/>
      <c r="E51" s="271">
        <f t="shared" ref="E51:E54" si="7">C51+D51</f>
        <v>40</v>
      </c>
    </row>
    <row r="52" spans="1:5" x14ac:dyDescent="0.25">
      <c r="A52" s="228" t="s">
        <v>250</v>
      </c>
      <c r="B52" s="235" t="s">
        <v>372</v>
      </c>
      <c r="C52" s="38">
        <v>94</v>
      </c>
      <c r="D52" s="90"/>
      <c r="E52" s="271">
        <f t="shared" si="7"/>
        <v>94</v>
      </c>
    </row>
    <row r="53" spans="1:5" hidden="1" x14ac:dyDescent="0.25">
      <c r="A53" s="228" t="s">
        <v>371</v>
      </c>
      <c r="B53" s="235" t="s">
        <v>373</v>
      </c>
      <c r="C53" s="38"/>
      <c r="D53" s="90"/>
      <c r="E53" s="271">
        <f t="shared" si="7"/>
        <v>0</v>
      </c>
    </row>
    <row r="54" spans="1:5" x14ac:dyDescent="0.25">
      <c r="A54" s="158" t="s">
        <v>374</v>
      </c>
      <c r="B54" s="237" t="s">
        <v>375</v>
      </c>
      <c r="C54" s="276">
        <v>0.3</v>
      </c>
      <c r="D54" s="277"/>
      <c r="E54" s="272">
        <f t="shared" si="7"/>
        <v>0.3</v>
      </c>
    </row>
    <row r="55" spans="1:5" x14ac:dyDescent="0.25">
      <c r="A55" s="228" t="s">
        <v>71</v>
      </c>
      <c r="B55" s="229" t="s">
        <v>251</v>
      </c>
      <c r="C55" s="265">
        <f>C56+C106+C107</f>
        <v>18208.2</v>
      </c>
      <c r="D55" s="266">
        <f>D56+D106+D107</f>
        <v>186.5</v>
      </c>
      <c r="E55" s="267">
        <f>E56+E106+E107</f>
        <v>18394.7</v>
      </c>
    </row>
    <row r="56" spans="1:5" x14ac:dyDescent="0.25">
      <c r="A56" s="228" t="s">
        <v>252</v>
      </c>
      <c r="B56" s="237" t="s">
        <v>253</v>
      </c>
      <c r="C56" s="265">
        <f>C57+C80+C81</f>
        <v>17148.400000000001</v>
      </c>
      <c r="D56" s="266">
        <f>D57+D80+D81</f>
        <v>81</v>
      </c>
      <c r="E56" s="267">
        <f>E57+E80+E81</f>
        <v>17229.400000000001</v>
      </c>
    </row>
    <row r="57" spans="1:5" s="2" customFormat="1" x14ac:dyDescent="0.25">
      <c r="A57" s="158" t="s">
        <v>254</v>
      </c>
      <c r="B57" s="235" t="s">
        <v>332</v>
      </c>
      <c r="C57" s="276">
        <f>SUM(C58:C79)</f>
        <v>2960.9</v>
      </c>
      <c r="D57" s="266">
        <f>SUM(D58:D79)</f>
        <v>81</v>
      </c>
      <c r="E57" s="267">
        <f>SUM(E58:E79)</f>
        <v>3041.9000000000005</v>
      </c>
    </row>
    <row r="58" spans="1:5" x14ac:dyDescent="0.25">
      <c r="A58" s="233" t="s">
        <v>255</v>
      </c>
      <c r="B58" s="394" t="s">
        <v>377</v>
      </c>
      <c r="C58" s="278">
        <v>0.6</v>
      </c>
      <c r="D58" s="274"/>
      <c r="E58" s="275">
        <f t="shared" ref="E58:E80" si="8">C58+D58</f>
        <v>0.6</v>
      </c>
    </row>
    <row r="59" spans="1:5" x14ac:dyDescent="0.25">
      <c r="A59" s="233" t="s">
        <v>256</v>
      </c>
      <c r="B59" s="394" t="s">
        <v>333</v>
      </c>
      <c r="C59" s="278">
        <v>7.1</v>
      </c>
      <c r="D59" s="274"/>
      <c r="E59" s="275">
        <f t="shared" si="8"/>
        <v>7.1</v>
      </c>
    </row>
    <row r="60" spans="1:5" x14ac:dyDescent="0.25">
      <c r="A60" s="233" t="s">
        <v>257</v>
      </c>
      <c r="B60" s="394" t="s">
        <v>334</v>
      </c>
      <c r="C60" s="278">
        <v>8.1</v>
      </c>
      <c r="D60" s="274"/>
      <c r="E60" s="275">
        <f t="shared" si="8"/>
        <v>8.1</v>
      </c>
    </row>
    <row r="61" spans="1:5" x14ac:dyDescent="0.25">
      <c r="A61" s="233" t="s">
        <v>258</v>
      </c>
      <c r="B61" s="394" t="s">
        <v>335</v>
      </c>
      <c r="C61" s="278">
        <v>215.1</v>
      </c>
      <c r="D61" s="274"/>
      <c r="E61" s="275">
        <f t="shared" si="8"/>
        <v>215.1</v>
      </c>
    </row>
    <row r="62" spans="1:5" x14ac:dyDescent="0.25">
      <c r="A62" s="233" t="s">
        <v>259</v>
      </c>
      <c r="B62" s="394" t="s">
        <v>336</v>
      </c>
      <c r="C62" s="278">
        <v>383.3</v>
      </c>
      <c r="D62" s="274"/>
      <c r="E62" s="275">
        <f t="shared" si="8"/>
        <v>383.3</v>
      </c>
    </row>
    <row r="63" spans="1:5" x14ac:dyDescent="0.25">
      <c r="A63" s="233" t="s">
        <v>260</v>
      </c>
      <c r="B63" s="394" t="s">
        <v>337</v>
      </c>
      <c r="C63" s="278">
        <v>904</v>
      </c>
      <c r="D63" s="274">
        <v>80.400000000000006</v>
      </c>
      <c r="E63" s="275">
        <f t="shared" si="8"/>
        <v>984.4</v>
      </c>
    </row>
    <row r="64" spans="1:5" x14ac:dyDescent="0.25">
      <c r="A64" s="233" t="s">
        <v>261</v>
      </c>
      <c r="B64" s="394" t="s">
        <v>338</v>
      </c>
      <c r="C64" s="278">
        <v>14.2</v>
      </c>
      <c r="D64" s="274"/>
      <c r="E64" s="275">
        <f t="shared" si="8"/>
        <v>14.2</v>
      </c>
    </row>
    <row r="65" spans="1:5" x14ac:dyDescent="0.25">
      <c r="A65" s="233" t="s">
        <v>262</v>
      </c>
      <c r="B65" s="394" t="s">
        <v>446</v>
      </c>
      <c r="C65" s="278">
        <v>73.099999999999994</v>
      </c>
      <c r="D65" s="274"/>
      <c r="E65" s="275">
        <f t="shared" si="8"/>
        <v>73.099999999999994</v>
      </c>
    </row>
    <row r="66" spans="1:5" x14ac:dyDescent="0.25">
      <c r="A66" s="233" t="s">
        <v>263</v>
      </c>
      <c r="B66" s="394" t="s">
        <v>339</v>
      </c>
      <c r="C66" s="278">
        <v>205.9</v>
      </c>
      <c r="D66" s="274"/>
      <c r="E66" s="275">
        <f t="shared" si="8"/>
        <v>205.9</v>
      </c>
    </row>
    <row r="67" spans="1:5" x14ac:dyDescent="0.25">
      <c r="A67" s="233" t="s">
        <v>264</v>
      </c>
      <c r="B67" s="394" t="s">
        <v>340</v>
      </c>
      <c r="C67" s="278">
        <v>169.5</v>
      </c>
      <c r="D67" s="274"/>
      <c r="E67" s="275">
        <f t="shared" si="8"/>
        <v>169.5</v>
      </c>
    </row>
    <row r="68" spans="1:5" x14ac:dyDescent="0.25">
      <c r="A68" s="233" t="s">
        <v>265</v>
      </c>
      <c r="B68" s="394" t="s">
        <v>341</v>
      </c>
      <c r="C68" s="278">
        <v>28.6</v>
      </c>
      <c r="D68" s="274"/>
      <c r="E68" s="275">
        <f t="shared" si="8"/>
        <v>28.6</v>
      </c>
    </row>
    <row r="69" spans="1:5" x14ac:dyDescent="0.25">
      <c r="A69" s="233" t="s">
        <v>266</v>
      </c>
      <c r="B69" s="394" t="s">
        <v>342</v>
      </c>
      <c r="C69" s="278">
        <v>5.3</v>
      </c>
      <c r="D69" s="274"/>
      <c r="E69" s="275">
        <f t="shared" si="8"/>
        <v>5.3</v>
      </c>
    </row>
    <row r="70" spans="1:5" x14ac:dyDescent="0.25">
      <c r="A70" s="233" t="s">
        <v>267</v>
      </c>
      <c r="B70" s="394" t="s">
        <v>343</v>
      </c>
      <c r="C70" s="278">
        <v>0.7</v>
      </c>
      <c r="D70" s="274"/>
      <c r="E70" s="275">
        <f t="shared" si="8"/>
        <v>0.7</v>
      </c>
    </row>
    <row r="71" spans="1:5" x14ac:dyDescent="0.25">
      <c r="A71" s="233" t="s">
        <v>268</v>
      </c>
      <c r="B71" s="394" t="s">
        <v>344</v>
      </c>
      <c r="C71" s="278">
        <v>17.399999999999999</v>
      </c>
      <c r="D71" s="274"/>
      <c r="E71" s="275">
        <f t="shared" si="8"/>
        <v>17.399999999999999</v>
      </c>
    </row>
    <row r="72" spans="1:5" x14ac:dyDescent="0.25">
      <c r="A72" s="233" t="s">
        <v>269</v>
      </c>
      <c r="B72" s="394" t="s">
        <v>345</v>
      </c>
      <c r="C72" s="278">
        <v>446.6</v>
      </c>
      <c r="D72" s="274"/>
      <c r="E72" s="275">
        <f t="shared" si="8"/>
        <v>446.6</v>
      </c>
    </row>
    <row r="73" spans="1:5" ht="25.5" x14ac:dyDescent="0.25">
      <c r="A73" s="233" t="s">
        <v>270</v>
      </c>
      <c r="B73" s="394" t="s">
        <v>346</v>
      </c>
      <c r="C73" s="278">
        <v>11.3</v>
      </c>
      <c r="D73" s="274"/>
      <c r="E73" s="275">
        <f t="shared" si="8"/>
        <v>11.3</v>
      </c>
    </row>
    <row r="74" spans="1:5" x14ac:dyDescent="0.25">
      <c r="A74" s="233" t="s">
        <v>271</v>
      </c>
      <c r="B74" s="394" t="s">
        <v>347</v>
      </c>
      <c r="C74" s="278">
        <v>204.2</v>
      </c>
      <c r="D74" s="274"/>
      <c r="E74" s="275">
        <f t="shared" si="8"/>
        <v>204.2</v>
      </c>
    </row>
    <row r="75" spans="1:5" x14ac:dyDescent="0.25">
      <c r="A75" s="233" t="s">
        <v>272</v>
      </c>
      <c r="B75" s="394" t="s">
        <v>348</v>
      </c>
      <c r="C75" s="278">
        <v>219</v>
      </c>
      <c r="D75" s="274"/>
      <c r="E75" s="275">
        <f t="shared" si="8"/>
        <v>219</v>
      </c>
    </row>
    <row r="76" spans="1:5" ht="15.75" customHeight="1" x14ac:dyDescent="0.25">
      <c r="A76" s="233" t="s">
        <v>273</v>
      </c>
      <c r="B76" s="394" t="s">
        <v>349</v>
      </c>
      <c r="C76" s="278">
        <v>27.9</v>
      </c>
      <c r="D76" s="274"/>
      <c r="E76" s="275">
        <f t="shared" si="8"/>
        <v>27.9</v>
      </c>
    </row>
    <row r="77" spans="1:5" x14ac:dyDescent="0.25">
      <c r="A77" s="233" t="s">
        <v>274</v>
      </c>
      <c r="B77" s="394" t="s">
        <v>350</v>
      </c>
      <c r="C77" s="278">
        <v>2.2000000000000002</v>
      </c>
      <c r="D77" s="274">
        <v>0.6</v>
      </c>
      <c r="E77" s="275">
        <f t="shared" si="8"/>
        <v>2.8000000000000003</v>
      </c>
    </row>
    <row r="78" spans="1:5" x14ac:dyDescent="0.25">
      <c r="A78" s="233" t="s">
        <v>275</v>
      </c>
      <c r="B78" s="394" t="s">
        <v>390</v>
      </c>
      <c r="C78" s="278">
        <v>3</v>
      </c>
      <c r="D78" s="274"/>
      <c r="E78" s="275">
        <f t="shared" si="8"/>
        <v>3</v>
      </c>
    </row>
    <row r="79" spans="1:5" x14ac:dyDescent="0.25">
      <c r="A79" s="233" t="s">
        <v>389</v>
      </c>
      <c r="B79" s="394" t="s">
        <v>475</v>
      </c>
      <c r="C79" s="278">
        <v>13.8</v>
      </c>
      <c r="D79" s="274"/>
      <c r="E79" s="275">
        <f t="shared" si="8"/>
        <v>13.8</v>
      </c>
    </row>
    <row r="80" spans="1:5" s="2" customFormat="1" ht="15" customHeight="1" x14ac:dyDescent="0.25">
      <c r="A80" s="158" t="s">
        <v>276</v>
      </c>
      <c r="B80" s="238" t="s">
        <v>476</v>
      </c>
      <c r="C80" s="38">
        <v>9858.7000000000007</v>
      </c>
      <c r="D80" s="90"/>
      <c r="E80" s="269">
        <f t="shared" si="8"/>
        <v>9858.7000000000007</v>
      </c>
    </row>
    <row r="81" spans="1:5" s="2" customFormat="1" ht="15" customHeight="1" x14ac:dyDescent="0.25">
      <c r="A81" s="158" t="s">
        <v>277</v>
      </c>
      <c r="B81" s="238" t="s">
        <v>351</v>
      </c>
      <c r="C81" s="38">
        <f>C82+C93+C94+C95+C96+C99+C97</f>
        <v>4328.7999999999993</v>
      </c>
      <c r="D81" s="90">
        <f>D82+D93+D94+D95+D96+D99+D97+D98</f>
        <v>0</v>
      </c>
      <c r="E81" s="269">
        <f>E82+E93+E94+E95+E96+E99+E97+E98</f>
        <v>4328.7999999999993</v>
      </c>
    </row>
    <row r="82" spans="1:5" s="2" customFormat="1" x14ac:dyDescent="0.25">
      <c r="A82" s="158" t="s">
        <v>478</v>
      </c>
      <c r="B82" s="238" t="s">
        <v>483</v>
      </c>
      <c r="C82" s="38">
        <f>SUM(C83:C92)</f>
        <v>1180</v>
      </c>
      <c r="D82" s="90">
        <f>SUM(D83:D92)</f>
        <v>0</v>
      </c>
      <c r="E82" s="269">
        <f>SUM(E83:E92)</f>
        <v>1180</v>
      </c>
    </row>
    <row r="83" spans="1:5" s="240" customFormat="1" ht="49.5" hidden="1" customHeight="1" x14ac:dyDescent="0.25">
      <c r="A83" s="233" t="s">
        <v>355</v>
      </c>
      <c r="B83" s="239" t="s">
        <v>423</v>
      </c>
      <c r="C83" s="278"/>
      <c r="D83" s="274"/>
      <c r="E83" s="275">
        <f t="shared" ref="E83:E105" si="9">C83+D83</f>
        <v>0</v>
      </c>
    </row>
    <row r="84" spans="1:5" s="240" customFormat="1" ht="25.5" hidden="1" x14ac:dyDescent="0.25">
      <c r="A84" s="233" t="s">
        <v>356</v>
      </c>
      <c r="B84" s="239" t="s">
        <v>301</v>
      </c>
      <c r="C84" s="278"/>
      <c r="D84" s="274"/>
      <c r="E84" s="275">
        <f t="shared" si="9"/>
        <v>0</v>
      </c>
    </row>
    <row r="85" spans="1:5" s="240" customFormat="1" ht="16.5" hidden="1" customHeight="1" x14ac:dyDescent="0.25">
      <c r="A85" s="233" t="s">
        <v>357</v>
      </c>
      <c r="B85" s="239" t="s">
        <v>302</v>
      </c>
      <c r="C85" s="278"/>
      <c r="D85" s="274"/>
      <c r="E85" s="275">
        <f t="shared" si="9"/>
        <v>0</v>
      </c>
    </row>
    <row r="86" spans="1:5" s="240" customFormat="1" hidden="1" x14ac:dyDescent="0.25">
      <c r="A86" s="233" t="s">
        <v>358</v>
      </c>
      <c r="B86" s="239" t="s">
        <v>311</v>
      </c>
      <c r="C86" s="278"/>
      <c r="D86" s="274"/>
      <c r="E86" s="275">
        <f t="shared" si="9"/>
        <v>0</v>
      </c>
    </row>
    <row r="87" spans="1:5" s="240" customFormat="1" ht="25.5" x14ac:dyDescent="0.25">
      <c r="A87" s="233"/>
      <c r="B87" s="394" t="s">
        <v>300</v>
      </c>
      <c r="C87" s="278">
        <v>800</v>
      </c>
      <c r="D87" s="274"/>
      <c r="E87" s="275">
        <f t="shared" si="9"/>
        <v>800</v>
      </c>
    </row>
    <row r="88" spans="1:5" s="240" customFormat="1" ht="25.5" x14ac:dyDescent="0.25">
      <c r="A88" s="233"/>
      <c r="B88" s="394" t="s">
        <v>499</v>
      </c>
      <c r="C88" s="278">
        <v>280</v>
      </c>
      <c r="D88" s="274"/>
      <c r="E88" s="275">
        <f t="shared" si="9"/>
        <v>280</v>
      </c>
    </row>
    <row r="89" spans="1:5" s="240" customFormat="1" hidden="1" x14ac:dyDescent="0.25">
      <c r="A89" s="233" t="s">
        <v>357</v>
      </c>
      <c r="B89" s="366" t="s">
        <v>500</v>
      </c>
      <c r="C89" s="278"/>
      <c r="D89" s="274"/>
      <c r="E89" s="275">
        <f t="shared" si="9"/>
        <v>0</v>
      </c>
    </row>
    <row r="90" spans="1:5" s="240" customFormat="1" x14ac:dyDescent="0.25">
      <c r="A90" s="233"/>
      <c r="B90" s="433" t="s">
        <v>501</v>
      </c>
      <c r="C90" s="278">
        <v>100</v>
      </c>
      <c r="D90" s="274"/>
      <c r="E90" s="275">
        <f t="shared" si="9"/>
        <v>100</v>
      </c>
    </row>
    <row r="91" spans="1:5" s="240" customFormat="1" ht="25.5" hidden="1" x14ac:dyDescent="0.25">
      <c r="A91" s="233" t="s">
        <v>356</v>
      </c>
      <c r="B91" s="239" t="s">
        <v>428</v>
      </c>
      <c r="C91" s="278"/>
      <c r="D91" s="274"/>
      <c r="E91" s="275">
        <f t="shared" si="9"/>
        <v>0</v>
      </c>
    </row>
    <row r="92" spans="1:5" s="240" customFormat="1" hidden="1" x14ac:dyDescent="0.25">
      <c r="A92" s="233" t="s">
        <v>429</v>
      </c>
      <c r="B92" s="239" t="s">
        <v>430</v>
      </c>
      <c r="C92" s="278"/>
      <c r="D92" s="274"/>
      <c r="E92" s="275">
        <f t="shared" si="9"/>
        <v>0</v>
      </c>
    </row>
    <row r="93" spans="1:5" s="2" customFormat="1" ht="30" x14ac:dyDescent="0.25">
      <c r="A93" s="158" t="s">
        <v>352</v>
      </c>
      <c r="B93" s="235" t="s">
        <v>353</v>
      </c>
      <c r="C93" s="38">
        <v>2616.6</v>
      </c>
      <c r="D93" s="90"/>
      <c r="E93" s="269">
        <f t="shared" si="9"/>
        <v>2616.6</v>
      </c>
    </row>
    <row r="94" spans="1:5" s="2" customFormat="1" hidden="1" x14ac:dyDescent="0.25">
      <c r="A94" s="158" t="s">
        <v>354</v>
      </c>
      <c r="B94" s="235" t="s">
        <v>369</v>
      </c>
      <c r="C94" s="38"/>
      <c r="D94" s="90"/>
      <c r="E94" s="269">
        <f t="shared" si="9"/>
        <v>0</v>
      </c>
    </row>
    <row r="95" spans="1:5" s="2" customFormat="1" ht="30" x14ac:dyDescent="0.25">
      <c r="A95" s="158" t="s">
        <v>354</v>
      </c>
      <c r="B95" s="397" t="s">
        <v>449</v>
      </c>
      <c r="C95" s="38">
        <v>429.3</v>
      </c>
      <c r="D95" s="90"/>
      <c r="E95" s="269">
        <f t="shared" si="9"/>
        <v>429.3</v>
      </c>
    </row>
    <row r="96" spans="1:5" s="2" customFormat="1" x14ac:dyDescent="0.25">
      <c r="A96" s="158" t="s">
        <v>484</v>
      </c>
      <c r="B96" s="398" t="s">
        <v>359</v>
      </c>
      <c r="C96" s="38">
        <v>32</v>
      </c>
      <c r="D96" s="90"/>
      <c r="E96" s="269">
        <f>C96+D96</f>
        <v>32</v>
      </c>
    </row>
    <row r="97" spans="1:5" s="2" customFormat="1" ht="15.75" x14ac:dyDescent="0.25">
      <c r="A97" s="31" t="s">
        <v>424</v>
      </c>
      <c r="B97" s="446" t="s">
        <v>511</v>
      </c>
      <c r="C97" s="409">
        <v>16.399999999999999</v>
      </c>
      <c r="D97" s="410"/>
      <c r="E97" s="411">
        <f>C97+D97</f>
        <v>16.399999999999999</v>
      </c>
    </row>
    <row r="98" spans="1:5" s="2" customFormat="1" hidden="1" x14ac:dyDescent="0.25">
      <c r="A98" s="31" t="s">
        <v>424</v>
      </c>
      <c r="B98" s="428"/>
      <c r="C98" s="38"/>
      <c r="D98" s="90"/>
      <c r="E98" s="411">
        <f>C98+D98</f>
        <v>0</v>
      </c>
    </row>
    <row r="99" spans="1:5" s="2" customFormat="1" x14ac:dyDescent="0.25">
      <c r="A99" s="158" t="s">
        <v>510</v>
      </c>
      <c r="B99" s="235" t="s">
        <v>479</v>
      </c>
      <c r="C99" s="38">
        <f>C100+C101+C102+C103+C104+C105</f>
        <v>54.5</v>
      </c>
      <c r="D99" s="90">
        <f>D100+D101+D102+D103+D104+D105</f>
        <v>0</v>
      </c>
      <c r="E99" s="269">
        <f>E100+E101+E102+E103+E104+E105</f>
        <v>54.5</v>
      </c>
    </row>
    <row r="100" spans="1:5" s="2" customFormat="1" hidden="1" x14ac:dyDescent="0.25">
      <c r="A100" s="233" t="s">
        <v>425</v>
      </c>
      <c r="B100" s="232" t="s">
        <v>420</v>
      </c>
      <c r="C100" s="278"/>
      <c r="D100" s="274"/>
      <c r="E100" s="275">
        <f t="shared" si="9"/>
        <v>0</v>
      </c>
    </row>
    <row r="101" spans="1:5" s="2" customFormat="1" ht="25.5" x14ac:dyDescent="0.25">
      <c r="A101" s="233"/>
      <c r="B101" s="394" t="s">
        <v>480</v>
      </c>
      <c r="C101" s="278">
        <v>34.299999999999997</v>
      </c>
      <c r="D101" s="274"/>
      <c r="E101" s="275">
        <f t="shared" si="9"/>
        <v>34.299999999999997</v>
      </c>
    </row>
    <row r="102" spans="1:5" s="2" customFormat="1" hidden="1" x14ac:dyDescent="0.25">
      <c r="A102" s="233" t="s">
        <v>426</v>
      </c>
      <c r="B102" s="232" t="s">
        <v>427</v>
      </c>
      <c r="C102" s="278"/>
      <c r="D102" s="274"/>
      <c r="E102" s="275">
        <f t="shared" si="9"/>
        <v>0</v>
      </c>
    </row>
    <row r="103" spans="1:5" s="2" customFormat="1" x14ac:dyDescent="0.25">
      <c r="A103" s="233"/>
      <c r="B103" s="432" t="s">
        <v>504</v>
      </c>
      <c r="C103" s="278">
        <v>20.2</v>
      </c>
      <c r="D103" s="274"/>
      <c r="E103" s="275">
        <f t="shared" si="9"/>
        <v>20.2</v>
      </c>
    </row>
    <row r="104" spans="1:5" s="2" customFormat="1" hidden="1" x14ac:dyDescent="0.25">
      <c r="A104" s="233" t="s">
        <v>434</v>
      </c>
      <c r="B104" s="232" t="s">
        <v>435</v>
      </c>
      <c r="C104" s="278"/>
      <c r="D104" s="274"/>
      <c r="E104" s="275">
        <f t="shared" si="9"/>
        <v>0</v>
      </c>
    </row>
    <row r="105" spans="1:5" s="2" customFormat="1" hidden="1" x14ac:dyDescent="0.25">
      <c r="A105" s="233" t="s">
        <v>434</v>
      </c>
      <c r="B105" s="232" t="s">
        <v>437</v>
      </c>
      <c r="C105" s="278"/>
      <c r="D105" s="274"/>
      <c r="E105" s="275">
        <f t="shared" si="9"/>
        <v>0</v>
      </c>
    </row>
    <row r="106" spans="1:5" s="2" customFormat="1" ht="31.5" customHeight="1" x14ac:dyDescent="0.25">
      <c r="A106" s="228" t="s">
        <v>452</v>
      </c>
      <c r="B106" s="395" t="s">
        <v>433</v>
      </c>
      <c r="C106" s="276">
        <v>810.3</v>
      </c>
      <c r="D106" s="277">
        <v>97.7</v>
      </c>
      <c r="E106" s="272">
        <f>C106+D106</f>
        <v>908</v>
      </c>
    </row>
    <row r="107" spans="1:5" x14ac:dyDescent="0.25">
      <c r="A107" s="228" t="s">
        <v>458</v>
      </c>
      <c r="B107" s="237" t="s">
        <v>421</v>
      </c>
      <c r="C107" s="265">
        <f>C110+C109+C108</f>
        <v>249.5</v>
      </c>
      <c r="D107" s="277">
        <f>D110+D109+D108</f>
        <v>7.8</v>
      </c>
      <c r="E107" s="272">
        <f>C107+D107</f>
        <v>257.3</v>
      </c>
    </row>
    <row r="108" spans="1:5" ht="30" x14ac:dyDescent="0.25">
      <c r="A108" s="228" t="s">
        <v>383</v>
      </c>
      <c r="B108" s="235" t="s">
        <v>526</v>
      </c>
      <c r="C108" s="38">
        <v>34.299999999999997</v>
      </c>
      <c r="D108" s="90">
        <v>7.8</v>
      </c>
      <c r="E108" s="269">
        <f>C108+D108</f>
        <v>42.099999999999994</v>
      </c>
    </row>
    <row r="109" spans="1:5" x14ac:dyDescent="0.25">
      <c r="A109" s="228" t="s">
        <v>384</v>
      </c>
      <c r="B109" s="235" t="s">
        <v>385</v>
      </c>
      <c r="C109" s="38">
        <v>215.2</v>
      </c>
      <c r="D109" s="90"/>
      <c r="E109" s="269">
        <f t="shared" ref="E109:E110" si="10">C109+D109</f>
        <v>215.2</v>
      </c>
    </row>
    <row r="110" spans="1:5" ht="30" hidden="1" x14ac:dyDescent="0.25">
      <c r="A110" s="228" t="s">
        <v>438</v>
      </c>
      <c r="B110" s="235" t="s">
        <v>386</v>
      </c>
      <c r="C110" s="38"/>
      <c r="D110" s="90"/>
      <c r="E110" s="269">
        <f t="shared" si="10"/>
        <v>0</v>
      </c>
    </row>
    <row r="111" spans="1:5" x14ac:dyDescent="0.25">
      <c r="A111" s="328" t="s">
        <v>72</v>
      </c>
      <c r="B111" s="241" t="s">
        <v>278</v>
      </c>
      <c r="C111" s="279">
        <f>C23+C32+C49+C55</f>
        <v>43740.5</v>
      </c>
      <c r="D111" s="279">
        <f>D23+D32+D49+D55</f>
        <v>375.5</v>
      </c>
      <c r="E111" s="279">
        <f>E23+E32+E49+E55</f>
        <v>44116</v>
      </c>
    </row>
    <row r="112" spans="1:5" ht="15.75" customHeight="1" x14ac:dyDescent="0.25">
      <c r="A112" s="236" t="s">
        <v>73</v>
      </c>
      <c r="B112" s="327" t="s">
        <v>413</v>
      </c>
      <c r="C112" s="265">
        <f>C113+C114+C115</f>
        <v>877.3</v>
      </c>
      <c r="D112" s="266">
        <f t="shared" ref="D112:E112" si="11">D113+D114+D115</f>
        <v>0</v>
      </c>
      <c r="E112" s="272">
        <f t="shared" si="11"/>
        <v>877.3</v>
      </c>
    </row>
    <row r="113" spans="1:5" ht="15.75" customHeight="1" x14ac:dyDescent="0.25">
      <c r="A113" s="228" t="s">
        <v>404</v>
      </c>
      <c r="B113" s="334" t="s">
        <v>417</v>
      </c>
      <c r="C113" s="270">
        <v>243</v>
      </c>
      <c r="D113" s="268"/>
      <c r="E113" s="269">
        <f t="shared" ref="E113:E115" si="12">C113+D113</f>
        <v>243</v>
      </c>
    </row>
    <row r="114" spans="1:5" x14ac:dyDescent="0.25">
      <c r="A114" s="228" t="s">
        <v>405</v>
      </c>
      <c r="B114" s="334" t="s">
        <v>418</v>
      </c>
      <c r="C114" s="270">
        <v>76.7</v>
      </c>
      <c r="D114" s="268"/>
      <c r="E114" s="269">
        <f t="shared" si="12"/>
        <v>76.7</v>
      </c>
    </row>
    <row r="115" spans="1:5" x14ac:dyDescent="0.25">
      <c r="A115" s="228" t="s">
        <v>406</v>
      </c>
      <c r="B115" s="334" t="s">
        <v>419</v>
      </c>
      <c r="C115" s="270">
        <v>557.6</v>
      </c>
      <c r="D115" s="268"/>
      <c r="E115" s="269">
        <f t="shared" si="12"/>
        <v>557.6</v>
      </c>
    </row>
    <row r="116" spans="1:5" x14ac:dyDescent="0.25">
      <c r="A116" s="328" t="s">
        <v>74</v>
      </c>
      <c r="B116" s="241" t="s">
        <v>167</v>
      </c>
      <c r="C116" s="279">
        <f>C111+C112</f>
        <v>44617.8</v>
      </c>
      <c r="D116" s="279">
        <f t="shared" ref="D116:E116" si="13">D111+D112</f>
        <v>375.5</v>
      </c>
      <c r="E116" s="279">
        <f t="shared" si="13"/>
        <v>44993.3</v>
      </c>
    </row>
    <row r="118" spans="1:5" x14ac:dyDescent="0.25">
      <c r="C118" s="223">
        <v>44617.8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83"/>
  <sheetViews>
    <sheetView showZeros="0" topLeftCell="A2" zoomScaleNormal="100" workbookViewId="0">
      <selection activeCell="V14" sqref="V14:V1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07" hidden="1" customWidth="1"/>
    <col min="10" max="10" width="10.28515625" style="107" hidden="1" customWidth="1"/>
    <col min="11" max="11" width="9.140625" style="10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99"/>
      <c r="C1" s="99" t="s">
        <v>308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474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486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326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52" customFormat="1" x14ac:dyDescent="0.25">
      <c r="B5" s="254"/>
      <c r="C5" s="339" t="s">
        <v>518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</row>
    <row r="6" spans="1:15" s="252" customFormat="1" x14ac:dyDescent="0.25">
      <c r="B6" s="254"/>
      <c r="C6" s="339" t="s">
        <v>522</v>
      </c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</row>
    <row r="7" spans="1:15" s="252" customFormat="1" x14ac:dyDescent="0.25">
      <c r="B7" s="254"/>
      <c r="C7" s="339" t="s">
        <v>524</v>
      </c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</row>
    <row r="8" spans="1:15" s="252" customFormat="1" x14ac:dyDescent="0.25">
      <c r="B8" s="254"/>
      <c r="C8" s="339" t="s">
        <v>529</v>
      </c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</row>
    <row r="9" spans="1:15" s="252" customFormat="1" hidden="1" x14ac:dyDescent="0.25">
      <c r="B9" s="254"/>
      <c r="C9" s="339" t="s">
        <v>489</v>
      </c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</row>
    <row r="10" spans="1:15" s="252" customFormat="1" hidden="1" x14ac:dyDescent="0.25">
      <c r="B10" s="254"/>
      <c r="C10" s="339" t="s">
        <v>439</v>
      </c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</row>
    <row r="11" spans="1:15" s="252" customFormat="1" hidden="1" x14ac:dyDescent="0.25">
      <c r="B11" s="254"/>
      <c r="C11" s="339" t="s">
        <v>489</v>
      </c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</row>
    <row r="12" spans="1:15" s="252" customFormat="1" hidden="1" x14ac:dyDescent="0.25">
      <c r="B12" s="254"/>
      <c r="C12" s="339" t="s">
        <v>439</v>
      </c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</row>
    <row r="13" spans="1:15" s="252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s="255" customFormat="1" ht="33" customHeight="1" x14ac:dyDescent="0.25">
      <c r="A14" s="541" t="s">
        <v>470</v>
      </c>
      <c r="B14" s="541"/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</row>
    <row r="15" spans="1:15" ht="18.75" customHeight="1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376</v>
      </c>
    </row>
    <row r="16" spans="1:15" x14ac:dyDescent="0.25">
      <c r="A16" s="459" t="s">
        <v>5</v>
      </c>
      <c r="B16" s="462" t="s">
        <v>305</v>
      </c>
      <c r="C16" s="462" t="s">
        <v>53</v>
      </c>
      <c r="D16" s="475" t="s">
        <v>316</v>
      </c>
      <c r="E16" s="491" t="s">
        <v>189</v>
      </c>
      <c r="F16" s="491"/>
      <c r="G16" s="491"/>
      <c r="H16" s="465" t="s">
        <v>318</v>
      </c>
      <c r="I16" s="490" t="s">
        <v>189</v>
      </c>
      <c r="J16" s="490"/>
      <c r="K16" s="490"/>
      <c r="L16" s="474" t="s">
        <v>0</v>
      </c>
      <c r="M16" s="474" t="s">
        <v>189</v>
      </c>
      <c r="N16" s="474"/>
      <c r="O16" s="474"/>
    </row>
    <row r="17" spans="1:21" x14ac:dyDescent="0.25">
      <c r="A17" s="460"/>
      <c r="B17" s="463"/>
      <c r="C17" s="463"/>
      <c r="D17" s="476"/>
      <c r="E17" s="491" t="s">
        <v>1</v>
      </c>
      <c r="F17" s="491"/>
      <c r="G17" s="481" t="s">
        <v>2</v>
      </c>
      <c r="H17" s="466"/>
      <c r="I17" s="490" t="s">
        <v>1</v>
      </c>
      <c r="J17" s="490"/>
      <c r="K17" s="458" t="s">
        <v>2</v>
      </c>
      <c r="L17" s="474"/>
      <c r="M17" s="474" t="s">
        <v>1</v>
      </c>
      <c r="N17" s="474"/>
      <c r="O17" s="457" t="s">
        <v>2</v>
      </c>
    </row>
    <row r="18" spans="1:21" ht="30.75" customHeight="1" x14ac:dyDescent="0.25">
      <c r="A18" s="461"/>
      <c r="B18" s="464"/>
      <c r="C18" s="464"/>
      <c r="D18" s="477"/>
      <c r="E18" s="98" t="s">
        <v>3</v>
      </c>
      <c r="F18" s="81" t="s">
        <v>4</v>
      </c>
      <c r="G18" s="481"/>
      <c r="H18" s="467"/>
      <c r="I18" s="82" t="s">
        <v>3</v>
      </c>
      <c r="J18" s="83" t="s">
        <v>4</v>
      </c>
      <c r="K18" s="458"/>
      <c r="L18" s="474"/>
      <c r="M18" s="97" t="s">
        <v>3</v>
      </c>
      <c r="N18" s="96" t="s">
        <v>4</v>
      </c>
      <c r="O18" s="457"/>
      <c r="P18" s="108"/>
    </row>
    <row r="19" spans="1:21" ht="15.95" hidden="1" customHeight="1" x14ac:dyDescent="0.25">
      <c r="A19" s="12" t="s">
        <v>69</v>
      </c>
      <c r="B19" s="471" t="s">
        <v>6</v>
      </c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  <c r="O19" s="473"/>
    </row>
    <row r="20" spans="1:21" ht="15" hidden="1" customHeight="1" x14ac:dyDescent="0.25">
      <c r="A20" s="5" t="s">
        <v>177</v>
      </c>
      <c r="B20" s="36" t="s">
        <v>20</v>
      </c>
      <c r="C20" s="35" t="s">
        <v>30</v>
      </c>
      <c r="D20" s="15">
        <f>E20+G20</f>
        <v>0</v>
      </c>
      <c r="E20" s="38"/>
      <c r="F20" s="38"/>
      <c r="G20" s="38"/>
      <c r="H20" s="23">
        <f>I20+K20</f>
        <v>0</v>
      </c>
      <c r="I20" s="9"/>
      <c r="J20" s="9"/>
      <c r="K20" s="9"/>
      <c r="L20" s="11">
        <f>M20+O20</f>
        <v>0</v>
      </c>
      <c r="M20" s="11">
        <f>E20+I20</f>
        <v>0</v>
      </c>
      <c r="N20" s="11">
        <f>F20+J20</f>
        <v>0</v>
      </c>
      <c r="O20" s="11">
        <f>G20+K20</f>
        <v>0</v>
      </c>
    </row>
    <row r="21" spans="1:21" ht="15.95" hidden="1" customHeight="1" x14ac:dyDescent="0.25">
      <c r="A21" s="19" t="s">
        <v>70</v>
      </c>
      <c r="B21" s="20" t="s">
        <v>169</v>
      </c>
      <c r="C21" s="21"/>
      <c r="D21" s="22">
        <f t="shared" ref="D21:O21" si="0">D20</f>
        <v>0</v>
      </c>
      <c r="E21" s="22">
        <f t="shared" si="0"/>
        <v>0</v>
      </c>
      <c r="F21" s="22">
        <f t="shared" si="0"/>
        <v>0</v>
      </c>
      <c r="G21" s="22">
        <f t="shared" si="0"/>
        <v>0</v>
      </c>
      <c r="H21" s="9">
        <f t="shared" si="0"/>
        <v>0</v>
      </c>
      <c r="I21" s="9">
        <f t="shared" si="0"/>
        <v>0</v>
      </c>
      <c r="J21" s="9">
        <f t="shared" si="0"/>
        <v>0</v>
      </c>
      <c r="K21" s="9">
        <f t="shared" si="0"/>
        <v>0</v>
      </c>
      <c r="L21" s="20">
        <f t="shared" ref="L21" si="1">M21+O21</f>
        <v>0</v>
      </c>
      <c r="M21" s="20">
        <f t="shared" si="0"/>
        <v>0</v>
      </c>
      <c r="N21" s="20">
        <f t="shared" si="0"/>
        <v>0</v>
      </c>
      <c r="O21" s="20">
        <f t="shared" si="0"/>
        <v>0</v>
      </c>
    </row>
    <row r="22" spans="1:21" ht="15.95" customHeight="1" x14ac:dyDescent="0.25">
      <c r="A22" s="12" t="s">
        <v>69</v>
      </c>
      <c r="B22" s="471" t="s">
        <v>58</v>
      </c>
      <c r="C22" s="472"/>
      <c r="D22" s="472"/>
      <c r="E22" s="472"/>
      <c r="F22" s="472"/>
      <c r="G22" s="472"/>
      <c r="H22" s="472"/>
      <c r="I22" s="472"/>
      <c r="J22" s="472"/>
      <c r="K22" s="472"/>
      <c r="L22" s="472"/>
      <c r="M22" s="472"/>
      <c r="N22" s="472"/>
      <c r="O22" s="473"/>
    </row>
    <row r="23" spans="1:21" ht="15" customHeight="1" x14ac:dyDescent="0.25">
      <c r="A23" s="5" t="s">
        <v>177</v>
      </c>
      <c r="B23" s="36" t="s">
        <v>20</v>
      </c>
      <c r="C23" s="74"/>
      <c r="D23" s="15">
        <f>E23+G23</f>
        <v>501.4</v>
      </c>
      <c r="E23" s="38">
        <f>E26+E27+E25+E24</f>
        <v>101.89999999999999</v>
      </c>
      <c r="F23" s="38">
        <f t="shared" ref="F23:O23" si="2">F26+F27+F25+F24</f>
        <v>6.6000000000000005</v>
      </c>
      <c r="G23" s="38">
        <f t="shared" si="2"/>
        <v>399.5</v>
      </c>
      <c r="H23" s="23">
        <f t="shared" si="2"/>
        <v>23.9</v>
      </c>
      <c r="I23" s="9">
        <f t="shared" si="2"/>
        <v>-1.1000000000000001</v>
      </c>
      <c r="J23" s="9">
        <f t="shared" si="2"/>
        <v>0</v>
      </c>
      <c r="K23" s="9">
        <f t="shared" si="2"/>
        <v>25</v>
      </c>
      <c r="L23" s="11">
        <f t="shared" si="2"/>
        <v>525.29999999999995</v>
      </c>
      <c r="M23" s="11">
        <f t="shared" si="2"/>
        <v>100.8</v>
      </c>
      <c r="N23" s="11">
        <f t="shared" si="2"/>
        <v>6.6000000000000005</v>
      </c>
      <c r="O23" s="11">
        <f t="shared" si="2"/>
        <v>424.5</v>
      </c>
    </row>
    <row r="24" spans="1:21" ht="15" customHeight="1" x14ac:dyDescent="0.25">
      <c r="A24" s="18"/>
      <c r="B24" s="36"/>
      <c r="C24" s="29" t="s">
        <v>25</v>
      </c>
      <c r="D24" s="15">
        <f>E24+G24</f>
        <v>348.1</v>
      </c>
      <c r="E24" s="15">
        <v>1.1000000000000001</v>
      </c>
      <c r="F24" s="15"/>
      <c r="G24" s="15">
        <v>347</v>
      </c>
      <c r="H24" s="9">
        <f>I24+K24</f>
        <v>0</v>
      </c>
      <c r="I24" s="9">
        <v>-1.1000000000000001</v>
      </c>
      <c r="J24" s="9"/>
      <c r="K24" s="9">
        <v>1.1000000000000001</v>
      </c>
      <c r="L24" s="11">
        <f>M24+O24</f>
        <v>348.1</v>
      </c>
      <c r="M24" s="11">
        <f t="shared" ref="M24:M25" si="3">E24+I24</f>
        <v>0</v>
      </c>
      <c r="N24" s="11">
        <f t="shared" ref="N24:N25" si="4">F24+J24</f>
        <v>0</v>
      </c>
      <c r="O24" s="11">
        <f t="shared" ref="O24:O25" si="5">G24+K24</f>
        <v>348.1</v>
      </c>
    </row>
    <row r="25" spans="1:21" x14ac:dyDescent="0.25">
      <c r="A25" s="18"/>
      <c r="B25" s="36"/>
      <c r="C25" s="29" t="s">
        <v>31</v>
      </c>
      <c r="D25" s="15">
        <f>E25+G25</f>
        <v>100</v>
      </c>
      <c r="E25" s="15">
        <v>100</v>
      </c>
      <c r="F25" s="15">
        <v>6.4</v>
      </c>
      <c r="G25" s="15"/>
      <c r="H25" s="9">
        <f>I25+K25</f>
        <v>0.5</v>
      </c>
      <c r="I25" s="9"/>
      <c r="J25" s="9"/>
      <c r="K25" s="9">
        <v>0.5</v>
      </c>
      <c r="L25" s="11">
        <f>M25+O25</f>
        <v>100.5</v>
      </c>
      <c r="M25" s="11">
        <f t="shared" si="3"/>
        <v>100</v>
      </c>
      <c r="N25" s="11">
        <f t="shared" si="4"/>
        <v>6.4</v>
      </c>
      <c r="O25" s="11">
        <f t="shared" si="5"/>
        <v>0.5</v>
      </c>
      <c r="U25" s="2" t="s">
        <v>168</v>
      </c>
    </row>
    <row r="26" spans="1:21" ht="15" customHeight="1" x14ac:dyDescent="0.25">
      <c r="A26" s="18"/>
      <c r="B26" s="36"/>
      <c r="C26" s="306" t="s">
        <v>22</v>
      </c>
      <c r="D26" s="15">
        <f>E26+G26</f>
        <v>38.299999999999997</v>
      </c>
      <c r="E26" s="15">
        <v>0.3</v>
      </c>
      <c r="F26" s="15">
        <v>0.2</v>
      </c>
      <c r="G26" s="15">
        <v>38</v>
      </c>
      <c r="H26" s="9">
        <f>I26+K26</f>
        <v>23.4</v>
      </c>
      <c r="I26" s="9"/>
      <c r="J26" s="9"/>
      <c r="K26" s="9">
        <v>23.4</v>
      </c>
      <c r="L26" s="11">
        <f>M26+O26</f>
        <v>61.699999999999996</v>
      </c>
      <c r="M26" s="11">
        <f t="shared" ref="M26:O27" si="6">E26+I26</f>
        <v>0.3</v>
      </c>
      <c r="N26" s="11">
        <f t="shared" si="6"/>
        <v>0.2</v>
      </c>
      <c r="O26" s="11">
        <f t="shared" si="6"/>
        <v>61.4</v>
      </c>
    </row>
    <row r="27" spans="1:21" x14ac:dyDescent="0.25">
      <c r="A27" s="18"/>
      <c r="B27" s="36"/>
      <c r="C27" s="35" t="s">
        <v>30</v>
      </c>
      <c r="D27" s="15">
        <f>E27+G27</f>
        <v>15</v>
      </c>
      <c r="E27" s="15">
        <v>0.5</v>
      </c>
      <c r="F27" s="15"/>
      <c r="G27" s="15">
        <v>14.5</v>
      </c>
      <c r="H27" s="9">
        <f>I27+K27</f>
        <v>0</v>
      </c>
      <c r="I27" s="9"/>
      <c r="J27" s="9"/>
      <c r="K27" s="9"/>
      <c r="L27" s="11">
        <f>M27+O27</f>
        <v>15</v>
      </c>
      <c r="M27" s="11">
        <f t="shared" si="6"/>
        <v>0.5</v>
      </c>
      <c r="N27" s="11">
        <f t="shared" si="6"/>
        <v>0</v>
      </c>
      <c r="O27" s="11">
        <f t="shared" si="6"/>
        <v>14.5</v>
      </c>
    </row>
    <row r="28" spans="1:21" ht="15.95" customHeight="1" x14ac:dyDescent="0.25">
      <c r="A28" s="19" t="s">
        <v>70</v>
      </c>
      <c r="B28" s="20" t="s">
        <v>170</v>
      </c>
      <c r="C28" s="21"/>
      <c r="D28" s="22">
        <f>D23</f>
        <v>501.4</v>
      </c>
      <c r="E28" s="22">
        <f>E23</f>
        <v>101.89999999999999</v>
      </c>
      <c r="F28" s="22">
        <f>F23</f>
        <v>6.6000000000000005</v>
      </c>
      <c r="G28" s="22">
        <f>G23</f>
        <v>399.5</v>
      </c>
      <c r="H28" s="9">
        <f>H23</f>
        <v>23.9</v>
      </c>
      <c r="I28" s="9">
        <f t="shared" ref="I28:K28" si="7">I23</f>
        <v>-1.1000000000000001</v>
      </c>
      <c r="J28" s="9">
        <f t="shared" si="7"/>
        <v>0</v>
      </c>
      <c r="K28" s="9">
        <f t="shared" si="7"/>
        <v>25</v>
      </c>
      <c r="L28" s="20">
        <f t="shared" ref="L28" si="8">M28+O28</f>
        <v>525.29999999999995</v>
      </c>
      <c r="M28" s="20">
        <f>M23</f>
        <v>100.8</v>
      </c>
      <c r="N28" s="20">
        <f>N23</f>
        <v>6.6000000000000005</v>
      </c>
      <c r="O28" s="20">
        <f>O23</f>
        <v>424.5</v>
      </c>
    </row>
    <row r="29" spans="1:21" ht="15.95" customHeight="1" x14ac:dyDescent="0.25">
      <c r="A29" s="18" t="s">
        <v>71</v>
      </c>
      <c r="B29" s="519" t="s">
        <v>61</v>
      </c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4"/>
      <c r="N29" s="494"/>
      <c r="O29" s="520"/>
    </row>
    <row r="30" spans="1:21" ht="15" customHeight="1" x14ac:dyDescent="0.25">
      <c r="A30" s="5" t="s">
        <v>72</v>
      </c>
      <c r="B30" s="32" t="s">
        <v>20</v>
      </c>
      <c r="C30" s="14" t="s">
        <v>32</v>
      </c>
      <c r="D30" s="15">
        <f>E30+G30</f>
        <v>16.100000000000001</v>
      </c>
      <c r="E30" s="15">
        <v>0.3</v>
      </c>
      <c r="F30" s="15">
        <v>0.2</v>
      </c>
      <c r="G30" s="15">
        <v>15.8</v>
      </c>
      <c r="H30" s="9">
        <f>I30+K30</f>
        <v>-3.8</v>
      </c>
      <c r="I30" s="9"/>
      <c r="J30" s="9"/>
      <c r="K30" s="9">
        <v>-3.8</v>
      </c>
      <c r="L30" s="11">
        <f>M30+O30</f>
        <v>12.3</v>
      </c>
      <c r="M30" s="11">
        <f>E30+I30</f>
        <v>0.3</v>
      </c>
      <c r="N30" s="11">
        <f>F30+J30</f>
        <v>0.2</v>
      </c>
      <c r="O30" s="11">
        <f>G30+K30</f>
        <v>12</v>
      </c>
    </row>
    <row r="31" spans="1:21" ht="15.95" customHeight="1" x14ac:dyDescent="0.25">
      <c r="A31" s="19" t="s">
        <v>73</v>
      </c>
      <c r="B31" s="20" t="s">
        <v>171</v>
      </c>
      <c r="C31" s="109"/>
      <c r="D31" s="22">
        <f>D30</f>
        <v>16.100000000000001</v>
      </c>
      <c r="E31" s="22">
        <f>E30</f>
        <v>0.3</v>
      </c>
      <c r="F31" s="22">
        <f>F30</f>
        <v>0.2</v>
      </c>
      <c r="G31" s="22">
        <f>G30</f>
        <v>15.8</v>
      </c>
      <c r="H31" s="23">
        <f t="shared" ref="H31:O31" si="9">H30</f>
        <v>-3.8</v>
      </c>
      <c r="I31" s="23">
        <f t="shared" si="9"/>
        <v>0</v>
      </c>
      <c r="J31" s="23">
        <f t="shared" si="9"/>
        <v>0</v>
      </c>
      <c r="K31" s="23">
        <f t="shared" si="9"/>
        <v>-3.8</v>
      </c>
      <c r="L31" s="20">
        <f t="shared" si="9"/>
        <v>12.3</v>
      </c>
      <c r="M31" s="20">
        <f t="shared" si="9"/>
        <v>0.3</v>
      </c>
      <c r="N31" s="20">
        <f t="shared" si="9"/>
        <v>0.2</v>
      </c>
      <c r="O31" s="20">
        <f t="shared" si="9"/>
        <v>12</v>
      </c>
    </row>
    <row r="32" spans="1:21" ht="15.95" customHeight="1" x14ac:dyDescent="0.25">
      <c r="A32" s="5" t="s">
        <v>74</v>
      </c>
      <c r="B32" s="471" t="s">
        <v>166</v>
      </c>
      <c r="C32" s="472"/>
      <c r="D32" s="472"/>
      <c r="E32" s="472"/>
      <c r="F32" s="472"/>
      <c r="G32" s="472"/>
      <c r="H32" s="472"/>
      <c r="I32" s="472"/>
      <c r="J32" s="472"/>
      <c r="K32" s="472"/>
      <c r="L32" s="472"/>
      <c r="M32" s="472"/>
      <c r="N32" s="472"/>
      <c r="O32" s="473"/>
    </row>
    <row r="33" spans="1:17" ht="15" customHeight="1" x14ac:dyDescent="0.25">
      <c r="A33" s="5" t="s">
        <v>75</v>
      </c>
      <c r="B33" s="84" t="s">
        <v>20</v>
      </c>
      <c r="C33" s="29" t="s">
        <v>50</v>
      </c>
      <c r="D33" s="15">
        <f>E33+G33</f>
        <v>234.9</v>
      </c>
      <c r="E33" s="15">
        <v>1.9</v>
      </c>
      <c r="F33" s="15">
        <v>1.6</v>
      </c>
      <c r="G33" s="15">
        <v>233</v>
      </c>
      <c r="H33" s="9">
        <f>I33+K33</f>
        <v>-19.399999999999999</v>
      </c>
      <c r="I33" s="9"/>
      <c r="J33" s="9"/>
      <c r="K33" s="9">
        <v>-19.399999999999999</v>
      </c>
      <c r="L33" s="11">
        <f>M33+O33</f>
        <v>215.5</v>
      </c>
      <c r="M33" s="11">
        <f t="shared" ref="M33" si="10">E33+I33</f>
        <v>1.9</v>
      </c>
      <c r="N33" s="11">
        <f t="shared" ref="N33" si="11">F33+J33</f>
        <v>1.6</v>
      </c>
      <c r="O33" s="11">
        <f t="shared" ref="O33" si="12">G33+K33</f>
        <v>213.6</v>
      </c>
    </row>
    <row r="34" spans="1:17" ht="15.95" customHeight="1" x14ac:dyDescent="0.25">
      <c r="A34" s="19" t="s">
        <v>76</v>
      </c>
      <c r="B34" s="20" t="s">
        <v>172</v>
      </c>
      <c r="C34" s="109"/>
      <c r="D34" s="22">
        <f>D33</f>
        <v>234.9</v>
      </c>
      <c r="E34" s="22">
        <f t="shared" ref="E34:G34" si="13">E33</f>
        <v>1.9</v>
      </c>
      <c r="F34" s="22">
        <f t="shared" si="13"/>
        <v>1.6</v>
      </c>
      <c r="G34" s="22">
        <f t="shared" si="13"/>
        <v>233</v>
      </c>
      <c r="H34" s="23">
        <f>H33</f>
        <v>-19.399999999999999</v>
      </c>
      <c r="I34" s="23">
        <f t="shared" ref="I34:K34" si="14">I33</f>
        <v>0</v>
      </c>
      <c r="J34" s="23">
        <f t="shared" si="14"/>
        <v>0</v>
      </c>
      <c r="K34" s="23">
        <f t="shared" si="14"/>
        <v>-19.399999999999999</v>
      </c>
      <c r="L34" s="20">
        <f>L33</f>
        <v>215.5</v>
      </c>
      <c r="M34" s="20">
        <f t="shared" ref="M34:O34" si="15">M33</f>
        <v>1.9</v>
      </c>
      <c r="N34" s="20">
        <f t="shared" si="15"/>
        <v>1.6</v>
      </c>
      <c r="O34" s="20">
        <f t="shared" si="15"/>
        <v>213.6</v>
      </c>
    </row>
    <row r="35" spans="1:17" ht="15.95" customHeight="1" x14ac:dyDescent="0.25">
      <c r="A35" s="18" t="s">
        <v>77</v>
      </c>
      <c r="B35" s="471" t="s">
        <v>176</v>
      </c>
      <c r="C35" s="472"/>
      <c r="D35" s="472"/>
      <c r="E35" s="472"/>
      <c r="F35" s="472"/>
      <c r="G35" s="472"/>
      <c r="H35" s="472"/>
      <c r="I35" s="472"/>
      <c r="J35" s="472"/>
      <c r="K35" s="472"/>
      <c r="L35" s="472"/>
      <c r="M35" s="472"/>
      <c r="N35" s="472"/>
      <c r="O35" s="473"/>
    </row>
    <row r="36" spans="1:17" ht="15" customHeight="1" x14ac:dyDescent="0.25">
      <c r="A36" s="5" t="s">
        <v>78</v>
      </c>
      <c r="B36" s="28" t="s">
        <v>20</v>
      </c>
      <c r="C36" s="29" t="s">
        <v>25</v>
      </c>
      <c r="D36" s="15">
        <f>E36+G36</f>
        <v>204.6</v>
      </c>
      <c r="E36" s="38">
        <v>8.1999999999999993</v>
      </c>
      <c r="F36" s="38"/>
      <c r="G36" s="38">
        <v>196.4</v>
      </c>
      <c r="H36" s="23">
        <f>I36+K36</f>
        <v>-0.7</v>
      </c>
      <c r="I36" s="9"/>
      <c r="J36" s="9"/>
      <c r="K36" s="9">
        <v>-0.7</v>
      </c>
      <c r="L36" s="11">
        <f>M36+O36</f>
        <v>203.9</v>
      </c>
      <c r="M36" s="11">
        <f>E36+I36</f>
        <v>8.1999999999999993</v>
      </c>
      <c r="N36" s="11">
        <f>F36+J36</f>
        <v>0</v>
      </c>
      <c r="O36" s="11">
        <f>G36+K36</f>
        <v>195.70000000000002</v>
      </c>
    </row>
    <row r="37" spans="1:17" ht="15.95" customHeight="1" x14ac:dyDescent="0.25">
      <c r="A37" s="19" t="s">
        <v>79</v>
      </c>
      <c r="B37" s="20" t="s">
        <v>173</v>
      </c>
      <c r="C37" s="21"/>
      <c r="D37" s="22">
        <f>D36</f>
        <v>204.6</v>
      </c>
      <c r="E37" s="22">
        <f>E36</f>
        <v>8.1999999999999993</v>
      </c>
      <c r="F37" s="22">
        <f>F36</f>
        <v>0</v>
      </c>
      <c r="G37" s="22">
        <f>G36</f>
        <v>196.4</v>
      </c>
      <c r="H37" s="23">
        <f t="shared" ref="H37:O37" si="16">H36</f>
        <v>-0.7</v>
      </c>
      <c r="I37" s="23">
        <f t="shared" si="16"/>
        <v>0</v>
      </c>
      <c r="J37" s="23">
        <f t="shared" si="16"/>
        <v>0</v>
      </c>
      <c r="K37" s="23">
        <f t="shared" si="16"/>
        <v>-0.7</v>
      </c>
      <c r="L37" s="20">
        <f t="shared" ref="L37" si="17">M37+O37</f>
        <v>203.9</v>
      </c>
      <c r="M37" s="20">
        <f t="shared" si="16"/>
        <v>8.1999999999999993</v>
      </c>
      <c r="N37" s="20">
        <f t="shared" si="16"/>
        <v>0</v>
      </c>
      <c r="O37" s="20">
        <f t="shared" si="16"/>
        <v>195.70000000000002</v>
      </c>
    </row>
    <row r="38" spans="1:17" ht="15.95" customHeight="1" x14ac:dyDescent="0.25">
      <c r="A38" s="12" t="s">
        <v>80</v>
      </c>
      <c r="B38" s="471" t="s">
        <v>64</v>
      </c>
      <c r="C38" s="472"/>
      <c r="D38" s="472"/>
      <c r="E38" s="472"/>
      <c r="F38" s="472"/>
      <c r="G38" s="472"/>
      <c r="H38" s="472"/>
      <c r="I38" s="472"/>
      <c r="J38" s="472"/>
      <c r="K38" s="472"/>
      <c r="L38" s="472"/>
      <c r="M38" s="472"/>
      <c r="N38" s="472"/>
      <c r="O38" s="473"/>
    </row>
    <row r="39" spans="1:17" ht="15" customHeight="1" x14ac:dyDescent="0.25">
      <c r="A39" s="5" t="s">
        <v>81</v>
      </c>
      <c r="B39" s="28" t="s">
        <v>20</v>
      </c>
      <c r="C39" s="35" t="s">
        <v>30</v>
      </c>
      <c r="D39" s="15">
        <f>E39+G39</f>
        <v>318.39999999999998</v>
      </c>
      <c r="E39" s="15">
        <v>5</v>
      </c>
      <c r="F39" s="15"/>
      <c r="G39" s="15">
        <v>313.39999999999998</v>
      </c>
      <c r="H39" s="9">
        <f>I39+K39</f>
        <v>0</v>
      </c>
      <c r="I39" s="9"/>
      <c r="J39" s="9"/>
      <c r="K39" s="9"/>
      <c r="L39" s="11">
        <f>M39+O39</f>
        <v>318.39999999999998</v>
      </c>
      <c r="M39" s="11">
        <f t="shared" ref="M39:O39" si="18">E39+I39</f>
        <v>5</v>
      </c>
      <c r="N39" s="11">
        <f t="shared" si="18"/>
        <v>0</v>
      </c>
      <c r="O39" s="11">
        <f t="shared" si="18"/>
        <v>313.39999999999998</v>
      </c>
    </row>
    <row r="40" spans="1:17" ht="15" hidden="1" customHeight="1" x14ac:dyDescent="0.25">
      <c r="A40" s="5" t="s">
        <v>79</v>
      </c>
      <c r="B40" s="28" t="s">
        <v>28</v>
      </c>
      <c r="C40" s="35" t="s">
        <v>30</v>
      </c>
      <c r="D40" s="15">
        <f>E40+G40</f>
        <v>0</v>
      </c>
      <c r="E40" s="15"/>
      <c r="F40" s="15"/>
      <c r="G40" s="15"/>
      <c r="H40" s="9">
        <f>I40+K40</f>
        <v>0</v>
      </c>
      <c r="I40" s="9"/>
      <c r="J40" s="9"/>
      <c r="K40" s="9"/>
      <c r="L40" s="11">
        <f>M40+O40</f>
        <v>0</v>
      </c>
      <c r="M40" s="11">
        <f t="shared" ref="M40" si="19">E40+I40</f>
        <v>0</v>
      </c>
      <c r="N40" s="11">
        <f t="shared" ref="N40" si="20">F40+J40</f>
        <v>0</v>
      </c>
      <c r="O40" s="11">
        <f t="shared" ref="O40" si="21">G40+K40</f>
        <v>0</v>
      </c>
    </row>
    <row r="41" spans="1:17" ht="15.95" customHeight="1" x14ac:dyDescent="0.25">
      <c r="A41" s="19" t="s">
        <v>82</v>
      </c>
      <c r="B41" s="20" t="s">
        <v>174</v>
      </c>
      <c r="C41" s="109"/>
      <c r="D41" s="22">
        <f>SUM(D39:D40)</f>
        <v>318.39999999999998</v>
      </c>
      <c r="E41" s="22">
        <f t="shared" ref="E41:G41" si="22">SUM(E39:E40)</f>
        <v>5</v>
      </c>
      <c r="F41" s="22">
        <f t="shared" si="22"/>
        <v>0</v>
      </c>
      <c r="G41" s="22">
        <f t="shared" si="22"/>
        <v>313.39999999999998</v>
      </c>
      <c r="H41" s="23">
        <f>SUM(H39:H40)</f>
        <v>0</v>
      </c>
      <c r="I41" s="23">
        <f t="shared" ref="I41:K41" si="23">SUM(I39:I40)</f>
        <v>0</v>
      </c>
      <c r="J41" s="23">
        <f t="shared" si="23"/>
        <v>0</v>
      </c>
      <c r="K41" s="23">
        <f t="shared" si="23"/>
        <v>0</v>
      </c>
      <c r="L41" s="20">
        <f t="shared" ref="L41" si="24">M41+O41</f>
        <v>318.39999999999998</v>
      </c>
      <c r="M41" s="20">
        <f t="shared" ref="M41:O41" si="25">SUM(M39:M40)</f>
        <v>5</v>
      </c>
      <c r="N41" s="20">
        <f t="shared" si="25"/>
        <v>0</v>
      </c>
      <c r="O41" s="20">
        <f t="shared" si="25"/>
        <v>313.39999999999998</v>
      </c>
    </row>
    <row r="42" spans="1:17" ht="15.95" customHeight="1" x14ac:dyDescent="0.25">
      <c r="A42" s="12" t="s">
        <v>83</v>
      </c>
      <c r="B42" s="471" t="s">
        <v>66</v>
      </c>
      <c r="C42" s="472"/>
      <c r="D42" s="472"/>
      <c r="E42" s="472"/>
      <c r="F42" s="472"/>
      <c r="G42" s="472"/>
      <c r="H42" s="472"/>
      <c r="I42" s="472"/>
      <c r="J42" s="472"/>
      <c r="K42" s="472"/>
      <c r="L42" s="472"/>
      <c r="M42" s="472"/>
      <c r="N42" s="472"/>
      <c r="O42" s="473"/>
    </row>
    <row r="43" spans="1:17" ht="15" customHeight="1" x14ac:dyDescent="0.25">
      <c r="A43" s="5" t="s">
        <v>84</v>
      </c>
      <c r="B43" s="28" t="s">
        <v>20</v>
      </c>
      <c r="C43" s="1">
        <v>10</v>
      </c>
      <c r="D43" s="15">
        <f>E43+G43</f>
        <v>40.099999999999994</v>
      </c>
      <c r="E43" s="15">
        <v>1.3</v>
      </c>
      <c r="F43" s="15">
        <v>1.2</v>
      </c>
      <c r="G43" s="15">
        <v>38.799999999999997</v>
      </c>
      <c r="H43" s="9">
        <f>I43+K43</f>
        <v>0</v>
      </c>
      <c r="I43" s="9"/>
      <c r="J43" s="9"/>
      <c r="K43" s="9"/>
      <c r="L43" s="11">
        <f>M43+O43</f>
        <v>40.099999999999994</v>
      </c>
      <c r="M43" s="11">
        <f t="shared" ref="M43" si="26">E43+I43</f>
        <v>1.3</v>
      </c>
      <c r="N43" s="11">
        <f t="shared" ref="N43" si="27">F43+J43</f>
        <v>1.2</v>
      </c>
      <c r="O43" s="11">
        <f t="shared" ref="O43" si="28">G43+K43</f>
        <v>38.799999999999997</v>
      </c>
    </row>
    <row r="44" spans="1:17" ht="15.95" customHeight="1" x14ac:dyDescent="0.25">
      <c r="A44" s="19" t="s">
        <v>85</v>
      </c>
      <c r="B44" s="20" t="s">
        <v>175</v>
      </c>
      <c r="C44" s="109"/>
      <c r="D44" s="22">
        <f t="shared" ref="D44:O44" si="29">SUM(D43:D43)</f>
        <v>40.099999999999994</v>
      </c>
      <c r="E44" s="22">
        <f t="shared" si="29"/>
        <v>1.3</v>
      </c>
      <c r="F44" s="22">
        <f t="shared" si="29"/>
        <v>1.2</v>
      </c>
      <c r="G44" s="22">
        <f t="shared" si="29"/>
        <v>38.799999999999997</v>
      </c>
      <c r="H44" s="23">
        <f t="shared" si="29"/>
        <v>0</v>
      </c>
      <c r="I44" s="23">
        <f t="shared" si="29"/>
        <v>0</v>
      </c>
      <c r="J44" s="23">
        <f t="shared" si="29"/>
        <v>0</v>
      </c>
      <c r="K44" s="23">
        <f t="shared" si="29"/>
        <v>0</v>
      </c>
      <c r="L44" s="20">
        <f t="shared" ref="L44" si="30">M44+O44</f>
        <v>40.099999999999994</v>
      </c>
      <c r="M44" s="20">
        <f t="shared" si="29"/>
        <v>1.3</v>
      </c>
      <c r="N44" s="20">
        <f t="shared" si="29"/>
        <v>1.2</v>
      </c>
      <c r="O44" s="20">
        <f t="shared" si="29"/>
        <v>38.799999999999997</v>
      </c>
    </row>
    <row r="45" spans="1:17" ht="15.95" customHeight="1" x14ac:dyDescent="0.25">
      <c r="A45" s="103" t="s">
        <v>86</v>
      </c>
      <c r="B45" s="110" t="s">
        <v>167</v>
      </c>
      <c r="C45" s="111"/>
      <c r="D45" s="22">
        <f>D20+D28+D31+D34+D37+D41+D44</f>
        <v>1315.5</v>
      </c>
      <c r="E45" s="22">
        <f>E21+E28+E31+E34+E37+E41+E44</f>
        <v>118.6</v>
      </c>
      <c r="F45" s="22">
        <f t="shared" ref="F45:O45" si="31">F21+F28+F31+F34+F37+F41+F44</f>
        <v>9.6</v>
      </c>
      <c r="G45" s="22">
        <f t="shared" si="31"/>
        <v>1196.8999999999999</v>
      </c>
      <c r="H45" s="23">
        <f t="shared" si="31"/>
        <v>-6.6613381477509392E-16</v>
      </c>
      <c r="I45" s="23">
        <f t="shared" si="31"/>
        <v>-1.1000000000000001</v>
      </c>
      <c r="J45" s="23">
        <f t="shared" si="31"/>
        <v>0</v>
      </c>
      <c r="K45" s="23">
        <f t="shared" si="31"/>
        <v>1.1000000000000008</v>
      </c>
      <c r="L45" s="20">
        <f>L21+L28+L31+L34+L37+L41+L44</f>
        <v>1315.4999999999998</v>
      </c>
      <c r="M45" s="20">
        <f t="shared" si="31"/>
        <v>117.5</v>
      </c>
      <c r="N45" s="20">
        <f t="shared" si="31"/>
        <v>9.6</v>
      </c>
      <c r="O45" s="20">
        <f t="shared" si="31"/>
        <v>1198</v>
      </c>
    </row>
    <row r="46" spans="1:17" x14ac:dyDescent="0.25">
      <c r="C46" s="47"/>
    </row>
    <row r="47" spans="1:17" x14ac:dyDescent="0.25">
      <c r="B47" s="104"/>
      <c r="C47" s="112"/>
      <c r="D47" s="104">
        <v>1315.5</v>
      </c>
      <c r="E47" s="104">
        <v>118.6</v>
      </c>
      <c r="F47" s="104">
        <v>9.6</v>
      </c>
      <c r="G47" s="104">
        <v>1196.9000000000001</v>
      </c>
      <c r="H47" s="113"/>
      <c r="I47" s="113"/>
      <c r="J47" s="113"/>
      <c r="K47" s="113"/>
      <c r="L47" s="104"/>
      <c r="M47" s="104"/>
      <c r="N47" s="104"/>
      <c r="P47" s="64" t="s">
        <v>286</v>
      </c>
      <c r="Q47" s="65">
        <f>SUMIF(C20:C43,1,L20:L43)</f>
        <v>0</v>
      </c>
    </row>
    <row r="48" spans="1:17" x14ac:dyDescent="0.25">
      <c r="C48" s="47"/>
      <c r="P48" s="64" t="s">
        <v>287</v>
      </c>
      <c r="Q48" s="65">
        <f>SUMIF(C20:C43,2,L20:L43)</f>
        <v>0</v>
      </c>
    </row>
    <row r="49" spans="3:17" x14ac:dyDescent="0.25">
      <c r="C49" s="47"/>
      <c r="P49" s="64" t="s">
        <v>288</v>
      </c>
      <c r="Q49" s="65">
        <f>SUMIF(C20:C43,3,L20:L43)</f>
        <v>0</v>
      </c>
    </row>
    <row r="50" spans="3:17" x14ac:dyDescent="0.25">
      <c r="C50" s="47"/>
      <c r="P50" s="64" t="s">
        <v>289</v>
      </c>
      <c r="Q50" s="65">
        <f>SUMIF(C20:C43,4,L20:L43)</f>
        <v>552</v>
      </c>
    </row>
    <row r="51" spans="3:17" x14ac:dyDescent="0.25">
      <c r="C51" s="47"/>
      <c r="P51" s="64" t="s">
        <v>292</v>
      </c>
      <c r="Q51" s="65">
        <f>SUMIF(C20:C43,5,L20:L43)</f>
        <v>100.5</v>
      </c>
    </row>
    <row r="52" spans="3:17" x14ac:dyDescent="0.25">
      <c r="C52" s="47"/>
      <c r="P52" s="64" t="s">
        <v>290</v>
      </c>
      <c r="Q52" s="65">
        <f>SUMIF(C20:C43,6,L20:L43)</f>
        <v>61.699999999999996</v>
      </c>
    </row>
    <row r="53" spans="3:17" x14ac:dyDescent="0.25">
      <c r="C53" s="47"/>
      <c r="P53" s="64" t="s">
        <v>291</v>
      </c>
      <c r="Q53" s="65">
        <f>SUMIF(C20:C43,7,L20:L43)</f>
        <v>12.3</v>
      </c>
    </row>
    <row r="54" spans="3:17" x14ac:dyDescent="0.25">
      <c r="C54" s="47"/>
      <c r="P54" s="64" t="s">
        <v>293</v>
      </c>
      <c r="Q54" s="65">
        <f>SUMIF(C20:C43,8,L20:L43)</f>
        <v>333.4</v>
      </c>
    </row>
    <row r="55" spans="3:17" x14ac:dyDescent="0.25">
      <c r="C55" s="47"/>
      <c r="P55" s="64" t="s">
        <v>294</v>
      </c>
      <c r="Q55" s="65">
        <f>SUMIF(C20:C43,9,L20:L43)</f>
        <v>215.5</v>
      </c>
    </row>
    <row r="56" spans="3:17" x14ac:dyDescent="0.25">
      <c r="C56" s="47"/>
      <c r="P56" s="64" t="s">
        <v>295</v>
      </c>
      <c r="Q56" s="65">
        <f>SUMIF(C20:C43,10,L20:L43)</f>
        <v>40.099999999999994</v>
      </c>
    </row>
    <row r="57" spans="3:17" x14ac:dyDescent="0.25">
      <c r="C57" s="47"/>
      <c r="P57" s="69" t="s">
        <v>167</v>
      </c>
      <c r="Q57" s="70">
        <f>SUM(Q47:Q56)</f>
        <v>1315.5</v>
      </c>
    </row>
    <row r="58" spans="3:17" x14ac:dyDescent="0.25">
      <c r="C58" s="47"/>
      <c r="P58" s="71"/>
      <c r="Q58" s="71">
        <f>Q57-L45</f>
        <v>0</v>
      </c>
    </row>
    <row r="59" spans="3:17" x14ac:dyDescent="0.25">
      <c r="C59" s="47"/>
    </row>
    <row r="60" spans="3:17" x14ac:dyDescent="0.25">
      <c r="C60" s="47"/>
    </row>
    <row r="61" spans="3:17" x14ac:dyDescent="0.25">
      <c r="C61" s="47"/>
    </row>
    <row r="62" spans="3:17" x14ac:dyDescent="0.25">
      <c r="C62" s="47"/>
    </row>
    <row r="63" spans="3:17" x14ac:dyDescent="0.25">
      <c r="C63" s="47"/>
    </row>
    <row r="64" spans="3:17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</sheetData>
  <mergeCells count="23">
    <mergeCell ref="E16:G16"/>
    <mergeCell ref="L16:L18"/>
    <mergeCell ref="M16:O16"/>
    <mergeCell ref="M17:N17"/>
    <mergeCell ref="I16:K16"/>
    <mergeCell ref="K17:K18"/>
    <mergeCell ref="H16:H18"/>
    <mergeCell ref="B19:O19"/>
    <mergeCell ref="A14:O14"/>
    <mergeCell ref="A16:A18"/>
    <mergeCell ref="B42:O42"/>
    <mergeCell ref="B35:O35"/>
    <mergeCell ref="B29:O29"/>
    <mergeCell ref="E17:F17"/>
    <mergeCell ref="B38:O38"/>
    <mergeCell ref="B22:O22"/>
    <mergeCell ref="B32:O32"/>
    <mergeCell ref="I17:J17"/>
    <mergeCell ref="C16:C18"/>
    <mergeCell ref="O17:O18"/>
    <mergeCell ref="B16:B18"/>
    <mergeCell ref="D16:D18"/>
    <mergeCell ref="G17:G18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zoomScaleNormal="100" workbookViewId="0">
      <selection activeCell="W33" sqref="W33"/>
    </sheetView>
  </sheetViews>
  <sheetFormatPr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49" t="s">
        <v>308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1:15" x14ac:dyDescent="0.25">
      <c r="B2" s="549" t="s">
        <v>474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5" x14ac:dyDescent="0.25">
      <c r="B3" s="549" t="s">
        <v>486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1:15" x14ac:dyDescent="0.25">
      <c r="B4" s="549" t="s">
        <v>327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1:15" ht="15" customHeight="1" x14ac:dyDescent="0.25">
      <c r="B5" s="550" t="s">
        <v>490</v>
      </c>
      <c r="C5" s="550"/>
      <c r="D5" s="550"/>
      <c r="E5" s="550"/>
      <c r="F5" s="550"/>
      <c r="G5" s="550"/>
      <c r="H5" s="550"/>
      <c r="I5" s="550"/>
      <c r="J5" s="550"/>
      <c r="K5" s="550"/>
      <c r="L5" s="550"/>
      <c r="M5" s="550"/>
      <c r="N5" s="550"/>
      <c r="O5" s="550"/>
    </row>
    <row r="6" spans="1:15" ht="15" customHeight="1" x14ac:dyDescent="0.25">
      <c r="B6" s="551" t="s">
        <v>509</v>
      </c>
      <c r="C6" s="551"/>
      <c r="D6" s="551"/>
      <c r="E6" s="551"/>
      <c r="F6" s="551"/>
      <c r="G6" s="551"/>
      <c r="H6" s="551"/>
      <c r="I6" s="551"/>
      <c r="J6" s="551"/>
      <c r="K6" s="551"/>
      <c r="L6" s="551"/>
      <c r="M6" s="551"/>
      <c r="N6" s="551"/>
      <c r="O6" s="551"/>
    </row>
    <row r="7" spans="1:15" ht="13.5" customHeight="1" x14ac:dyDescent="0.25">
      <c r="B7" s="550" t="s">
        <v>528</v>
      </c>
      <c r="C7" s="550"/>
      <c r="D7" s="550"/>
      <c r="E7" s="550"/>
      <c r="F7" s="550"/>
      <c r="G7" s="550"/>
      <c r="H7" s="550"/>
      <c r="I7" s="550"/>
      <c r="J7" s="550"/>
      <c r="K7" s="550"/>
      <c r="L7" s="550"/>
      <c r="M7" s="550"/>
      <c r="N7" s="550"/>
      <c r="O7" s="550"/>
    </row>
    <row r="8" spans="1:15" ht="15" customHeight="1" x14ac:dyDescent="0.25">
      <c r="B8" s="551" t="s">
        <v>530</v>
      </c>
      <c r="C8" s="551"/>
      <c r="D8" s="551"/>
      <c r="E8" s="551"/>
      <c r="F8" s="551"/>
      <c r="G8" s="551"/>
      <c r="H8" s="551"/>
      <c r="I8" s="551"/>
      <c r="J8" s="551"/>
      <c r="K8" s="551"/>
      <c r="L8" s="551"/>
      <c r="M8" s="551"/>
      <c r="N8" s="551"/>
      <c r="O8" s="551"/>
    </row>
    <row r="9" spans="1:15" ht="15" hidden="1" customHeight="1" x14ac:dyDescent="0.25">
      <c r="B9" s="551" t="s">
        <v>491</v>
      </c>
      <c r="C9" s="551"/>
      <c r="D9" s="551"/>
      <c r="E9" s="551"/>
      <c r="F9" s="551"/>
      <c r="G9" s="551"/>
      <c r="H9" s="551"/>
      <c r="I9" s="551"/>
      <c r="J9" s="551"/>
      <c r="K9" s="551"/>
      <c r="L9" s="551"/>
      <c r="M9" s="551"/>
      <c r="N9" s="551"/>
      <c r="O9" s="551"/>
    </row>
    <row r="10" spans="1:15" ht="15" hidden="1" customHeight="1" x14ac:dyDescent="0.25">
      <c r="B10" s="551" t="s">
        <v>442</v>
      </c>
      <c r="C10" s="551"/>
      <c r="D10" s="551"/>
      <c r="E10" s="551"/>
      <c r="F10" s="551"/>
      <c r="G10" s="551"/>
      <c r="H10" s="551"/>
      <c r="I10" s="551"/>
      <c r="J10" s="551"/>
      <c r="K10" s="551"/>
      <c r="L10" s="551"/>
      <c r="M10" s="551"/>
      <c r="N10" s="551"/>
      <c r="O10" s="551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454" t="s">
        <v>465</v>
      </c>
      <c r="B12" s="454"/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</row>
    <row r="13" spans="1:15" ht="18.7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376</v>
      </c>
    </row>
    <row r="14" spans="1:15" x14ac:dyDescent="0.25">
      <c r="A14" s="539" t="s">
        <v>5</v>
      </c>
      <c r="B14" s="457" t="s">
        <v>328</v>
      </c>
      <c r="C14" s="457" t="s">
        <v>53</v>
      </c>
      <c r="D14" s="481" t="s">
        <v>316</v>
      </c>
      <c r="E14" s="491" t="s">
        <v>189</v>
      </c>
      <c r="F14" s="491"/>
      <c r="G14" s="491"/>
      <c r="H14" s="458" t="s">
        <v>318</v>
      </c>
      <c r="I14" s="490" t="s">
        <v>189</v>
      </c>
      <c r="J14" s="490"/>
      <c r="K14" s="490"/>
      <c r="L14" s="474" t="s">
        <v>0</v>
      </c>
      <c r="M14" s="474" t="s">
        <v>189</v>
      </c>
      <c r="N14" s="474"/>
      <c r="O14" s="474"/>
    </row>
    <row r="15" spans="1:15" x14ac:dyDescent="0.25">
      <c r="A15" s="539"/>
      <c r="B15" s="457"/>
      <c r="C15" s="457"/>
      <c r="D15" s="481"/>
      <c r="E15" s="491" t="s">
        <v>1</v>
      </c>
      <c r="F15" s="491"/>
      <c r="G15" s="481" t="s">
        <v>2</v>
      </c>
      <c r="H15" s="458"/>
      <c r="I15" s="490" t="s">
        <v>1</v>
      </c>
      <c r="J15" s="490"/>
      <c r="K15" s="458" t="s">
        <v>2</v>
      </c>
      <c r="L15" s="474"/>
      <c r="M15" s="474" t="s">
        <v>1</v>
      </c>
      <c r="N15" s="474"/>
      <c r="O15" s="457" t="s">
        <v>2</v>
      </c>
    </row>
    <row r="16" spans="1:15" ht="29.25" customHeight="1" x14ac:dyDescent="0.25">
      <c r="A16" s="539"/>
      <c r="B16" s="457"/>
      <c r="C16" s="457"/>
      <c r="D16" s="481"/>
      <c r="E16" s="98" t="s">
        <v>3</v>
      </c>
      <c r="F16" s="81" t="s">
        <v>4</v>
      </c>
      <c r="G16" s="481"/>
      <c r="H16" s="458"/>
      <c r="I16" s="82" t="s">
        <v>3</v>
      </c>
      <c r="J16" s="83" t="s">
        <v>4</v>
      </c>
      <c r="K16" s="458"/>
      <c r="L16" s="474"/>
      <c r="M16" s="97" t="s">
        <v>3</v>
      </c>
      <c r="N16" s="96" t="s">
        <v>4</v>
      </c>
      <c r="O16" s="457"/>
    </row>
    <row r="17" spans="1:15" ht="18" customHeight="1" x14ac:dyDescent="0.25">
      <c r="A17" s="5" t="s">
        <v>69</v>
      </c>
      <c r="B17" s="543" t="s">
        <v>411</v>
      </c>
      <c r="C17" s="544"/>
      <c r="D17" s="544"/>
      <c r="E17" s="544"/>
      <c r="F17" s="544"/>
      <c r="G17" s="544"/>
      <c r="H17" s="544"/>
      <c r="I17" s="544"/>
      <c r="J17" s="544"/>
      <c r="K17" s="544"/>
      <c r="L17" s="544"/>
      <c r="M17" s="544"/>
      <c r="N17" s="544"/>
      <c r="O17" s="545"/>
    </row>
    <row r="18" spans="1:15" ht="15.75" customHeight="1" x14ac:dyDescent="0.25">
      <c r="A18" s="5" t="s">
        <v>177</v>
      </c>
      <c r="B18" s="471" t="s">
        <v>6</v>
      </c>
      <c r="C18" s="472"/>
      <c r="D18" s="472"/>
      <c r="E18" s="472"/>
      <c r="F18" s="472"/>
      <c r="G18" s="472"/>
      <c r="H18" s="472"/>
      <c r="I18" s="472"/>
      <c r="J18" s="472"/>
      <c r="K18" s="472"/>
      <c r="L18" s="472"/>
      <c r="M18" s="472"/>
      <c r="N18" s="472"/>
      <c r="O18" s="473"/>
    </row>
    <row r="19" spans="1:15" ht="15" customHeight="1" x14ac:dyDescent="0.25">
      <c r="A19" s="5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0</v>
      </c>
      <c r="I19" s="9">
        <f>I20+I21+I22+I23</f>
        <v>0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290.8</v>
      </c>
      <c r="M19" s="11">
        <f t="shared" si="4"/>
        <v>279.7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36"/>
      <c r="C20" s="305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36"/>
      <c r="C21" s="305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4" customFormat="1" ht="15" customHeight="1" x14ac:dyDescent="0.25">
      <c r="A22" s="245"/>
      <c r="B22" s="246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0</v>
      </c>
      <c r="I22" s="9"/>
      <c r="J22" s="9"/>
      <c r="K22" s="9"/>
      <c r="L22" s="11">
        <f t="shared" si="4"/>
        <v>54.3</v>
      </c>
      <c r="M22" s="11">
        <f t="shared" si="4"/>
        <v>54.3</v>
      </c>
      <c r="N22" s="11">
        <f t="shared" si="4"/>
        <v>0</v>
      </c>
      <c r="O22" s="11">
        <f t="shared" si="4"/>
        <v>0</v>
      </c>
    </row>
    <row r="23" spans="1:15" s="34" customFormat="1" ht="15" customHeight="1" x14ac:dyDescent="0.25">
      <c r="A23" s="245"/>
      <c r="B23" s="246"/>
      <c r="C23" s="35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ref="M23" si="5">E23+I23</f>
        <v>0</v>
      </c>
      <c r="N23" s="11">
        <f t="shared" ref="N23" si="6">F23+J23</f>
        <v>0</v>
      </c>
      <c r="O23" s="11">
        <f t="shared" ref="O23" si="7">G23+K23</f>
        <v>11.1</v>
      </c>
    </row>
    <row r="24" spans="1:15" ht="15" customHeight="1" x14ac:dyDescent="0.25">
      <c r="A24" s="19" t="s">
        <v>71</v>
      </c>
      <c r="B24" s="20" t="s">
        <v>169</v>
      </c>
      <c r="C24" s="27"/>
      <c r="D24" s="207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8">I24+K24</f>
        <v>0</v>
      </c>
      <c r="I24" s="23">
        <f>I19</f>
        <v>0</v>
      </c>
      <c r="J24" s="23">
        <f>J19</f>
        <v>0</v>
      </c>
      <c r="K24" s="23">
        <f>K19</f>
        <v>0</v>
      </c>
      <c r="L24" s="20">
        <f t="shared" ref="L24" si="9">M24+O24</f>
        <v>290.8</v>
      </c>
      <c r="M24" s="20">
        <f>M19</f>
        <v>279.7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71" t="s">
        <v>58</v>
      </c>
      <c r="C25" s="472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</row>
    <row r="26" spans="1:15" ht="15" customHeight="1" x14ac:dyDescent="0.25">
      <c r="A26" s="120" t="s">
        <v>73</v>
      </c>
      <c r="B26" s="28" t="s">
        <v>20</v>
      </c>
      <c r="C26" s="29" t="s">
        <v>31</v>
      </c>
      <c r="D26" s="15">
        <f t="shared" ref="D26:D30" si="10">E26+G26</f>
        <v>95.1</v>
      </c>
      <c r="E26" s="15">
        <v>95.1</v>
      </c>
      <c r="F26" s="15">
        <f t="shared" ref="F26:G26" si="11">F27+F28+F29</f>
        <v>0</v>
      </c>
      <c r="G26" s="15">
        <f t="shared" si="11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12">D26+H26</f>
        <v>95.1</v>
      </c>
      <c r="M26" s="11">
        <f t="shared" si="12"/>
        <v>95.1</v>
      </c>
      <c r="N26" s="11">
        <f t="shared" si="12"/>
        <v>0</v>
      </c>
      <c r="O26" s="11">
        <f t="shared" si="12"/>
        <v>0</v>
      </c>
    </row>
    <row r="27" spans="1:15" s="34" customFormat="1" ht="15" hidden="1" customHeight="1" x14ac:dyDescent="0.25">
      <c r="A27" s="311"/>
      <c r="B27" s="246"/>
      <c r="C27" s="310" t="s">
        <v>25</v>
      </c>
      <c r="D27" s="15">
        <f t="shared" si="10"/>
        <v>0</v>
      </c>
      <c r="E27" s="15"/>
      <c r="F27" s="15"/>
      <c r="G27" s="15"/>
      <c r="H27" s="9">
        <f t="shared" ref="H27:H29" si="13">I27+K27</f>
        <v>0</v>
      </c>
      <c r="I27" s="9"/>
      <c r="J27" s="9"/>
      <c r="K27" s="9"/>
      <c r="L27" s="11">
        <f t="shared" si="12"/>
        <v>0</v>
      </c>
      <c r="M27" s="11">
        <f t="shared" si="12"/>
        <v>0</v>
      </c>
      <c r="N27" s="11">
        <f t="shared" si="12"/>
        <v>0</v>
      </c>
      <c r="O27" s="11">
        <f t="shared" si="12"/>
        <v>0</v>
      </c>
    </row>
    <row r="28" spans="1:15" ht="15" hidden="1" customHeight="1" x14ac:dyDescent="0.25">
      <c r="A28" s="124"/>
      <c r="B28" s="246"/>
      <c r="C28" s="29" t="s">
        <v>31</v>
      </c>
      <c r="D28" s="15">
        <f t="shared" si="10"/>
        <v>0</v>
      </c>
      <c r="E28" s="15"/>
      <c r="F28" s="15"/>
      <c r="G28" s="15"/>
      <c r="H28" s="9">
        <f t="shared" si="13"/>
        <v>0</v>
      </c>
      <c r="I28" s="9"/>
      <c r="J28" s="9"/>
      <c r="K28" s="9"/>
      <c r="L28" s="11">
        <f t="shared" si="12"/>
        <v>0</v>
      </c>
      <c r="M28" s="11">
        <f t="shared" si="12"/>
        <v>0</v>
      </c>
      <c r="N28" s="11">
        <f t="shared" si="12"/>
        <v>0</v>
      </c>
      <c r="O28" s="11">
        <f t="shared" si="12"/>
        <v>0</v>
      </c>
    </row>
    <row r="29" spans="1:15" ht="15" hidden="1" customHeight="1" x14ac:dyDescent="0.25">
      <c r="A29" s="124"/>
      <c r="B29" s="246"/>
      <c r="C29" s="310" t="s">
        <v>22</v>
      </c>
      <c r="D29" s="15">
        <f t="shared" si="10"/>
        <v>0</v>
      </c>
      <c r="E29" s="15"/>
      <c r="F29" s="15"/>
      <c r="G29" s="15"/>
      <c r="H29" s="9">
        <f t="shared" si="13"/>
        <v>0</v>
      </c>
      <c r="I29" s="9"/>
      <c r="J29" s="9"/>
      <c r="K29" s="9"/>
      <c r="L29" s="11">
        <f t="shared" ref="L29" si="14">D29+H29</f>
        <v>0</v>
      </c>
      <c r="M29" s="11">
        <f t="shared" ref="M29" si="15">E29+I29</f>
        <v>0</v>
      </c>
      <c r="N29" s="11">
        <f t="shared" ref="N29" si="16">F29+J29</f>
        <v>0</v>
      </c>
      <c r="O29" s="11">
        <f t="shared" ref="O29" si="17">G29+K29</f>
        <v>0</v>
      </c>
    </row>
    <row r="30" spans="1:15" s="34" customFormat="1" ht="15" hidden="1" customHeight="1" x14ac:dyDescent="0.25">
      <c r="A30" s="120" t="s">
        <v>74</v>
      </c>
      <c r="B30" s="28" t="s">
        <v>19</v>
      </c>
      <c r="C30" s="130" t="s">
        <v>22</v>
      </c>
      <c r="D30" s="15">
        <f t="shared" si="10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12"/>
        <v>0</v>
      </c>
      <c r="M30" s="11">
        <f t="shared" si="12"/>
        <v>0</v>
      </c>
      <c r="N30" s="11">
        <f t="shared" si="12"/>
        <v>0</v>
      </c>
      <c r="O30" s="11">
        <f t="shared" si="12"/>
        <v>0</v>
      </c>
    </row>
    <row r="31" spans="1:15" ht="15" customHeight="1" x14ac:dyDescent="0.25">
      <c r="A31" s="19" t="s">
        <v>74</v>
      </c>
      <c r="B31" s="20" t="s">
        <v>170</v>
      </c>
      <c r="C31" s="27"/>
      <c r="D31" s="207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8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9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71" t="s">
        <v>166</v>
      </c>
      <c r="C32" s="472"/>
      <c r="D32" s="472"/>
      <c r="E32" s="472"/>
      <c r="F32" s="472"/>
      <c r="G32" s="472"/>
      <c r="H32" s="472"/>
      <c r="I32" s="472"/>
      <c r="J32" s="472"/>
      <c r="K32" s="472"/>
      <c r="L32" s="472"/>
      <c r="M32" s="472"/>
      <c r="N32" s="472"/>
      <c r="O32" s="473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" si="20">E33+G33</f>
        <v>65.3</v>
      </c>
      <c r="E33" s="15">
        <v>65.3</v>
      </c>
      <c r="F33" s="15"/>
      <c r="G33" s="15"/>
      <c r="H33" s="9">
        <f t="shared" ref="H33:H47" si="21">I33+K33</f>
        <v>0</v>
      </c>
      <c r="I33" s="9"/>
      <c r="J33" s="9"/>
      <c r="K33" s="9"/>
      <c r="L33" s="11">
        <f t="shared" ref="L33" si="22">D33+H33</f>
        <v>65.3</v>
      </c>
      <c r="M33" s="11">
        <f t="shared" ref="M33" si="23">E33+I33</f>
        <v>65.3</v>
      </c>
      <c r="N33" s="11">
        <f t="shared" ref="N33" si="24">F33+J33</f>
        <v>0</v>
      </c>
      <c r="O33" s="11">
        <f t="shared" ref="O33" si="25">G33+K33</f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ref="D34:D46" si="26">E34+G34</f>
        <v>7.3</v>
      </c>
      <c r="E34" s="15">
        <v>7.3</v>
      </c>
      <c r="F34" s="15"/>
      <c r="G34" s="15"/>
      <c r="H34" s="9">
        <f t="shared" ref="H34:H46" si="27">I34+K34</f>
        <v>0</v>
      </c>
      <c r="I34" s="9"/>
      <c r="J34" s="9"/>
      <c r="K34" s="9"/>
      <c r="L34" s="11">
        <f t="shared" ref="L34:L46" si="28">D34+H34</f>
        <v>7.3</v>
      </c>
      <c r="M34" s="11">
        <f t="shared" ref="M34:M46" si="29">E34+I34</f>
        <v>7.3</v>
      </c>
      <c r="N34" s="11">
        <f t="shared" ref="N34:N46" si="30">F34+J34</f>
        <v>0</v>
      </c>
      <c r="O34" s="11">
        <f t="shared" ref="O34:O46" si="31">G34+K34</f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26"/>
        <v>5.2</v>
      </c>
      <c r="E35" s="15">
        <v>5.2</v>
      </c>
      <c r="F35" s="15"/>
      <c r="G35" s="15"/>
      <c r="H35" s="9">
        <f t="shared" si="27"/>
        <v>0</v>
      </c>
      <c r="I35" s="9"/>
      <c r="J35" s="9"/>
      <c r="K35" s="9"/>
      <c r="L35" s="11">
        <f t="shared" si="28"/>
        <v>5.2</v>
      </c>
      <c r="M35" s="11">
        <f t="shared" si="29"/>
        <v>5.2</v>
      </c>
      <c r="N35" s="11">
        <f t="shared" si="30"/>
        <v>0</v>
      </c>
      <c r="O35" s="11">
        <f t="shared" si="31"/>
        <v>0</v>
      </c>
    </row>
    <row r="36" spans="1:15" ht="15" customHeight="1" x14ac:dyDescent="0.25">
      <c r="A36" s="12" t="s">
        <v>79</v>
      </c>
      <c r="B36" s="28" t="s">
        <v>379</v>
      </c>
      <c r="C36" s="29" t="s">
        <v>50</v>
      </c>
      <c r="D36" s="15">
        <f t="shared" si="26"/>
        <v>65.5</v>
      </c>
      <c r="E36" s="15">
        <v>65.5</v>
      </c>
      <c r="F36" s="15"/>
      <c r="G36" s="15"/>
      <c r="H36" s="9">
        <f t="shared" si="27"/>
        <v>0</v>
      </c>
      <c r="I36" s="9"/>
      <c r="J36" s="9"/>
      <c r="K36" s="9"/>
      <c r="L36" s="11">
        <f t="shared" si="28"/>
        <v>65.5</v>
      </c>
      <c r="M36" s="11">
        <f t="shared" si="29"/>
        <v>65.5</v>
      </c>
      <c r="N36" s="11">
        <f t="shared" si="30"/>
        <v>0</v>
      </c>
      <c r="O36" s="11">
        <f t="shared" si="31"/>
        <v>0</v>
      </c>
    </row>
    <row r="37" spans="1:15" ht="15" customHeight="1" x14ac:dyDescent="0.25">
      <c r="A37" s="12" t="s">
        <v>80</v>
      </c>
      <c r="B37" s="28" t="s">
        <v>380</v>
      </c>
      <c r="C37" s="29" t="s">
        <v>50</v>
      </c>
      <c r="D37" s="15">
        <f t="shared" si="26"/>
        <v>18.7</v>
      </c>
      <c r="E37" s="15">
        <v>18.7</v>
      </c>
      <c r="F37" s="15"/>
      <c r="G37" s="15"/>
      <c r="H37" s="9">
        <f t="shared" si="27"/>
        <v>0</v>
      </c>
      <c r="I37" s="9"/>
      <c r="J37" s="9"/>
      <c r="K37" s="9"/>
      <c r="L37" s="11">
        <f t="shared" si="28"/>
        <v>18.7</v>
      </c>
      <c r="M37" s="11">
        <f t="shared" si="29"/>
        <v>18.7</v>
      </c>
      <c r="N37" s="11">
        <f t="shared" si="30"/>
        <v>0</v>
      </c>
      <c r="O37" s="11">
        <f t="shared" si="31"/>
        <v>0</v>
      </c>
    </row>
    <row r="38" spans="1:15" ht="15" customHeight="1" x14ac:dyDescent="0.25">
      <c r="A38" s="12" t="s">
        <v>81</v>
      </c>
      <c r="B38" s="28" t="s">
        <v>381</v>
      </c>
      <c r="C38" s="29" t="s">
        <v>50</v>
      </c>
      <c r="D38" s="15">
        <f t="shared" si="26"/>
        <v>17.8</v>
      </c>
      <c r="E38" s="15">
        <v>17.8</v>
      </c>
      <c r="F38" s="15"/>
      <c r="G38" s="15"/>
      <c r="H38" s="9">
        <f t="shared" si="27"/>
        <v>0</v>
      </c>
      <c r="I38" s="9"/>
      <c r="J38" s="9"/>
      <c r="K38" s="9"/>
      <c r="L38" s="11">
        <f t="shared" si="28"/>
        <v>17.8</v>
      </c>
      <c r="M38" s="11">
        <f t="shared" si="29"/>
        <v>17.8</v>
      </c>
      <c r="N38" s="11">
        <f t="shared" si="30"/>
        <v>0</v>
      </c>
      <c r="O38" s="11">
        <f t="shared" si="31"/>
        <v>0</v>
      </c>
    </row>
    <row r="39" spans="1:15" ht="15" customHeight="1" x14ac:dyDescent="0.25">
      <c r="A39" s="12" t="s">
        <v>82</v>
      </c>
      <c r="B39" s="11" t="s">
        <v>363</v>
      </c>
      <c r="C39" s="29" t="s">
        <v>50</v>
      </c>
      <c r="D39" s="15">
        <f t="shared" si="26"/>
        <v>14.6</v>
      </c>
      <c r="E39" s="15">
        <v>14.6</v>
      </c>
      <c r="F39" s="15"/>
      <c r="G39" s="15"/>
      <c r="H39" s="9">
        <f t="shared" si="27"/>
        <v>0</v>
      </c>
      <c r="I39" s="9"/>
      <c r="J39" s="9"/>
      <c r="K39" s="9"/>
      <c r="L39" s="11">
        <f t="shared" si="28"/>
        <v>14.6</v>
      </c>
      <c r="M39" s="11">
        <f t="shared" si="29"/>
        <v>14.6</v>
      </c>
      <c r="N39" s="11">
        <f t="shared" si="30"/>
        <v>0</v>
      </c>
      <c r="O39" s="11">
        <f t="shared" si="31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26"/>
        <v>1.5</v>
      </c>
      <c r="E40" s="15">
        <v>1.5</v>
      </c>
      <c r="F40" s="15"/>
      <c r="G40" s="15"/>
      <c r="H40" s="9">
        <f t="shared" si="27"/>
        <v>0</v>
      </c>
      <c r="I40" s="9"/>
      <c r="J40" s="9"/>
      <c r="K40" s="9"/>
      <c r="L40" s="11">
        <f t="shared" si="28"/>
        <v>1.5</v>
      </c>
      <c r="M40" s="11">
        <f t="shared" si="29"/>
        <v>1.5</v>
      </c>
      <c r="N40" s="11">
        <f t="shared" si="30"/>
        <v>0</v>
      </c>
      <c r="O40" s="11">
        <f t="shared" si="31"/>
        <v>0</v>
      </c>
    </row>
    <row r="41" spans="1:15" ht="15" customHeight="1" x14ac:dyDescent="0.25">
      <c r="A41" s="12" t="s">
        <v>84</v>
      </c>
      <c r="B41" s="31" t="s">
        <v>40</v>
      </c>
      <c r="C41" s="29" t="s">
        <v>50</v>
      </c>
      <c r="D41" s="15">
        <f t="shared" si="26"/>
        <v>3.4</v>
      </c>
      <c r="E41" s="15">
        <v>3.4</v>
      </c>
      <c r="F41" s="15"/>
      <c r="G41" s="15"/>
      <c r="H41" s="9">
        <f t="shared" si="27"/>
        <v>0</v>
      </c>
      <c r="I41" s="9"/>
      <c r="J41" s="9"/>
      <c r="K41" s="9"/>
      <c r="L41" s="11">
        <f t="shared" si="28"/>
        <v>3.4</v>
      </c>
      <c r="M41" s="11">
        <f t="shared" si="29"/>
        <v>3.4</v>
      </c>
      <c r="N41" s="11">
        <f t="shared" si="30"/>
        <v>0</v>
      </c>
      <c r="O41" s="11">
        <f t="shared" si="31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26"/>
        <v>5.4</v>
      </c>
      <c r="E42" s="15">
        <v>5.4</v>
      </c>
      <c r="F42" s="15"/>
      <c r="G42" s="15"/>
      <c r="H42" s="9">
        <f t="shared" si="27"/>
        <v>0</v>
      </c>
      <c r="I42" s="9"/>
      <c r="J42" s="9"/>
      <c r="K42" s="9"/>
      <c r="L42" s="11">
        <f t="shared" si="28"/>
        <v>5.4</v>
      </c>
      <c r="M42" s="11">
        <f t="shared" si="29"/>
        <v>5.4</v>
      </c>
      <c r="N42" s="11">
        <f t="shared" si="30"/>
        <v>0</v>
      </c>
      <c r="O42" s="11">
        <f t="shared" si="31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26"/>
        <v>3.9</v>
      </c>
      <c r="E43" s="15">
        <v>3.9</v>
      </c>
      <c r="F43" s="15"/>
      <c r="G43" s="15"/>
      <c r="H43" s="9">
        <f t="shared" si="27"/>
        <v>0</v>
      </c>
      <c r="I43" s="9"/>
      <c r="J43" s="9"/>
      <c r="K43" s="9"/>
      <c r="L43" s="11">
        <f t="shared" si="28"/>
        <v>3.9</v>
      </c>
      <c r="M43" s="11">
        <f t="shared" si="29"/>
        <v>3.9</v>
      </c>
      <c r="N43" s="11">
        <f t="shared" si="30"/>
        <v>0</v>
      </c>
      <c r="O43" s="11">
        <f t="shared" si="31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26"/>
        <v>3</v>
      </c>
      <c r="E44" s="15">
        <v>3</v>
      </c>
      <c r="F44" s="15"/>
      <c r="G44" s="15"/>
      <c r="H44" s="9">
        <f t="shared" si="27"/>
        <v>0</v>
      </c>
      <c r="I44" s="9"/>
      <c r="J44" s="9"/>
      <c r="K44" s="9"/>
      <c r="L44" s="11">
        <f t="shared" si="28"/>
        <v>3</v>
      </c>
      <c r="M44" s="11">
        <f t="shared" si="29"/>
        <v>3</v>
      </c>
      <c r="N44" s="11">
        <f t="shared" si="30"/>
        <v>0</v>
      </c>
      <c r="O44" s="11">
        <f t="shared" si="31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26"/>
        <v>1.6</v>
      </c>
      <c r="E45" s="15">
        <v>1.6</v>
      </c>
      <c r="F45" s="15"/>
      <c r="G45" s="15"/>
      <c r="H45" s="9">
        <f t="shared" si="27"/>
        <v>0</v>
      </c>
      <c r="I45" s="9"/>
      <c r="J45" s="9"/>
      <c r="K45" s="9"/>
      <c r="L45" s="11">
        <f t="shared" si="28"/>
        <v>1.6</v>
      </c>
      <c r="M45" s="11">
        <f t="shared" si="29"/>
        <v>1.6</v>
      </c>
      <c r="N45" s="11">
        <f t="shared" si="30"/>
        <v>0</v>
      </c>
      <c r="O45" s="11">
        <f t="shared" si="31"/>
        <v>0</v>
      </c>
    </row>
    <row r="46" spans="1:15" ht="15" customHeight="1" x14ac:dyDescent="0.25">
      <c r="A46" s="12" t="s">
        <v>89</v>
      </c>
      <c r="B46" s="32" t="s">
        <v>35</v>
      </c>
      <c r="C46" s="29" t="s">
        <v>50</v>
      </c>
      <c r="D46" s="15">
        <f t="shared" si="26"/>
        <v>3.8</v>
      </c>
      <c r="E46" s="15">
        <v>3.8</v>
      </c>
      <c r="F46" s="15"/>
      <c r="G46" s="15"/>
      <c r="H46" s="9">
        <f t="shared" si="27"/>
        <v>0</v>
      </c>
      <c r="I46" s="9"/>
      <c r="J46" s="9"/>
      <c r="K46" s="9"/>
      <c r="L46" s="11">
        <f t="shared" si="28"/>
        <v>3.8</v>
      </c>
      <c r="M46" s="11">
        <f t="shared" si="29"/>
        <v>3.8</v>
      </c>
      <c r="N46" s="11">
        <f t="shared" si="30"/>
        <v>0</v>
      </c>
      <c r="O46" s="11">
        <f t="shared" si="31"/>
        <v>0</v>
      </c>
    </row>
    <row r="47" spans="1:15" ht="15.95" customHeight="1" x14ac:dyDescent="0.25">
      <c r="A47" s="19" t="s">
        <v>90</v>
      </c>
      <c r="B47" s="20" t="s">
        <v>172</v>
      </c>
      <c r="C47" s="27"/>
      <c r="D47" s="207">
        <f>E47+G47</f>
        <v>217.00000000000003</v>
      </c>
      <c r="E47" s="22">
        <f>SUM(E33:E46)</f>
        <v>217.00000000000003</v>
      </c>
      <c r="F47" s="22">
        <f t="shared" ref="F47:G47" si="32">SUM(F33:F46)</f>
        <v>0</v>
      </c>
      <c r="G47" s="22">
        <f t="shared" si="32"/>
        <v>0</v>
      </c>
      <c r="H47" s="23">
        <f t="shared" si="21"/>
        <v>0</v>
      </c>
      <c r="I47" s="23">
        <f>SUM(I33:I46)</f>
        <v>0</v>
      </c>
      <c r="J47" s="23">
        <f t="shared" ref="J47:K47" si="33">SUM(J33:J46)</f>
        <v>0</v>
      </c>
      <c r="K47" s="23">
        <f t="shared" si="33"/>
        <v>0</v>
      </c>
      <c r="L47" s="20">
        <f t="shared" ref="L47" si="34">M47+O47</f>
        <v>217.00000000000003</v>
      </c>
      <c r="M47" s="20">
        <f>SUM(M33:M46)</f>
        <v>217.00000000000003</v>
      </c>
      <c r="N47" s="20">
        <f t="shared" ref="N47:O47" si="35">SUM(N33:N46)</f>
        <v>0</v>
      </c>
      <c r="O47" s="20">
        <f t="shared" si="35"/>
        <v>0</v>
      </c>
    </row>
    <row r="48" spans="1:15" ht="15.95" customHeight="1" x14ac:dyDescent="0.25">
      <c r="A48" s="12" t="s">
        <v>91</v>
      </c>
      <c r="B48" s="471" t="s">
        <v>176</v>
      </c>
      <c r="C48" s="472"/>
      <c r="D48" s="472"/>
      <c r="E48" s="472"/>
      <c r="F48" s="472"/>
      <c r="G48" s="472"/>
      <c r="H48" s="472"/>
      <c r="I48" s="472"/>
      <c r="J48" s="472"/>
      <c r="K48" s="472"/>
      <c r="L48" s="472"/>
      <c r="M48" s="472"/>
      <c r="N48" s="472"/>
      <c r="O48" s="473"/>
    </row>
    <row r="49" spans="1:15" ht="15" customHeight="1" x14ac:dyDescent="0.25">
      <c r="A49" s="18" t="s">
        <v>92</v>
      </c>
      <c r="B49" s="28" t="s">
        <v>20</v>
      </c>
      <c r="C49" s="305" t="s">
        <v>25</v>
      </c>
      <c r="D49" s="15">
        <f t="shared" ref="D49" si="36">E49+G49</f>
        <v>29.200000000000003</v>
      </c>
      <c r="E49" s="15">
        <v>7.1</v>
      </c>
      <c r="F49" s="15"/>
      <c r="G49" s="15">
        <v>22.1</v>
      </c>
      <c r="H49" s="8">
        <f t="shared" ref="H49:H50" si="37">I49+K49</f>
        <v>0</v>
      </c>
      <c r="I49" s="9"/>
      <c r="J49" s="9"/>
      <c r="K49" s="161"/>
      <c r="L49" s="10">
        <f t="shared" ref="L49:L50" si="38">M49+O49</f>
        <v>29.200000000000003</v>
      </c>
      <c r="M49" s="10">
        <f t="shared" ref="M49" si="39">E49+I49</f>
        <v>7.1</v>
      </c>
      <c r="N49" s="10">
        <f t="shared" ref="N49" si="40">F49+J49</f>
        <v>0</v>
      </c>
      <c r="O49" s="10">
        <f t="shared" ref="O49" si="41">G49+K49</f>
        <v>22.1</v>
      </c>
    </row>
    <row r="50" spans="1:15" ht="15.95" customHeight="1" x14ac:dyDescent="0.25">
      <c r="A50" s="329" t="s">
        <v>93</v>
      </c>
      <c r="B50" s="39" t="s">
        <v>173</v>
      </c>
      <c r="C50" s="72"/>
      <c r="D50" s="207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37"/>
        <v>0</v>
      </c>
      <c r="I50" s="23">
        <f>SUM(I49:I49)</f>
        <v>0</v>
      </c>
      <c r="J50" s="23">
        <f>SUM(J49:J49)</f>
        <v>0</v>
      </c>
      <c r="K50" s="23">
        <f>SUM(K49:K49)</f>
        <v>0</v>
      </c>
      <c r="L50" s="20">
        <f t="shared" si="38"/>
        <v>29.200000000000003</v>
      </c>
      <c r="M50" s="20">
        <f>SUM(M49:M49)</f>
        <v>7.1</v>
      </c>
      <c r="N50" s="20">
        <f>SUM(N49:N49)</f>
        <v>0</v>
      </c>
      <c r="O50" s="20">
        <f>SUM(O49:O49)</f>
        <v>22.1</v>
      </c>
    </row>
    <row r="51" spans="1:15" ht="15.95" customHeight="1" x14ac:dyDescent="0.25">
      <c r="A51" s="12" t="s">
        <v>94</v>
      </c>
      <c r="B51" s="471" t="s">
        <v>64</v>
      </c>
      <c r="C51" s="472"/>
      <c r="D51" s="472"/>
      <c r="E51" s="472"/>
      <c r="F51" s="472"/>
      <c r="G51" s="472"/>
      <c r="H51" s="472"/>
      <c r="I51" s="472"/>
      <c r="J51" s="472"/>
      <c r="K51" s="472"/>
      <c r="L51" s="472"/>
      <c r="M51" s="472"/>
      <c r="N51" s="472"/>
      <c r="O51" s="473"/>
    </row>
    <row r="52" spans="1:15" ht="15" hidden="1" customHeight="1" x14ac:dyDescent="0.25">
      <c r="A52" s="18" t="s">
        <v>95</v>
      </c>
      <c r="B52" s="28" t="s">
        <v>20</v>
      </c>
      <c r="C52" s="35" t="s">
        <v>30</v>
      </c>
      <c r="D52" s="15">
        <f t="shared" ref="D52:D53" si="42">E52+G52</f>
        <v>0</v>
      </c>
      <c r="E52" s="15"/>
      <c r="F52" s="15"/>
      <c r="G52" s="15"/>
      <c r="H52" s="8">
        <f t="shared" ref="H52:H57" si="43">I52+K52</f>
        <v>0</v>
      </c>
      <c r="I52" s="9"/>
      <c r="J52" s="9"/>
      <c r="K52" s="161"/>
      <c r="L52" s="10">
        <f t="shared" ref="L52:L57" si="44">M52+O52</f>
        <v>0</v>
      </c>
      <c r="M52" s="10">
        <f t="shared" ref="M52:O53" si="45">E52+I52</f>
        <v>0</v>
      </c>
      <c r="N52" s="10">
        <f t="shared" si="45"/>
        <v>0</v>
      </c>
      <c r="O52" s="10">
        <f t="shared" si="45"/>
        <v>0</v>
      </c>
    </row>
    <row r="53" spans="1:15" ht="15" customHeight="1" x14ac:dyDescent="0.25">
      <c r="A53" s="12" t="s">
        <v>95</v>
      </c>
      <c r="B53" s="28" t="s">
        <v>27</v>
      </c>
      <c r="C53" s="35" t="s">
        <v>30</v>
      </c>
      <c r="D53" s="15">
        <f t="shared" si="42"/>
        <v>5.2</v>
      </c>
      <c r="E53" s="15">
        <v>5.2</v>
      </c>
      <c r="F53" s="15"/>
      <c r="G53" s="15"/>
      <c r="H53" s="9">
        <f t="shared" si="43"/>
        <v>0</v>
      </c>
      <c r="I53" s="9"/>
      <c r="J53" s="9"/>
      <c r="K53" s="9"/>
      <c r="L53" s="11">
        <f t="shared" ref="L53" si="46">D53+H53</f>
        <v>5.2</v>
      </c>
      <c r="M53" s="11">
        <f t="shared" si="45"/>
        <v>5.2</v>
      </c>
      <c r="N53" s="11">
        <f t="shared" si="45"/>
        <v>0</v>
      </c>
      <c r="O53" s="11">
        <f t="shared" si="45"/>
        <v>0</v>
      </c>
    </row>
    <row r="54" spans="1:15" ht="15" customHeight="1" x14ac:dyDescent="0.25">
      <c r="A54" s="12" t="s">
        <v>96</v>
      </c>
      <c r="B54" s="28" t="s">
        <v>28</v>
      </c>
      <c r="C54" s="35" t="s">
        <v>30</v>
      </c>
      <c r="D54" s="15">
        <f t="shared" ref="D54:D56" si="47">E54+G54</f>
        <v>0.5</v>
      </c>
      <c r="E54" s="15">
        <v>0.5</v>
      </c>
      <c r="F54" s="15"/>
      <c r="G54" s="15"/>
      <c r="H54" s="9">
        <f t="shared" ref="H54:H56" si="48">I54+K54</f>
        <v>0</v>
      </c>
      <c r="I54" s="9"/>
      <c r="J54" s="9"/>
      <c r="K54" s="9"/>
      <c r="L54" s="11">
        <f t="shared" ref="L54:L56" si="49">D54+H54</f>
        <v>0.5</v>
      </c>
      <c r="M54" s="11">
        <f t="shared" ref="M54:M56" si="50">E54+I54</f>
        <v>0.5</v>
      </c>
      <c r="N54" s="11">
        <f t="shared" ref="N54:N56" si="51">F54+J54</f>
        <v>0</v>
      </c>
      <c r="O54" s="11">
        <f t="shared" ref="O54:O56" si="52">G54+K54</f>
        <v>0</v>
      </c>
    </row>
    <row r="55" spans="1:15" ht="15" customHeight="1" x14ac:dyDescent="0.25">
      <c r="A55" s="12" t="s">
        <v>97</v>
      </c>
      <c r="B55" s="11" t="s">
        <v>29</v>
      </c>
      <c r="C55" s="35" t="s">
        <v>30</v>
      </c>
      <c r="D55" s="15">
        <f t="shared" si="47"/>
        <v>2.5</v>
      </c>
      <c r="E55" s="15">
        <v>2.5</v>
      </c>
      <c r="F55" s="15"/>
      <c r="G55" s="15"/>
      <c r="H55" s="9">
        <f t="shared" si="48"/>
        <v>0</v>
      </c>
      <c r="I55" s="9"/>
      <c r="J55" s="9"/>
      <c r="K55" s="9"/>
      <c r="L55" s="11">
        <f t="shared" si="49"/>
        <v>2.5</v>
      </c>
      <c r="M55" s="11">
        <f t="shared" si="50"/>
        <v>2.5</v>
      </c>
      <c r="N55" s="11">
        <f t="shared" si="51"/>
        <v>0</v>
      </c>
      <c r="O55" s="11">
        <f t="shared" si="52"/>
        <v>0</v>
      </c>
    </row>
    <row r="56" spans="1:15" ht="15" customHeight="1" x14ac:dyDescent="0.25">
      <c r="A56" s="12" t="s">
        <v>98</v>
      </c>
      <c r="B56" s="36" t="s">
        <v>62</v>
      </c>
      <c r="C56" s="35" t="s">
        <v>30</v>
      </c>
      <c r="D56" s="15">
        <f t="shared" si="47"/>
        <v>3.5</v>
      </c>
      <c r="E56" s="15">
        <v>3.5</v>
      </c>
      <c r="F56" s="15"/>
      <c r="G56" s="15"/>
      <c r="H56" s="9">
        <f t="shared" si="48"/>
        <v>0</v>
      </c>
      <c r="I56" s="9"/>
      <c r="J56" s="9"/>
      <c r="K56" s="9"/>
      <c r="L56" s="11">
        <f t="shared" si="49"/>
        <v>3.5</v>
      </c>
      <c r="M56" s="11">
        <f t="shared" si="50"/>
        <v>3.5</v>
      </c>
      <c r="N56" s="11">
        <f t="shared" si="51"/>
        <v>0</v>
      </c>
      <c r="O56" s="11">
        <f t="shared" si="52"/>
        <v>0</v>
      </c>
    </row>
    <row r="57" spans="1:15" ht="15.95" customHeight="1" x14ac:dyDescent="0.25">
      <c r="A57" s="329" t="s">
        <v>99</v>
      </c>
      <c r="B57" s="39" t="s">
        <v>174</v>
      </c>
      <c r="C57" s="72"/>
      <c r="D57" s="207">
        <f>E57+G57</f>
        <v>11.7</v>
      </c>
      <c r="E57" s="22">
        <f>SUM(E52:E56)</f>
        <v>11.7</v>
      </c>
      <c r="F57" s="22">
        <f t="shared" ref="F57:G57" si="53">SUM(F52:F56)</f>
        <v>0</v>
      </c>
      <c r="G57" s="22">
        <f t="shared" si="53"/>
        <v>0</v>
      </c>
      <c r="H57" s="23">
        <f t="shared" si="43"/>
        <v>0</v>
      </c>
      <c r="I57" s="23">
        <f>SUM(I52:I56)</f>
        <v>0</v>
      </c>
      <c r="J57" s="23">
        <f t="shared" ref="J57:K57" si="54">SUM(J52:J56)</f>
        <v>0</v>
      </c>
      <c r="K57" s="23">
        <f t="shared" si="54"/>
        <v>0</v>
      </c>
      <c r="L57" s="20">
        <f t="shared" si="44"/>
        <v>11.7</v>
      </c>
      <c r="M57" s="20">
        <f>SUM(M52:M56)</f>
        <v>11.7</v>
      </c>
      <c r="N57" s="20">
        <f t="shared" ref="N57:O57" si="55">SUM(N52:N56)</f>
        <v>0</v>
      </c>
      <c r="O57" s="20">
        <f t="shared" si="55"/>
        <v>0</v>
      </c>
    </row>
    <row r="58" spans="1:15" ht="17.25" customHeight="1" x14ac:dyDescent="0.25">
      <c r="A58" s="5" t="s">
        <v>100</v>
      </c>
      <c r="B58" s="471" t="s">
        <v>66</v>
      </c>
      <c r="C58" s="472"/>
      <c r="D58" s="472"/>
      <c r="E58" s="472"/>
      <c r="F58" s="472"/>
      <c r="G58" s="472"/>
      <c r="H58" s="472"/>
      <c r="I58" s="472"/>
      <c r="J58" s="472"/>
      <c r="K58" s="472"/>
      <c r="L58" s="472"/>
      <c r="M58" s="472"/>
      <c r="N58" s="472"/>
      <c r="O58" s="473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" si="56">E59+G59</f>
        <v>120.5</v>
      </c>
      <c r="E59" s="15">
        <v>84.7</v>
      </c>
      <c r="F59" s="15"/>
      <c r="G59" s="15">
        <v>35.799999999999997</v>
      </c>
      <c r="H59" s="8">
        <f t="shared" ref="H59" si="57">I59+K59</f>
        <v>0</v>
      </c>
      <c r="I59" s="9"/>
      <c r="J59" s="9"/>
      <c r="K59" s="161"/>
      <c r="L59" s="10">
        <f t="shared" ref="L59" si="58">M59+O59</f>
        <v>120.5</v>
      </c>
      <c r="M59" s="10">
        <f t="shared" ref="M59" si="59">E59+I59</f>
        <v>84.7</v>
      </c>
      <c r="N59" s="10">
        <f t="shared" ref="N59" si="60">F59+J59</f>
        <v>0</v>
      </c>
      <c r="O59" s="10">
        <f t="shared" ref="O59" si="61">G59+K59</f>
        <v>35.799999999999997</v>
      </c>
    </row>
    <row r="60" spans="1:15" x14ac:dyDescent="0.25">
      <c r="A60" s="12" t="s">
        <v>102</v>
      </c>
      <c r="B60" s="36" t="s">
        <v>51</v>
      </c>
      <c r="C60" s="14" t="s">
        <v>24</v>
      </c>
      <c r="D60" s="15">
        <f t="shared" ref="D60" si="62">E60+G60</f>
        <v>2.8</v>
      </c>
      <c r="E60" s="15">
        <v>2.8</v>
      </c>
      <c r="F60" s="15"/>
      <c r="G60" s="15"/>
      <c r="H60" s="8">
        <f t="shared" ref="H60" si="63">I60+K60</f>
        <v>0</v>
      </c>
      <c r="I60" s="9"/>
      <c r="J60" s="9"/>
      <c r="K60" s="161"/>
      <c r="L60" s="10">
        <f t="shared" ref="L60" si="64">M60+O60</f>
        <v>2.8</v>
      </c>
      <c r="M60" s="10">
        <f t="shared" ref="M60" si="65">E60+I60</f>
        <v>2.8</v>
      </c>
      <c r="N60" s="10">
        <f t="shared" ref="N60" si="66">F60+J60</f>
        <v>0</v>
      </c>
      <c r="O60" s="10">
        <f t="shared" ref="O60" si="67">G60+K60</f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ref="D61:D63" si="68">E61+G61</f>
        <v>0.8</v>
      </c>
      <c r="E61" s="15">
        <v>0.8</v>
      </c>
      <c r="F61" s="15"/>
      <c r="G61" s="15"/>
      <c r="H61" s="8">
        <f t="shared" ref="H61:H63" si="69">I61+K61</f>
        <v>0</v>
      </c>
      <c r="I61" s="9"/>
      <c r="J61" s="9"/>
      <c r="K61" s="161"/>
      <c r="L61" s="10">
        <f t="shared" ref="L61:L63" si="70">M61+O61</f>
        <v>0.8</v>
      </c>
      <c r="M61" s="10">
        <f t="shared" ref="M61:M63" si="71">E61+I61</f>
        <v>0.8</v>
      </c>
      <c r="N61" s="10">
        <f t="shared" ref="N61:N63" si="72">F61+J61</f>
        <v>0</v>
      </c>
      <c r="O61" s="10">
        <f t="shared" ref="O61:O63" si="73">G61+K61</f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68"/>
        <v>3</v>
      </c>
      <c r="E62" s="15">
        <v>3</v>
      </c>
      <c r="F62" s="15"/>
      <c r="G62" s="15"/>
      <c r="H62" s="8">
        <f t="shared" si="69"/>
        <v>0</v>
      </c>
      <c r="I62" s="9"/>
      <c r="J62" s="9"/>
      <c r="K62" s="161"/>
      <c r="L62" s="10">
        <f t="shared" si="70"/>
        <v>3</v>
      </c>
      <c r="M62" s="10">
        <f t="shared" si="71"/>
        <v>3</v>
      </c>
      <c r="N62" s="10">
        <f t="shared" si="72"/>
        <v>0</v>
      </c>
      <c r="O62" s="10">
        <f t="shared" si="73"/>
        <v>0</v>
      </c>
    </row>
    <row r="63" spans="1:15" x14ac:dyDescent="0.25">
      <c r="A63" s="12" t="s">
        <v>105</v>
      </c>
      <c r="B63" s="11" t="s">
        <v>431</v>
      </c>
      <c r="C63" s="14" t="s">
        <v>24</v>
      </c>
      <c r="D63" s="15">
        <f t="shared" si="68"/>
        <v>1.1000000000000001</v>
      </c>
      <c r="E63" s="15">
        <v>1.1000000000000001</v>
      </c>
      <c r="F63" s="15"/>
      <c r="G63" s="15"/>
      <c r="H63" s="8">
        <f t="shared" si="69"/>
        <v>0</v>
      </c>
      <c r="I63" s="9"/>
      <c r="J63" s="9"/>
      <c r="K63" s="161"/>
      <c r="L63" s="10">
        <f t="shared" si="70"/>
        <v>1.1000000000000001</v>
      </c>
      <c r="M63" s="10">
        <f t="shared" si="71"/>
        <v>1.1000000000000001</v>
      </c>
      <c r="N63" s="10">
        <f t="shared" si="72"/>
        <v>0</v>
      </c>
      <c r="O63" s="10">
        <f t="shared" si="73"/>
        <v>0</v>
      </c>
    </row>
    <row r="64" spans="1:15" ht="15.95" customHeight="1" x14ac:dyDescent="0.25">
      <c r="A64" s="330" t="s">
        <v>106</v>
      </c>
      <c r="B64" s="400" t="s">
        <v>175</v>
      </c>
      <c r="C64" s="24"/>
      <c r="D64" s="207">
        <f>E64+G64</f>
        <v>128.19999999999999</v>
      </c>
      <c r="E64" s="22">
        <f>SUM(E59:E63)</f>
        <v>92.399999999999991</v>
      </c>
      <c r="F64" s="22">
        <f t="shared" ref="F64:G64" si="74">SUM(F59:F63)</f>
        <v>0</v>
      </c>
      <c r="G64" s="22">
        <f t="shared" si="74"/>
        <v>35.799999999999997</v>
      </c>
      <c r="H64" s="23">
        <f t="shared" ref="H64" si="75">I64+K64</f>
        <v>0</v>
      </c>
      <c r="I64" s="23">
        <f>SUM(I59:I63)</f>
        <v>0</v>
      </c>
      <c r="J64" s="23">
        <f t="shared" ref="J64:K64" si="76">SUM(J59:J63)</f>
        <v>0</v>
      </c>
      <c r="K64" s="23">
        <f t="shared" si="76"/>
        <v>0</v>
      </c>
      <c r="L64" s="20">
        <f t="shared" ref="L64" si="77">M64+O64</f>
        <v>128.19999999999999</v>
      </c>
      <c r="M64" s="20">
        <f>SUM(M59:M63)</f>
        <v>92.399999999999991</v>
      </c>
      <c r="N64" s="20">
        <f t="shared" ref="N64:O64" si="78">SUM(N59:N63)</f>
        <v>0</v>
      </c>
      <c r="O64" s="20">
        <f t="shared" si="78"/>
        <v>35.799999999999997</v>
      </c>
    </row>
    <row r="65" spans="1:15" ht="18" customHeight="1" x14ac:dyDescent="0.25">
      <c r="A65" s="5" t="s">
        <v>107</v>
      </c>
      <c r="B65" s="546" t="s">
        <v>408</v>
      </c>
      <c r="C65" s="547"/>
      <c r="D65" s="547"/>
      <c r="E65" s="547"/>
      <c r="F65" s="547"/>
      <c r="G65" s="547"/>
      <c r="H65" s="547"/>
      <c r="I65" s="547"/>
      <c r="J65" s="547"/>
      <c r="K65" s="547"/>
      <c r="L65" s="547"/>
      <c r="M65" s="547"/>
      <c r="N65" s="547"/>
      <c r="O65" s="548"/>
    </row>
    <row r="66" spans="1:15" ht="15.75" customHeight="1" x14ac:dyDescent="0.25">
      <c r="A66" s="5" t="s">
        <v>151</v>
      </c>
      <c r="B66" s="471" t="s">
        <v>6</v>
      </c>
      <c r="C66" s="472"/>
      <c r="D66" s="472"/>
      <c r="E66" s="472"/>
      <c r="F66" s="472"/>
      <c r="G66" s="472"/>
      <c r="H66" s="472"/>
      <c r="I66" s="472"/>
      <c r="J66" s="472"/>
      <c r="K66" s="472"/>
      <c r="L66" s="472"/>
      <c r="M66" s="472"/>
      <c r="N66" s="472"/>
      <c r="O66" s="473"/>
    </row>
    <row r="67" spans="1:15" ht="15" customHeight="1" x14ac:dyDescent="0.25">
      <c r="A67" s="5" t="s">
        <v>152</v>
      </c>
      <c r="B67" s="2" t="s">
        <v>20</v>
      </c>
      <c r="C67" s="14" t="s">
        <v>9</v>
      </c>
      <c r="D67" s="15">
        <f t="shared" ref="D67:D69" si="79">E67+G67</f>
        <v>0.4</v>
      </c>
      <c r="E67" s="15">
        <v>0.4</v>
      </c>
      <c r="F67" s="15"/>
      <c r="G67" s="15"/>
      <c r="H67" s="9">
        <f t="shared" ref="H67:H70" si="80">I67+K67</f>
        <v>0</v>
      </c>
      <c r="I67" s="9"/>
      <c r="J67" s="9"/>
      <c r="K67" s="9"/>
      <c r="L67" s="11">
        <f t="shared" ref="L67:L70" si="81">M67+O67</f>
        <v>0.4</v>
      </c>
      <c r="M67" s="11">
        <f t="shared" ref="M67:O69" si="82">E67+I67</f>
        <v>0.4</v>
      </c>
      <c r="N67" s="11">
        <f t="shared" si="82"/>
        <v>0</v>
      </c>
      <c r="O67" s="11">
        <f t="shared" si="82"/>
        <v>0</v>
      </c>
    </row>
    <row r="68" spans="1:15" ht="15" customHeight="1" x14ac:dyDescent="0.25">
      <c r="A68" s="5" t="s">
        <v>108</v>
      </c>
      <c r="B68" s="32" t="s">
        <v>11</v>
      </c>
      <c r="C68" s="14" t="s">
        <v>9</v>
      </c>
      <c r="D68" s="15">
        <f t="shared" ref="D68" si="83">E68+G68</f>
        <v>2.7</v>
      </c>
      <c r="E68" s="15">
        <v>2.7</v>
      </c>
      <c r="F68" s="15"/>
      <c r="G68" s="15"/>
      <c r="H68" s="9">
        <f t="shared" ref="H68" si="84">I68+K68</f>
        <v>0</v>
      </c>
      <c r="I68" s="9"/>
      <c r="J68" s="9"/>
      <c r="K68" s="9"/>
      <c r="L68" s="11">
        <f t="shared" ref="L68" si="85">M68+O68</f>
        <v>2.7</v>
      </c>
      <c r="M68" s="11">
        <f t="shared" ref="M68" si="86">E68+I68</f>
        <v>2.7</v>
      </c>
      <c r="N68" s="11">
        <f t="shared" ref="N68" si="87">F68+J68</f>
        <v>0</v>
      </c>
      <c r="O68" s="11">
        <f t="shared" ref="O68" si="88">G68+K68</f>
        <v>0</v>
      </c>
    </row>
    <row r="69" spans="1:15" ht="15" customHeight="1" x14ac:dyDescent="0.25">
      <c r="A69" s="5" t="s">
        <v>153</v>
      </c>
      <c r="B69" s="11" t="s">
        <v>16</v>
      </c>
      <c r="C69" s="14" t="s">
        <v>9</v>
      </c>
      <c r="D69" s="15">
        <f t="shared" si="79"/>
        <v>0.2</v>
      </c>
      <c r="E69" s="15">
        <v>0.2</v>
      </c>
      <c r="F69" s="15"/>
      <c r="G69" s="15"/>
      <c r="H69" s="9">
        <f t="shared" si="80"/>
        <v>0</v>
      </c>
      <c r="I69" s="9"/>
      <c r="J69" s="9"/>
      <c r="K69" s="9"/>
      <c r="L69" s="11">
        <f t="shared" si="81"/>
        <v>0.2</v>
      </c>
      <c r="M69" s="11">
        <f t="shared" si="82"/>
        <v>0.2</v>
      </c>
      <c r="N69" s="11">
        <f t="shared" si="82"/>
        <v>0</v>
      </c>
      <c r="O69" s="11">
        <f t="shared" si="82"/>
        <v>0</v>
      </c>
    </row>
    <row r="70" spans="1:15" ht="15" customHeight="1" x14ac:dyDescent="0.25">
      <c r="A70" s="331" t="s">
        <v>154</v>
      </c>
      <c r="B70" s="20" t="s">
        <v>169</v>
      </c>
      <c r="C70" s="27"/>
      <c r="D70" s="207">
        <f>E70+G70</f>
        <v>3.3000000000000003</v>
      </c>
      <c r="E70" s="22">
        <f>SUM(E67:E69)</f>
        <v>3.3000000000000003</v>
      </c>
      <c r="F70" s="22">
        <f t="shared" ref="F70:G70" si="89">SUM(F67:F69)</f>
        <v>0</v>
      </c>
      <c r="G70" s="22">
        <f t="shared" si="89"/>
        <v>0</v>
      </c>
      <c r="H70" s="23">
        <f t="shared" si="80"/>
        <v>0</v>
      </c>
      <c r="I70" s="23">
        <f t="shared" ref="I70" si="90">SUM(I67:I69)</f>
        <v>0</v>
      </c>
      <c r="J70" s="23">
        <f t="shared" ref="J70" si="91">SUM(J67:J69)</f>
        <v>0</v>
      </c>
      <c r="K70" s="23">
        <f t="shared" ref="K70" si="92">SUM(K67:K69)</f>
        <v>0</v>
      </c>
      <c r="L70" s="20">
        <f t="shared" si="81"/>
        <v>3.3000000000000003</v>
      </c>
      <c r="M70" s="20">
        <f t="shared" ref="M70" si="93">SUM(M67:M69)</f>
        <v>3.3000000000000003</v>
      </c>
      <c r="N70" s="20">
        <f t="shared" ref="N70" si="94">SUM(N67:N69)</f>
        <v>0</v>
      </c>
      <c r="O70" s="20">
        <f t="shared" ref="O70" si="95">SUM(O67:O69)</f>
        <v>0</v>
      </c>
    </row>
    <row r="71" spans="1:15" ht="18.75" customHeight="1" x14ac:dyDescent="0.25">
      <c r="A71" s="5" t="s">
        <v>109</v>
      </c>
      <c r="B71" s="471" t="s">
        <v>58</v>
      </c>
      <c r="C71" s="472"/>
      <c r="D71" s="472"/>
      <c r="E71" s="472"/>
      <c r="F71" s="472"/>
      <c r="G71" s="472"/>
      <c r="H71" s="472"/>
      <c r="I71" s="472"/>
      <c r="J71" s="472"/>
      <c r="K71" s="472"/>
      <c r="L71" s="472"/>
      <c r="M71" s="472"/>
      <c r="N71" s="472"/>
      <c r="O71" s="473"/>
    </row>
    <row r="72" spans="1:15" ht="15" hidden="1" customHeight="1" x14ac:dyDescent="0.25">
      <c r="A72" s="5" t="s">
        <v>92</v>
      </c>
      <c r="B72" s="32" t="s">
        <v>10</v>
      </c>
      <c r="C72" s="14" t="s">
        <v>22</v>
      </c>
      <c r="D72" s="15">
        <f t="shared" ref="D72:D75" si="96">E72+G72</f>
        <v>0</v>
      </c>
      <c r="E72" s="15"/>
      <c r="F72" s="15"/>
      <c r="G72" s="15"/>
      <c r="H72" s="9">
        <f t="shared" ref="H72:H77" si="97">I72+K72</f>
        <v>0</v>
      </c>
      <c r="I72" s="9"/>
      <c r="J72" s="9"/>
      <c r="K72" s="9"/>
      <c r="L72" s="11">
        <f t="shared" ref="L72:L77" si="98">M72+O72</f>
        <v>0</v>
      </c>
      <c r="M72" s="11">
        <f t="shared" ref="M72:M75" si="99">E72+I72</f>
        <v>0</v>
      </c>
      <c r="N72" s="11">
        <f t="shared" ref="N72:N75" si="100">F72+J72</f>
        <v>0</v>
      </c>
      <c r="O72" s="11">
        <f t="shared" ref="O72:O75" si="101">G72+K72</f>
        <v>0</v>
      </c>
    </row>
    <row r="73" spans="1:15" ht="15" customHeight="1" x14ac:dyDescent="0.25">
      <c r="A73" s="5" t="s">
        <v>110</v>
      </c>
      <c r="B73" s="32" t="s">
        <v>14</v>
      </c>
      <c r="C73" s="14" t="s">
        <v>22</v>
      </c>
      <c r="D73" s="15">
        <f t="shared" si="96"/>
        <v>0.2</v>
      </c>
      <c r="E73" s="15">
        <v>0.2</v>
      </c>
      <c r="F73" s="15"/>
      <c r="G73" s="15"/>
      <c r="H73" s="9">
        <f t="shared" si="97"/>
        <v>0</v>
      </c>
      <c r="I73" s="9"/>
      <c r="J73" s="9"/>
      <c r="K73" s="9"/>
      <c r="L73" s="11">
        <f t="shared" si="98"/>
        <v>0.2</v>
      </c>
      <c r="M73" s="11">
        <f t="shared" ref="M73:M74" si="102">E73+I73</f>
        <v>0.2</v>
      </c>
      <c r="N73" s="11">
        <f t="shared" ref="N73:N74" si="103">F73+J73</f>
        <v>0</v>
      </c>
      <c r="O73" s="11">
        <f t="shared" ref="O73:O74" si="104">G73+K73</f>
        <v>0</v>
      </c>
    </row>
    <row r="74" spans="1:15" ht="15" customHeight="1" x14ac:dyDescent="0.25">
      <c r="A74" s="5" t="s">
        <v>111</v>
      </c>
      <c r="B74" s="11" t="s">
        <v>15</v>
      </c>
      <c r="C74" s="14" t="s">
        <v>22</v>
      </c>
      <c r="D74" s="15">
        <f t="shared" si="96"/>
        <v>0.2</v>
      </c>
      <c r="E74" s="15">
        <v>0.2</v>
      </c>
      <c r="F74" s="15"/>
      <c r="G74" s="15"/>
      <c r="H74" s="9">
        <f t="shared" si="97"/>
        <v>0</v>
      </c>
      <c r="I74" s="9"/>
      <c r="J74" s="9"/>
      <c r="K74" s="9"/>
      <c r="L74" s="11">
        <f t="shared" si="98"/>
        <v>0.2</v>
      </c>
      <c r="M74" s="11">
        <f t="shared" si="102"/>
        <v>0.2</v>
      </c>
      <c r="N74" s="11">
        <f t="shared" si="103"/>
        <v>0</v>
      </c>
      <c r="O74" s="11">
        <f t="shared" si="104"/>
        <v>0</v>
      </c>
    </row>
    <row r="75" spans="1:15" ht="15" customHeight="1" x14ac:dyDescent="0.25">
      <c r="A75" s="5" t="s">
        <v>112</v>
      </c>
      <c r="B75" s="11" t="s">
        <v>16</v>
      </c>
      <c r="C75" s="14" t="s">
        <v>22</v>
      </c>
      <c r="D75" s="15">
        <f t="shared" si="96"/>
        <v>1.8</v>
      </c>
      <c r="E75" s="15">
        <v>1.8</v>
      </c>
      <c r="F75" s="15"/>
      <c r="G75" s="15"/>
      <c r="H75" s="9">
        <f t="shared" si="97"/>
        <v>0</v>
      </c>
      <c r="I75" s="9"/>
      <c r="J75" s="9"/>
      <c r="K75" s="9"/>
      <c r="L75" s="11">
        <f t="shared" si="98"/>
        <v>1.8</v>
      </c>
      <c r="M75" s="11">
        <f t="shared" si="99"/>
        <v>1.8</v>
      </c>
      <c r="N75" s="11">
        <f t="shared" si="100"/>
        <v>0</v>
      </c>
      <c r="O75" s="11">
        <f t="shared" si="101"/>
        <v>0</v>
      </c>
    </row>
    <row r="76" spans="1:15" ht="15" customHeight="1" x14ac:dyDescent="0.25">
      <c r="A76" s="5" t="s">
        <v>113</v>
      </c>
      <c r="B76" s="11" t="s">
        <v>18</v>
      </c>
      <c r="C76" s="14" t="s">
        <v>22</v>
      </c>
      <c r="D76" s="15">
        <f t="shared" ref="D76" si="105">E76+G76</f>
        <v>0.4</v>
      </c>
      <c r="E76" s="15">
        <v>0.4</v>
      </c>
      <c r="F76" s="15"/>
      <c r="G76" s="15"/>
      <c r="H76" s="9">
        <f t="shared" ref="H76" si="106">I76+K76</f>
        <v>0</v>
      </c>
      <c r="I76" s="9"/>
      <c r="J76" s="9"/>
      <c r="K76" s="9"/>
      <c r="L76" s="11">
        <f t="shared" ref="L76" si="107">M76+O76</f>
        <v>0.4</v>
      </c>
      <c r="M76" s="11">
        <f t="shared" ref="M76" si="108">E76+I76</f>
        <v>0.4</v>
      </c>
      <c r="N76" s="11">
        <f t="shared" ref="N76" si="109">F76+J76</f>
        <v>0</v>
      </c>
      <c r="O76" s="11">
        <f t="shared" ref="O76" si="110">G76+K76</f>
        <v>0</v>
      </c>
    </row>
    <row r="77" spans="1:15" ht="15" customHeight="1" x14ac:dyDescent="0.25">
      <c r="A77" s="331" t="s">
        <v>161</v>
      </c>
      <c r="B77" s="20" t="s">
        <v>170</v>
      </c>
      <c r="C77" s="27"/>
      <c r="D77" s="207">
        <f>E77+G77</f>
        <v>2.6</v>
      </c>
      <c r="E77" s="22">
        <f>SUM(E72:E76)</f>
        <v>2.6</v>
      </c>
      <c r="F77" s="22">
        <f t="shared" ref="F77:G77" si="111">SUM(F72:F76)</f>
        <v>0</v>
      </c>
      <c r="G77" s="22">
        <f t="shared" si="111"/>
        <v>0</v>
      </c>
      <c r="H77" s="23">
        <f t="shared" si="97"/>
        <v>0</v>
      </c>
      <c r="I77" s="23">
        <f>SUM(I72:I76)</f>
        <v>0</v>
      </c>
      <c r="J77" s="23">
        <f t="shared" ref="J77:K77" si="112">SUM(J72:J76)</f>
        <v>0</v>
      </c>
      <c r="K77" s="23">
        <f t="shared" si="112"/>
        <v>0</v>
      </c>
      <c r="L77" s="20">
        <f t="shared" si="98"/>
        <v>2.6</v>
      </c>
      <c r="M77" s="20">
        <f>SUM(M72:M76)</f>
        <v>2.6</v>
      </c>
      <c r="N77" s="20">
        <f t="shared" ref="N77:O77" si="113">SUM(N72:N76)</f>
        <v>0</v>
      </c>
      <c r="O77" s="20">
        <f t="shared" si="113"/>
        <v>0</v>
      </c>
    </row>
    <row r="78" spans="1:15" ht="15.95" customHeight="1" x14ac:dyDescent="0.25">
      <c r="A78" s="5" t="s">
        <v>114</v>
      </c>
      <c r="B78" s="471" t="s">
        <v>61</v>
      </c>
      <c r="C78" s="472"/>
      <c r="D78" s="472"/>
      <c r="E78" s="472"/>
      <c r="F78" s="472"/>
      <c r="G78" s="472"/>
      <c r="H78" s="472"/>
      <c r="I78" s="472"/>
      <c r="J78" s="472"/>
      <c r="K78" s="472"/>
      <c r="L78" s="472"/>
      <c r="M78" s="472"/>
      <c r="N78" s="472"/>
      <c r="O78" s="472"/>
    </row>
    <row r="79" spans="1:15" ht="15" customHeight="1" x14ac:dyDescent="0.25">
      <c r="A79" s="5" t="s">
        <v>115</v>
      </c>
      <c r="B79" s="32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114">I79+K79</f>
        <v>0</v>
      </c>
      <c r="I79" s="9"/>
      <c r="J79" s="9"/>
      <c r="K79" s="9"/>
      <c r="L79" s="11">
        <f t="shared" ref="L79:L81" si="115">M79+O79</f>
        <v>35.299999999999997</v>
      </c>
      <c r="M79" s="11">
        <f t="shared" ref="M79:O79" si="116">E79+I79</f>
        <v>9.6</v>
      </c>
      <c r="N79" s="11">
        <f t="shared" si="116"/>
        <v>0</v>
      </c>
      <c r="O79" s="11">
        <f t="shared" si="116"/>
        <v>25.7</v>
      </c>
    </row>
    <row r="80" spans="1:15" ht="15" customHeight="1" x14ac:dyDescent="0.25">
      <c r="A80" s="5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ref="H80" si="117">I80+K80</f>
        <v>0</v>
      </c>
      <c r="I80" s="9"/>
      <c r="J80" s="9"/>
      <c r="K80" s="9"/>
      <c r="L80" s="11">
        <f t="shared" ref="L80" si="118">M80+O80</f>
        <v>0.2</v>
      </c>
      <c r="M80" s="11">
        <f t="shared" ref="M80" si="119">E80+I80</f>
        <v>0.2</v>
      </c>
      <c r="N80" s="11">
        <f t="shared" ref="N80" si="120">F80+J80</f>
        <v>0</v>
      </c>
      <c r="O80" s="11">
        <f t="shared" ref="O80" si="121">G80+K80</f>
        <v>0</v>
      </c>
    </row>
    <row r="81" spans="1:15" ht="15.95" customHeight="1" x14ac:dyDescent="0.25">
      <c r="A81" s="331" t="s">
        <v>117</v>
      </c>
      <c r="B81" s="39" t="s">
        <v>171</v>
      </c>
      <c r="C81" s="72"/>
      <c r="D81" s="207">
        <f>E81+G81</f>
        <v>35.5</v>
      </c>
      <c r="E81" s="22">
        <f>SUM(E79:E80)</f>
        <v>9.7999999999999989</v>
      </c>
      <c r="F81" s="22">
        <f t="shared" ref="F81:G81" si="122">SUM(F79:F80)</f>
        <v>0</v>
      </c>
      <c r="G81" s="22">
        <f t="shared" si="122"/>
        <v>25.7</v>
      </c>
      <c r="H81" s="23">
        <f t="shared" si="114"/>
        <v>0</v>
      </c>
      <c r="I81" s="23">
        <f>SUM(I79:I80)</f>
        <v>0</v>
      </c>
      <c r="J81" s="23">
        <f t="shared" ref="J81:K81" si="123">SUM(J79:J80)</f>
        <v>0</v>
      </c>
      <c r="K81" s="23">
        <f t="shared" si="123"/>
        <v>0</v>
      </c>
      <c r="L81" s="20">
        <f t="shared" si="115"/>
        <v>35.5</v>
      </c>
      <c r="M81" s="20">
        <f>SUM(M79:M80)</f>
        <v>9.7999999999999989</v>
      </c>
      <c r="N81" s="20">
        <f t="shared" ref="N81:O81" si="124">SUM(N79:N80)</f>
        <v>0</v>
      </c>
      <c r="O81" s="20">
        <f t="shared" si="124"/>
        <v>25.7</v>
      </c>
    </row>
    <row r="82" spans="1:15" ht="15.95" customHeight="1" x14ac:dyDescent="0.25">
      <c r="A82" s="5" t="s">
        <v>118</v>
      </c>
      <c r="B82" s="471" t="s">
        <v>166</v>
      </c>
      <c r="C82" s="472"/>
      <c r="D82" s="472"/>
      <c r="E82" s="472"/>
      <c r="F82" s="472"/>
      <c r="G82" s="472"/>
      <c r="H82" s="472"/>
      <c r="I82" s="472"/>
      <c r="J82" s="472"/>
      <c r="K82" s="472"/>
      <c r="L82" s="472"/>
      <c r="M82" s="472"/>
      <c r="N82" s="472"/>
      <c r="O82" s="473"/>
    </row>
    <row r="83" spans="1:15" ht="15" customHeight="1" x14ac:dyDescent="0.25">
      <c r="A83" s="5" t="s">
        <v>157</v>
      </c>
      <c r="B83" s="84" t="s">
        <v>54</v>
      </c>
      <c r="C83" s="29" t="s">
        <v>50</v>
      </c>
      <c r="D83" s="15">
        <f t="shared" ref="D83" si="125">E83+G83</f>
        <v>1</v>
      </c>
      <c r="E83" s="15">
        <v>1</v>
      </c>
      <c r="F83" s="15"/>
      <c r="G83" s="15"/>
      <c r="H83" s="9">
        <f t="shared" ref="H83" si="126">I83+K83</f>
        <v>0</v>
      </c>
      <c r="I83" s="9"/>
      <c r="J83" s="9"/>
      <c r="K83" s="9"/>
      <c r="L83" s="11">
        <f t="shared" ref="L83" si="127">M83+O83</f>
        <v>1</v>
      </c>
      <c r="M83" s="11">
        <f t="shared" ref="M83" si="128">E83+I83</f>
        <v>1</v>
      </c>
      <c r="N83" s="11">
        <f t="shared" ref="N83" si="129">F83+J83</f>
        <v>0</v>
      </c>
      <c r="O83" s="11">
        <f t="shared" ref="O83" si="130">G83+K83</f>
        <v>0</v>
      </c>
    </row>
    <row r="84" spans="1:15" ht="15" customHeight="1" x14ac:dyDescent="0.25">
      <c r="A84" s="5" t="s">
        <v>119</v>
      </c>
      <c r="B84" s="28" t="s">
        <v>155</v>
      </c>
      <c r="C84" s="29" t="s">
        <v>50</v>
      </c>
      <c r="D84" s="15">
        <f t="shared" ref="D84:D106" si="131">E84+G84</f>
        <v>0.1</v>
      </c>
      <c r="E84" s="15">
        <v>0.1</v>
      </c>
      <c r="F84" s="15"/>
      <c r="G84" s="15"/>
      <c r="H84" s="9">
        <f t="shared" ref="H84:H119" si="132">I84+K84</f>
        <v>0</v>
      </c>
      <c r="I84" s="9"/>
      <c r="J84" s="9"/>
      <c r="K84" s="9"/>
      <c r="L84" s="11">
        <f t="shared" ref="L84:L119" si="133">M84+O84</f>
        <v>0.1</v>
      </c>
      <c r="M84" s="11">
        <f t="shared" ref="M84:O89" si="134">E84+I84</f>
        <v>0.1</v>
      </c>
      <c r="N84" s="11">
        <f t="shared" si="134"/>
        <v>0</v>
      </c>
      <c r="O84" s="11">
        <f t="shared" si="134"/>
        <v>0</v>
      </c>
    </row>
    <row r="85" spans="1:15" ht="15" customHeight="1" x14ac:dyDescent="0.25">
      <c r="A85" s="5" t="s">
        <v>120</v>
      </c>
      <c r="B85" s="28" t="s">
        <v>378</v>
      </c>
      <c r="C85" s="29" t="s">
        <v>50</v>
      </c>
      <c r="D85" s="15">
        <f t="shared" ref="D85" si="135">E85+G85</f>
        <v>0.3</v>
      </c>
      <c r="E85" s="15">
        <v>0.3</v>
      </c>
      <c r="F85" s="15"/>
      <c r="G85" s="15"/>
      <c r="H85" s="9">
        <f t="shared" ref="H85" si="136">I85+K85</f>
        <v>0</v>
      </c>
      <c r="I85" s="9"/>
      <c r="J85" s="9"/>
      <c r="K85" s="9"/>
      <c r="L85" s="11">
        <f t="shared" ref="L85" si="137">M85+O85</f>
        <v>0.3</v>
      </c>
      <c r="M85" s="11">
        <f t="shared" ref="M85" si="138">E85+I85</f>
        <v>0.3</v>
      </c>
      <c r="N85" s="11">
        <f t="shared" ref="N85" si="139">F85+J85</f>
        <v>0</v>
      </c>
      <c r="O85" s="11">
        <f t="shared" ref="O85" si="140">G85+K85</f>
        <v>0</v>
      </c>
    </row>
    <row r="86" spans="1:15" ht="15" customHeight="1" x14ac:dyDescent="0.25">
      <c r="A86" s="5" t="s">
        <v>121</v>
      </c>
      <c r="B86" s="17" t="s">
        <v>148</v>
      </c>
      <c r="C86" s="29" t="s">
        <v>50</v>
      </c>
      <c r="D86" s="15">
        <f t="shared" ref="D86" si="141">E86+G86</f>
        <v>0.3</v>
      </c>
      <c r="E86" s="15">
        <v>0.3</v>
      </c>
      <c r="F86" s="15"/>
      <c r="G86" s="15"/>
      <c r="H86" s="9">
        <f t="shared" ref="H86" si="142">I86+K86</f>
        <v>0</v>
      </c>
      <c r="I86" s="9"/>
      <c r="J86" s="9"/>
      <c r="K86" s="9"/>
      <c r="L86" s="11">
        <f t="shared" ref="L86" si="143">M86+O86</f>
        <v>0.3</v>
      </c>
      <c r="M86" s="11">
        <f t="shared" ref="M86" si="144">E86+I86</f>
        <v>0.3</v>
      </c>
      <c r="N86" s="11">
        <f t="shared" ref="N86" si="145">F86+J86</f>
        <v>0</v>
      </c>
      <c r="O86" s="11">
        <f t="shared" ref="O86" si="146">G86+K86</f>
        <v>0</v>
      </c>
    </row>
    <row r="87" spans="1:15" ht="15" customHeight="1" x14ac:dyDescent="0.25">
      <c r="A87" s="5" t="s">
        <v>122</v>
      </c>
      <c r="B87" s="11" t="s">
        <v>322</v>
      </c>
      <c r="C87" s="29" t="s">
        <v>50</v>
      </c>
      <c r="D87" s="15">
        <f t="shared" si="131"/>
        <v>0.2</v>
      </c>
      <c r="E87" s="15">
        <v>0.2</v>
      </c>
      <c r="F87" s="15"/>
      <c r="G87" s="15"/>
      <c r="H87" s="9">
        <f t="shared" si="132"/>
        <v>0</v>
      </c>
      <c r="I87" s="9"/>
      <c r="J87" s="9"/>
      <c r="K87" s="9"/>
      <c r="L87" s="11">
        <f t="shared" si="133"/>
        <v>0.2</v>
      </c>
      <c r="M87" s="11">
        <f t="shared" si="134"/>
        <v>0.2</v>
      </c>
      <c r="N87" s="11">
        <f t="shared" si="134"/>
        <v>0</v>
      </c>
      <c r="O87" s="11">
        <f t="shared" si="134"/>
        <v>0</v>
      </c>
    </row>
    <row r="88" spans="1:15" ht="15" customHeight="1" x14ac:dyDescent="0.25">
      <c r="A88" s="5" t="s">
        <v>123</v>
      </c>
      <c r="B88" s="28" t="s">
        <v>379</v>
      </c>
      <c r="C88" s="14" t="s">
        <v>50</v>
      </c>
      <c r="D88" s="15">
        <f t="shared" si="131"/>
        <v>0.4</v>
      </c>
      <c r="E88" s="15">
        <v>0.4</v>
      </c>
      <c r="F88" s="15"/>
      <c r="G88" s="15"/>
      <c r="H88" s="9">
        <f t="shared" si="132"/>
        <v>0</v>
      </c>
      <c r="I88" s="9"/>
      <c r="J88" s="9"/>
      <c r="K88" s="9"/>
      <c r="L88" s="11">
        <f t="shared" si="133"/>
        <v>0.4</v>
      </c>
      <c r="M88" s="11">
        <f t="shared" si="134"/>
        <v>0.4</v>
      </c>
      <c r="N88" s="11">
        <f t="shared" si="134"/>
        <v>0</v>
      </c>
      <c r="O88" s="11">
        <f t="shared" si="134"/>
        <v>0</v>
      </c>
    </row>
    <row r="89" spans="1:15" ht="15" customHeight="1" x14ac:dyDescent="0.25">
      <c r="A89" s="5" t="s">
        <v>124</v>
      </c>
      <c r="B89" s="28" t="s">
        <v>380</v>
      </c>
      <c r="C89" s="14" t="s">
        <v>50</v>
      </c>
      <c r="D89" s="15">
        <f t="shared" si="131"/>
        <v>0.9</v>
      </c>
      <c r="E89" s="15">
        <v>0.9</v>
      </c>
      <c r="F89" s="15"/>
      <c r="G89" s="15"/>
      <c r="H89" s="9">
        <f t="shared" si="132"/>
        <v>0</v>
      </c>
      <c r="I89" s="9"/>
      <c r="J89" s="9"/>
      <c r="K89" s="9"/>
      <c r="L89" s="11">
        <f t="shared" si="133"/>
        <v>0.9</v>
      </c>
      <c r="M89" s="11">
        <f t="shared" si="134"/>
        <v>0.9</v>
      </c>
      <c r="N89" s="11">
        <f t="shared" si="134"/>
        <v>0</v>
      </c>
      <c r="O89" s="11">
        <f t="shared" si="134"/>
        <v>0</v>
      </c>
    </row>
    <row r="90" spans="1:15" ht="15" customHeight="1" x14ac:dyDescent="0.25">
      <c r="A90" s="5" t="s">
        <v>125</v>
      </c>
      <c r="B90" s="11" t="s">
        <v>160</v>
      </c>
      <c r="C90" s="29" t="s">
        <v>50</v>
      </c>
      <c r="D90" s="15">
        <f t="shared" ref="D90" si="147">E90+G90</f>
        <v>0.3</v>
      </c>
      <c r="E90" s="15">
        <v>0.3</v>
      </c>
      <c r="F90" s="15"/>
      <c r="G90" s="15"/>
      <c r="H90" s="9">
        <f t="shared" ref="H90" si="148">I90+K90</f>
        <v>0</v>
      </c>
      <c r="I90" s="9"/>
      <c r="J90" s="9"/>
      <c r="K90" s="9"/>
      <c r="L90" s="11">
        <f t="shared" ref="L90" si="149">M90+O90</f>
        <v>0.3</v>
      </c>
      <c r="M90" s="11">
        <f t="shared" ref="M90" si="150">E90+I90</f>
        <v>0.3</v>
      </c>
      <c r="N90" s="11">
        <f t="shared" ref="N90" si="151">F90+J90</f>
        <v>0</v>
      </c>
      <c r="O90" s="11">
        <f t="shared" ref="O90" si="152">G90+K90</f>
        <v>0</v>
      </c>
    </row>
    <row r="91" spans="1:15" ht="15" customHeight="1" x14ac:dyDescent="0.25">
      <c r="A91" s="5" t="s">
        <v>126</v>
      </c>
      <c r="B91" s="11" t="s">
        <v>364</v>
      </c>
      <c r="C91" s="29" t="s">
        <v>50</v>
      </c>
      <c r="D91" s="15">
        <f t="shared" ref="D91" si="153">E91+G91</f>
        <v>0.2</v>
      </c>
      <c r="E91" s="15">
        <v>0.2</v>
      </c>
      <c r="F91" s="15"/>
      <c r="G91" s="15"/>
      <c r="H91" s="9">
        <f t="shared" ref="H91" si="154">I91+K91</f>
        <v>0</v>
      </c>
      <c r="I91" s="9"/>
      <c r="J91" s="9"/>
      <c r="K91" s="9"/>
      <c r="L91" s="11">
        <f t="shared" ref="L91" si="155">M91+O91</f>
        <v>0.2</v>
      </c>
      <c r="M91" s="11">
        <f t="shared" ref="M91" si="156">E91+I91</f>
        <v>0.2</v>
      </c>
      <c r="N91" s="11">
        <f t="shared" ref="N91" si="157">F91+J91</f>
        <v>0</v>
      </c>
      <c r="O91" s="11">
        <f t="shared" ref="O91" si="158">G91+K91</f>
        <v>0</v>
      </c>
    </row>
    <row r="92" spans="1:15" ht="15" customHeight="1" x14ac:dyDescent="0.25">
      <c r="A92" s="5" t="s">
        <v>127</v>
      </c>
      <c r="B92" s="28" t="s">
        <v>41</v>
      </c>
      <c r="C92" s="29" t="s">
        <v>50</v>
      </c>
      <c r="D92" s="15">
        <f t="shared" si="131"/>
        <v>0.2</v>
      </c>
      <c r="E92" s="15">
        <v>0.2</v>
      </c>
      <c r="F92" s="15"/>
      <c r="G92" s="15"/>
      <c r="H92" s="9">
        <f t="shared" si="132"/>
        <v>0</v>
      </c>
      <c r="I92" s="9"/>
      <c r="J92" s="9"/>
      <c r="K92" s="9"/>
      <c r="L92" s="11">
        <f t="shared" si="133"/>
        <v>0.2</v>
      </c>
      <c r="M92" s="11">
        <f t="shared" ref="M92:O118" si="159">E92+I92</f>
        <v>0.2</v>
      </c>
      <c r="N92" s="11">
        <f t="shared" si="159"/>
        <v>0</v>
      </c>
      <c r="O92" s="11">
        <f t="shared" si="159"/>
        <v>0</v>
      </c>
    </row>
    <row r="93" spans="1:15" ht="15" customHeight="1" x14ac:dyDescent="0.25">
      <c r="A93" s="5" t="s">
        <v>128</v>
      </c>
      <c r="B93" s="31" t="s">
        <v>365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5" t="s">
        <v>129</v>
      </c>
      <c r="B94" s="31" t="s">
        <v>40</v>
      </c>
      <c r="C94" s="29" t="s">
        <v>50</v>
      </c>
      <c r="D94" s="15">
        <f t="shared" si="131"/>
        <v>0.1</v>
      </c>
      <c r="E94" s="15">
        <v>0.1</v>
      </c>
      <c r="F94" s="15"/>
      <c r="G94" s="15"/>
      <c r="H94" s="9">
        <f t="shared" si="132"/>
        <v>0</v>
      </c>
      <c r="I94" s="9"/>
      <c r="J94" s="9"/>
      <c r="K94" s="9"/>
      <c r="L94" s="11">
        <f t="shared" si="133"/>
        <v>0.1</v>
      </c>
      <c r="M94" s="11">
        <f t="shared" si="159"/>
        <v>0.1</v>
      </c>
      <c r="N94" s="11">
        <f t="shared" si="159"/>
        <v>0</v>
      </c>
      <c r="O94" s="11">
        <f t="shared" si="159"/>
        <v>0</v>
      </c>
    </row>
    <row r="95" spans="1:15" ht="15" customHeight="1" x14ac:dyDescent="0.25">
      <c r="A95" s="5" t="s">
        <v>130</v>
      </c>
      <c r="B95" s="28" t="s">
        <v>463</v>
      </c>
      <c r="C95" s="29" t="s">
        <v>50</v>
      </c>
      <c r="D95" s="15">
        <f t="shared" si="131"/>
        <v>0.1</v>
      </c>
      <c r="E95" s="15">
        <v>0.1</v>
      </c>
      <c r="F95" s="15"/>
      <c r="G95" s="15"/>
      <c r="H95" s="9">
        <f t="shared" si="132"/>
        <v>0</v>
      </c>
      <c r="I95" s="9"/>
      <c r="J95" s="9"/>
      <c r="K95" s="9"/>
      <c r="L95" s="11">
        <f t="shared" si="133"/>
        <v>0.1</v>
      </c>
      <c r="M95" s="11">
        <f t="shared" si="159"/>
        <v>0.1</v>
      </c>
      <c r="N95" s="11">
        <f t="shared" si="159"/>
        <v>0</v>
      </c>
      <c r="O95" s="11">
        <f t="shared" si="159"/>
        <v>0</v>
      </c>
    </row>
    <row r="96" spans="1:15" ht="15" customHeight="1" x14ac:dyDescent="0.25">
      <c r="A96" s="5" t="s">
        <v>158</v>
      </c>
      <c r="B96" s="28" t="s">
        <v>149</v>
      </c>
      <c r="C96" s="29" t="s">
        <v>50</v>
      </c>
      <c r="D96" s="15">
        <f t="shared" si="131"/>
        <v>4.4000000000000004</v>
      </c>
      <c r="E96" s="15">
        <v>4.4000000000000004</v>
      </c>
      <c r="F96" s="15"/>
      <c r="G96" s="15"/>
      <c r="H96" s="9">
        <f t="shared" si="132"/>
        <v>0</v>
      </c>
      <c r="I96" s="9"/>
      <c r="J96" s="9"/>
      <c r="K96" s="9"/>
      <c r="L96" s="11">
        <f t="shared" si="133"/>
        <v>4.4000000000000004</v>
      </c>
      <c r="M96" s="11">
        <f t="shared" si="159"/>
        <v>4.4000000000000004</v>
      </c>
      <c r="N96" s="11">
        <f t="shared" si="159"/>
        <v>0</v>
      </c>
      <c r="O96" s="11">
        <f t="shared" si="159"/>
        <v>0</v>
      </c>
    </row>
    <row r="97" spans="1:17" ht="15" customHeight="1" x14ac:dyDescent="0.25">
      <c r="A97" s="5" t="s">
        <v>131</v>
      </c>
      <c r="B97" s="28" t="s">
        <v>34</v>
      </c>
      <c r="C97" s="29" t="s">
        <v>50</v>
      </c>
      <c r="D97" s="15">
        <f t="shared" si="131"/>
        <v>1.7</v>
      </c>
      <c r="E97" s="15">
        <v>1.7</v>
      </c>
      <c r="F97" s="15"/>
      <c r="G97" s="15"/>
      <c r="H97" s="9">
        <f t="shared" si="132"/>
        <v>0</v>
      </c>
      <c r="I97" s="9"/>
      <c r="J97" s="9"/>
      <c r="K97" s="9"/>
      <c r="L97" s="11">
        <f t="shared" si="133"/>
        <v>1.7</v>
      </c>
      <c r="M97" s="11">
        <f t="shared" si="159"/>
        <v>1.7</v>
      </c>
      <c r="N97" s="11">
        <f t="shared" si="159"/>
        <v>0</v>
      </c>
      <c r="O97" s="11">
        <f t="shared" si="159"/>
        <v>0</v>
      </c>
    </row>
    <row r="98" spans="1:17" ht="15" customHeight="1" x14ac:dyDescent="0.25">
      <c r="A98" s="5" t="s">
        <v>132</v>
      </c>
      <c r="B98" s="28" t="s">
        <v>36</v>
      </c>
      <c r="C98" s="29" t="s">
        <v>50</v>
      </c>
      <c r="D98" s="15">
        <f t="shared" si="131"/>
        <v>0.9</v>
      </c>
      <c r="E98" s="15">
        <v>0.9</v>
      </c>
      <c r="F98" s="15"/>
      <c r="G98" s="15"/>
      <c r="H98" s="9">
        <f t="shared" si="132"/>
        <v>0</v>
      </c>
      <c r="I98" s="9"/>
      <c r="J98" s="9"/>
      <c r="K98" s="9"/>
      <c r="L98" s="11">
        <f t="shared" si="133"/>
        <v>0.9</v>
      </c>
      <c r="M98" s="11">
        <f t="shared" si="159"/>
        <v>0.9</v>
      </c>
      <c r="N98" s="11">
        <f t="shared" si="159"/>
        <v>0</v>
      </c>
      <c r="O98" s="11">
        <f t="shared" si="159"/>
        <v>0</v>
      </c>
    </row>
    <row r="99" spans="1:17" ht="15" customHeight="1" x14ac:dyDescent="0.25">
      <c r="A99" s="5" t="s">
        <v>133</v>
      </c>
      <c r="B99" s="28" t="s">
        <v>38</v>
      </c>
      <c r="C99" s="29" t="s">
        <v>50</v>
      </c>
      <c r="D99" s="15">
        <f t="shared" si="131"/>
        <v>2.2000000000000002</v>
      </c>
      <c r="E99" s="15">
        <v>2.2000000000000002</v>
      </c>
      <c r="F99" s="15"/>
      <c r="G99" s="15"/>
      <c r="H99" s="9">
        <f t="shared" si="132"/>
        <v>0</v>
      </c>
      <c r="I99" s="9"/>
      <c r="J99" s="9"/>
      <c r="K99" s="9"/>
      <c r="L99" s="11">
        <f t="shared" si="133"/>
        <v>2.2000000000000002</v>
      </c>
      <c r="M99" s="11">
        <f t="shared" si="159"/>
        <v>2.2000000000000002</v>
      </c>
      <c r="N99" s="11">
        <f t="shared" si="159"/>
        <v>0</v>
      </c>
      <c r="O99" s="11">
        <f t="shared" si="159"/>
        <v>0</v>
      </c>
    </row>
    <row r="100" spans="1:17" ht="16.5" customHeight="1" x14ac:dyDescent="0.25">
      <c r="A100" s="5" t="s">
        <v>134</v>
      </c>
      <c r="B100" s="11" t="s">
        <v>37</v>
      </c>
      <c r="C100" s="29" t="s">
        <v>50</v>
      </c>
      <c r="D100" s="15">
        <f t="shared" si="131"/>
        <v>2.5</v>
      </c>
      <c r="E100" s="15">
        <v>2.5</v>
      </c>
      <c r="F100" s="15"/>
      <c r="G100" s="15"/>
      <c r="H100" s="9">
        <f t="shared" si="132"/>
        <v>0</v>
      </c>
      <c r="I100" s="9"/>
      <c r="J100" s="9"/>
      <c r="K100" s="9"/>
      <c r="L100" s="11">
        <f t="shared" si="133"/>
        <v>2.5</v>
      </c>
      <c r="M100" s="11">
        <f t="shared" si="159"/>
        <v>2.5</v>
      </c>
      <c r="N100" s="11">
        <f t="shared" si="159"/>
        <v>0</v>
      </c>
      <c r="O100" s="11">
        <f t="shared" si="159"/>
        <v>0</v>
      </c>
    </row>
    <row r="101" spans="1:17" x14ac:dyDescent="0.25">
      <c r="A101" s="5" t="s">
        <v>135</v>
      </c>
      <c r="B101" s="32" t="s">
        <v>35</v>
      </c>
      <c r="C101" s="14" t="s">
        <v>50</v>
      </c>
      <c r="D101" s="15">
        <f t="shared" si="131"/>
        <v>3.7</v>
      </c>
      <c r="E101" s="15">
        <v>3.7</v>
      </c>
      <c r="F101" s="15"/>
      <c r="G101" s="15"/>
      <c r="H101" s="9">
        <f t="shared" si="132"/>
        <v>0</v>
      </c>
      <c r="I101" s="9"/>
      <c r="J101" s="9"/>
      <c r="K101" s="9"/>
      <c r="L101" s="11">
        <f t="shared" si="133"/>
        <v>3.7</v>
      </c>
      <c r="M101" s="11">
        <f t="shared" si="159"/>
        <v>3.7</v>
      </c>
      <c r="N101" s="11">
        <f t="shared" si="159"/>
        <v>0</v>
      </c>
      <c r="O101" s="11">
        <f t="shared" si="159"/>
        <v>0</v>
      </c>
    </row>
    <row r="102" spans="1:17" x14ac:dyDescent="0.25">
      <c r="A102" s="5" t="s">
        <v>136</v>
      </c>
      <c r="B102" s="32" t="s">
        <v>39</v>
      </c>
      <c r="C102" s="14" t="s">
        <v>50</v>
      </c>
      <c r="D102" s="15">
        <f t="shared" ref="D102" si="160">E102+G102</f>
        <v>0.1</v>
      </c>
      <c r="E102" s="15">
        <v>0.1</v>
      </c>
      <c r="F102" s="15"/>
      <c r="G102" s="15"/>
      <c r="H102" s="9">
        <f t="shared" ref="H102" si="161">I102+K102</f>
        <v>0</v>
      </c>
      <c r="I102" s="9"/>
      <c r="J102" s="9"/>
      <c r="K102" s="9"/>
      <c r="L102" s="11">
        <f t="shared" ref="L102" si="162">M102+O102</f>
        <v>0.1</v>
      </c>
      <c r="M102" s="11">
        <f t="shared" ref="M102" si="163">E102+I102</f>
        <v>0.1</v>
      </c>
      <c r="N102" s="11">
        <f t="shared" ref="N102" si="164">F102+J102</f>
        <v>0</v>
      </c>
      <c r="O102" s="11">
        <f t="shared" ref="O102" si="165">G102+K102</f>
        <v>0</v>
      </c>
    </row>
    <row r="103" spans="1:17" ht="15" customHeight="1" x14ac:dyDescent="0.25">
      <c r="A103" s="5" t="s">
        <v>137</v>
      </c>
      <c r="B103" s="32" t="s">
        <v>48</v>
      </c>
      <c r="C103" s="14" t="s">
        <v>50</v>
      </c>
      <c r="D103" s="15">
        <f t="shared" si="131"/>
        <v>0.5</v>
      </c>
      <c r="E103" s="15">
        <v>0.5</v>
      </c>
      <c r="F103" s="15"/>
      <c r="G103" s="15"/>
      <c r="H103" s="9">
        <f t="shared" si="132"/>
        <v>0</v>
      </c>
      <c r="I103" s="9"/>
      <c r="J103" s="9"/>
      <c r="K103" s="9"/>
      <c r="L103" s="11">
        <f t="shared" si="133"/>
        <v>0.5</v>
      </c>
      <c r="M103" s="11">
        <f t="shared" si="159"/>
        <v>0.5</v>
      </c>
      <c r="N103" s="11">
        <f t="shared" si="159"/>
        <v>0</v>
      </c>
      <c r="O103" s="11">
        <f t="shared" si="159"/>
        <v>0</v>
      </c>
    </row>
    <row r="104" spans="1:17" ht="15" customHeight="1" x14ac:dyDescent="0.25">
      <c r="A104" s="5" t="s">
        <v>159</v>
      </c>
      <c r="B104" s="32" t="s">
        <v>47</v>
      </c>
      <c r="C104" s="14" t="s">
        <v>50</v>
      </c>
      <c r="D104" s="15">
        <f t="shared" si="131"/>
        <v>5</v>
      </c>
      <c r="E104" s="15">
        <v>5</v>
      </c>
      <c r="F104" s="15">
        <v>4.8</v>
      </c>
      <c r="G104" s="15"/>
      <c r="H104" s="9">
        <f t="shared" si="132"/>
        <v>0</v>
      </c>
      <c r="I104" s="9"/>
      <c r="J104" s="9"/>
      <c r="K104" s="9"/>
      <c r="L104" s="11">
        <f t="shared" si="133"/>
        <v>5</v>
      </c>
      <c r="M104" s="11">
        <f t="shared" si="159"/>
        <v>5</v>
      </c>
      <c r="N104" s="11">
        <f t="shared" si="159"/>
        <v>4.8</v>
      </c>
      <c r="O104" s="11">
        <f t="shared" si="159"/>
        <v>0</v>
      </c>
    </row>
    <row r="105" spans="1:17" ht="15" customHeight="1" x14ac:dyDescent="0.25">
      <c r="A105" s="5" t="s">
        <v>138</v>
      </c>
      <c r="B105" s="32" t="s">
        <v>63</v>
      </c>
      <c r="C105" s="14" t="s">
        <v>50</v>
      </c>
      <c r="D105" s="15">
        <f t="shared" si="131"/>
        <v>2</v>
      </c>
      <c r="E105" s="15">
        <v>2</v>
      </c>
      <c r="F105" s="15">
        <v>0.8</v>
      </c>
      <c r="G105" s="15"/>
      <c r="H105" s="9">
        <f t="shared" si="132"/>
        <v>0</v>
      </c>
      <c r="I105" s="9"/>
      <c r="J105" s="9"/>
      <c r="K105" s="9"/>
      <c r="L105" s="11">
        <f t="shared" si="133"/>
        <v>2</v>
      </c>
      <c r="M105" s="11">
        <f t="shared" si="159"/>
        <v>2</v>
      </c>
      <c r="N105" s="11">
        <f t="shared" si="159"/>
        <v>0.8</v>
      </c>
      <c r="O105" s="11">
        <f t="shared" si="159"/>
        <v>0</v>
      </c>
    </row>
    <row r="106" spans="1:17" ht="15" customHeight="1" x14ac:dyDescent="0.25">
      <c r="A106" s="5" t="s">
        <v>178</v>
      </c>
      <c r="B106" s="32" t="s">
        <v>49</v>
      </c>
      <c r="C106" s="14" t="s">
        <v>50</v>
      </c>
      <c r="D106" s="15">
        <f t="shared" si="131"/>
        <v>4.9000000000000004</v>
      </c>
      <c r="E106" s="15">
        <v>4.9000000000000004</v>
      </c>
      <c r="F106" s="15"/>
      <c r="G106" s="15"/>
      <c r="H106" s="9">
        <f t="shared" si="132"/>
        <v>0</v>
      </c>
      <c r="I106" s="9"/>
      <c r="J106" s="9"/>
      <c r="K106" s="9"/>
      <c r="L106" s="11">
        <f t="shared" si="133"/>
        <v>4.9000000000000004</v>
      </c>
      <c r="M106" s="11">
        <f t="shared" si="159"/>
        <v>4.9000000000000004</v>
      </c>
      <c r="N106" s="11">
        <f t="shared" si="159"/>
        <v>0</v>
      </c>
      <c r="O106" s="11">
        <f t="shared" si="159"/>
        <v>0</v>
      </c>
    </row>
    <row r="107" spans="1:17" ht="15.95" customHeight="1" x14ac:dyDescent="0.25">
      <c r="A107" s="331" t="s">
        <v>179</v>
      </c>
      <c r="B107" s="20" t="s">
        <v>172</v>
      </c>
      <c r="C107" s="24"/>
      <c r="D107" s="207">
        <f>E107+G107</f>
        <v>32.1</v>
      </c>
      <c r="E107" s="22">
        <f>SUM(E83:E106)</f>
        <v>32.1</v>
      </c>
      <c r="F107" s="22">
        <f t="shared" ref="F107:G107" si="166">SUM(F83:F106)</f>
        <v>5.6</v>
      </c>
      <c r="G107" s="22">
        <f t="shared" si="166"/>
        <v>0</v>
      </c>
      <c r="H107" s="23">
        <f t="shared" si="132"/>
        <v>0</v>
      </c>
      <c r="I107" s="23">
        <f>SUM(I83:I106)</f>
        <v>0</v>
      </c>
      <c r="J107" s="23">
        <f t="shared" ref="J107:K107" si="167">SUM(J83:J106)</f>
        <v>0</v>
      </c>
      <c r="K107" s="23">
        <f t="shared" si="167"/>
        <v>0</v>
      </c>
      <c r="L107" s="20">
        <f t="shared" si="133"/>
        <v>32.1</v>
      </c>
      <c r="M107" s="20">
        <f>SUM(M83:M106)</f>
        <v>32.1</v>
      </c>
      <c r="N107" s="20">
        <f t="shared" ref="N107:Q107" si="168">SUM(N83:N106)</f>
        <v>5.6</v>
      </c>
      <c r="O107" s="20">
        <f t="shared" si="168"/>
        <v>0</v>
      </c>
      <c r="P107" s="20">
        <f t="shared" si="168"/>
        <v>0</v>
      </c>
      <c r="Q107" s="20">
        <f t="shared" si="168"/>
        <v>0</v>
      </c>
    </row>
    <row r="108" spans="1:17" ht="15.95" customHeight="1" x14ac:dyDescent="0.25">
      <c r="A108" s="5" t="s">
        <v>180</v>
      </c>
      <c r="B108" s="471" t="s">
        <v>64</v>
      </c>
      <c r="C108" s="472"/>
      <c r="D108" s="472"/>
      <c r="E108" s="472"/>
      <c r="F108" s="472"/>
      <c r="G108" s="472"/>
      <c r="H108" s="472"/>
      <c r="I108" s="472"/>
      <c r="J108" s="472"/>
      <c r="K108" s="472"/>
      <c r="L108" s="472"/>
      <c r="M108" s="472"/>
      <c r="N108" s="472"/>
      <c r="O108" s="472"/>
    </row>
    <row r="109" spans="1:17" ht="15.95" customHeight="1" x14ac:dyDescent="0.25">
      <c r="A109" s="5" t="s">
        <v>181</v>
      </c>
      <c r="B109" s="11" t="s">
        <v>16</v>
      </c>
      <c r="C109" s="35" t="s">
        <v>30</v>
      </c>
      <c r="D109" s="15">
        <f t="shared" ref="D109" si="169">E109+G109</f>
        <v>0.4</v>
      </c>
      <c r="E109" s="15">
        <v>0.4</v>
      </c>
      <c r="F109" s="15"/>
      <c r="G109" s="15"/>
      <c r="H109" s="9">
        <f t="shared" ref="H109" si="170">I109+K109</f>
        <v>0</v>
      </c>
      <c r="I109" s="9"/>
      <c r="J109" s="9"/>
      <c r="K109" s="9"/>
      <c r="L109" s="11">
        <f t="shared" ref="L109" si="171">M109+O109</f>
        <v>0.4</v>
      </c>
      <c r="M109" s="11">
        <f t="shared" ref="M109" si="172">E109+I109</f>
        <v>0.4</v>
      </c>
      <c r="N109" s="11">
        <f t="shared" ref="N109" si="173">F109+J109</f>
        <v>0</v>
      </c>
      <c r="O109" s="11">
        <f t="shared" ref="O109" si="174">G109+K109</f>
        <v>0</v>
      </c>
    </row>
    <row r="110" spans="1:17" ht="15" hidden="1" customHeight="1" x14ac:dyDescent="0.25">
      <c r="A110" s="12" t="s">
        <v>117</v>
      </c>
      <c r="B110" s="28" t="s">
        <v>57</v>
      </c>
      <c r="C110" s="35" t="s">
        <v>30</v>
      </c>
      <c r="D110" s="15">
        <f t="shared" ref="D110" si="175">E110+G110</f>
        <v>0</v>
      </c>
      <c r="E110" s="15"/>
      <c r="F110" s="15"/>
      <c r="G110" s="15"/>
      <c r="H110" s="9">
        <f t="shared" si="132"/>
        <v>0</v>
      </c>
      <c r="I110" s="9"/>
      <c r="J110" s="9"/>
      <c r="K110" s="9"/>
      <c r="L110" s="11">
        <f t="shared" si="133"/>
        <v>0</v>
      </c>
      <c r="M110" s="11">
        <f t="shared" si="159"/>
        <v>0</v>
      </c>
      <c r="N110" s="11">
        <f t="shared" si="159"/>
        <v>0</v>
      </c>
      <c r="O110" s="11">
        <f t="shared" si="159"/>
        <v>0</v>
      </c>
    </row>
    <row r="111" spans="1:17" ht="15" hidden="1" customHeight="1" x14ac:dyDescent="0.25">
      <c r="A111" s="12" t="s">
        <v>118</v>
      </c>
      <c r="B111" s="28" t="s">
        <v>65</v>
      </c>
      <c r="C111" s="35" t="s">
        <v>30</v>
      </c>
      <c r="D111" s="15">
        <f t="shared" ref="D111" si="176">E111+G111</f>
        <v>0</v>
      </c>
      <c r="E111" s="15"/>
      <c r="F111" s="15"/>
      <c r="G111" s="15"/>
      <c r="H111" s="9">
        <f t="shared" ref="H111" si="177">I111+K111</f>
        <v>0</v>
      </c>
      <c r="I111" s="9"/>
      <c r="J111" s="9"/>
      <c r="K111" s="9"/>
      <c r="L111" s="11">
        <f t="shared" ref="L111" si="178">M111+O111</f>
        <v>0</v>
      </c>
      <c r="M111" s="11">
        <f t="shared" ref="M111" si="179">E111+I111</f>
        <v>0</v>
      </c>
      <c r="N111" s="11">
        <f t="shared" ref="N111" si="180">F111+J111</f>
        <v>0</v>
      </c>
      <c r="O111" s="11">
        <f t="shared" ref="O111" si="181">G111+K111</f>
        <v>0</v>
      </c>
    </row>
    <row r="112" spans="1:17" ht="15" customHeight="1" x14ac:dyDescent="0.25">
      <c r="A112" s="12" t="s">
        <v>182</v>
      </c>
      <c r="B112" s="28" t="s">
        <v>29</v>
      </c>
      <c r="C112" s="35" t="s">
        <v>30</v>
      </c>
      <c r="D112" s="15">
        <f t="shared" ref="D112:D113" si="182">E112+G112</f>
        <v>0.2</v>
      </c>
      <c r="E112" s="15">
        <v>0.2</v>
      </c>
      <c r="F112" s="15"/>
      <c r="G112" s="15"/>
      <c r="H112" s="9">
        <f t="shared" ref="H112:H113" si="183">I112+K112</f>
        <v>0</v>
      </c>
      <c r="I112" s="9"/>
      <c r="J112" s="9"/>
      <c r="K112" s="9"/>
      <c r="L112" s="11">
        <f t="shared" ref="L112:L113" si="184">M112+O112</f>
        <v>0.2</v>
      </c>
      <c r="M112" s="11">
        <f t="shared" ref="M112:M113" si="185">E112+I112</f>
        <v>0.2</v>
      </c>
      <c r="N112" s="11">
        <f t="shared" ref="N112:N113" si="186">F112+J112</f>
        <v>0</v>
      </c>
      <c r="O112" s="11">
        <f t="shared" ref="O112:O113" si="187">G112+K112</f>
        <v>0</v>
      </c>
    </row>
    <row r="113" spans="1:15" ht="15" customHeight="1" x14ac:dyDescent="0.25">
      <c r="A113" s="12" t="s">
        <v>183</v>
      </c>
      <c r="B113" s="28" t="s">
        <v>62</v>
      </c>
      <c r="C113" s="35" t="s">
        <v>30</v>
      </c>
      <c r="D113" s="15">
        <f t="shared" si="182"/>
        <v>0.5</v>
      </c>
      <c r="E113" s="15">
        <v>0.5</v>
      </c>
      <c r="F113" s="15"/>
      <c r="G113" s="15"/>
      <c r="H113" s="9">
        <f t="shared" si="183"/>
        <v>0</v>
      </c>
      <c r="I113" s="9"/>
      <c r="J113" s="9"/>
      <c r="K113" s="9"/>
      <c r="L113" s="11">
        <f t="shared" si="184"/>
        <v>0.5</v>
      </c>
      <c r="M113" s="11">
        <f t="shared" si="185"/>
        <v>0.5</v>
      </c>
      <c r="N113" s="11">
        <f t="shared" si="186"/>
        <v>0</v>
      </c>
      <c r="O113" s="11">
        <f t="shared" si="187"/>
        <v>0</v>
      </c>
    </row>
    <row r="114" spans="1:15" ht="15.95" customHeight="1" x14ac:dyDescent="0.25">
      <c r="A114" s="329" t="s">
        <v>184</v>
      </c>
      <c r="B114" s="39" t="s">
        <v>174</v>
      </c>
      <c r="C114" s="75"/>
      <c r="D114" s="207">
        <f>E114+G114</f>
        <v>1.1000000000000001</v>
      </c>
      <c r="E114" s="22">
        <f>SUM(E109:E113)</f>
        <v>1.1000000000000001</v>
      </c>
      <c r="F114" s="22">
        <f t="shared" ref="F114:G114" si="188">SUM(F109:F113)</f>
        <v>0</v>
      </c>
      <c r="G114" s="22">
        <f t="shared" si="188"/>
        <v>0</v>
      </c>
      <c r="H114" s="23">
        <f t="shared" si="132"/>
        <v>0</v>
      </c>
      <c r="I114" s="23">
        <f>SUM(I109:I113)</f>
        <v>0</v>
      </c>
      <c r="J114" s="23">
        <f t="shared" ref="J114:K114" si="189">SUM(J109:J113)</f>
        <v>0</v>
      </c>
      <c r="K114" s="23">
        <f t="shared" si="189"/>
        <v>0</v>
      </c>
      <c r="L114" s="20">
        <f t="shared" si="133"/>
        <v>1.1000000000000001</v>
      </c>
      <c r="M114" s="20">
        <f>SUM(M109:M113)</f>
        <v>1.1000000000000001</v>
      </c>
      <c r="N114" s="20">
        <f t="shared" ref="N114:O114" si="190">SUM(N109:N113)</f>
        <v>0</v>
      </c>
      <c r="O114" s="20">
        <f t="shared" si="190"/>
        <v>0</v>
      </c>
    </row>
    <row r="115" spans="1:15" ht="15.95" customHeight="1" x14ac:dyDescent="0.25">
      <c r="A115" s="5" t="s">
        <v>185</v>
      </c>
      <c r="B115" s="471" t="s">
        <v>66</v>
      </c>
      <c r="C115" s="472"/>
      <c r="D115" s="472"/>
      <c r="E115" s="472"/>
      <c r="F115" s="472"/>
      <c r="G115" s="472"/>
      <c r="H115" s="472"/>
      <c r="I115" s="472"/>
      <c r="J115" s="472"/>
      <c r="K115" s="472"/>
      <c r="L115" s="472"/>
      <c r="M115" s="472"/>
      <c r="N115" s="472"/>
      <c r="O115" s="473"/>
    </row>
    <row r="116" spans="1:15" ht="15" customHeight="1" x14ac:dyDescent="0.25">
      <c r="A116" s="5" t="s">
        <v>186</v>
      </c>
      <c r="B116" s="10" t="s">
        <v>51</v>
      </c>
      <c r="C116" s="6" t="s">
        <v>24</v>
      </c>
      <c r="D116" s="7">
        <f>E116+G116</f>
        <v>0.2</v>
      </c>
      <c r="E116" s="37">
        <v>0.2</v>
      </c>
      <c r="F116" s="37"/>
      <c r="G116" s="37"/>
      <c r="H116" s="8">
        <f t="shared" si="132"/>
        <v>0</v>
      </c>
      <c r="I116" s="8"/>
      <c r="J116" s="8"/>
      <c r="K116" s="8"/>
      <c r="L116" s="10">
        <f t="shared" si="133"/>
        <v>0.2</v>
      </c>
      <c r="M116" s="10">
        <f t="shared" si="159"/>
        <v>0.2</v>
      </c>
      <c r="N116" s="10">
        <f>F116+J116</f>
        <v>0</v>
      </c>
      <c r="O116" s="10">
        <f t="shared" si="159"/>
        <v>0</v>
      </c>
    </row>
    <row r="117" spans="1:15" ht="15" customHeight="1" x14ac:dyDescent="0.25">
      <c r="A117" s="5" t="s">
        <v>187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132"/>
        <v>0</v>
      </c>
      <c r="I117" s="9"/>
      <c r="J117" s="9"/>
      <c r="K117" s="9"/>
      <c r="L117" s="11">
        <f t="shared" si="133"/>
        <v>0.5</v>
      </c>
      <c r="M117" s="11">
        <f t="shared" si="159"/>
        <v>0.5</v>
      </c>
      <c r="N117" s="11">
        <f t="shared" si="159"/>
        <v>0</v>
      </c>
      <c r="O117" s="11">
        <f t="shared" si="159"/>
        <v>0</v>
      </c>
    </row>
    <row r="118" spans="1:15" x14ac:dyDescent="0.25">
      <c r="A118" s="12" t="s">
        <v>188</v>
      </c>
      <c r="B118" s="11" t="s">
        <v>451</v>
      </c>
      <c r="C118" s="14" t="s">
        <v>24</v>
      </c>
      <c r="D118" s="15">
        <f>E118+G118</f>
        <v>1.4</v>
      </c>
      <c r="E118" s="38">
        <v>1.4</v>
      </c>
      <c r="F118" s="38"/>
      <c r="G118" s="38"/>
      <c r="H118" s="9">
        <f t="shared" si="132"/>
        <v>0</v>
      </c>
      <c r="I118" s="9"/>
      <c r="J118" s="9"/>
      <c r="K118" s="9"/>
      <c r="L118" s="11">
        <f t="shared" si="133"/>
        <v>1.4</v>
      </c>
      <c r="M118" s="11">
        <f t="shared" si="159"/>
        <v>1.4</v>
      </c>
      <c r="N118" s="11">
        <f t="shared" si="159"/>
        <v>0</v>
      </c>
      <c r="O118" s="11">
        <f t="shared" si="159"/>
        <v>0</v>
      </c>
    </row>
    <row r="119" spans="1:15" ht="15.95" customHeight="1" x14ac:dyDescent="0.25">
      <c r="A119" s="329" t="s">
        <v>139</v>
      </c>
      <c r="B119" s="76" t="s">
        <v>175</v>
      </c>
      <c r="C119" s="77"/>
      <c r="D119" s="207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132"/>
        <v>0</v>
      </c>
      <c r="I119" s="23">
        <f t="shared" ref="I119:K119" si="191">SUM(I116:I118)</f>
        <v>0</v>
      </c>
      <c r="J119" s="23">
        <f t="shared" si="191"/>
        <v>0</v>
      </c>
      <c r="K119" s="23">
        <f t="shared" si="191"/>
        <v>0</v>
      </c>
      <c r="L119" s="20">
        <f t="shared" si="133"/>
        <v>2.0999999999999996</v>
      </c>
      <c r="M119" s="20">
        <f t="shared" ref="M119:O119" si="192">SUM(M116:M118)</f>
        <v>2.0999999999999996</v>
      </c>
      <c r="N119" s="20">
        <f t="shared" si="192"/>
        <v>0</v>
      </c>
      <c r="O119" s="20">
        <f t="shared" si="192"/>
        <v>0</v>
      </c>
    </row>
    <row r="120" spans="1:15" ht="18" customHeight="1" x14ac:dyDescent="0.25">
      <c r="A120" s="5" t="s">
        <v>140</v>
      </c>
      <c r="B120" s="542" t="s">
        <v>464</v>
      </c>
      <c r="C120" s="542"/>
      <c r="D120" s="542"/>
      <c r="E120" s="542"/>
      <c r="F120" s="542"/>
      <c r="G120" s="542"/>
      <c r="H120" s="542"/>
      <c r="I120" s="542"/>
      <c r="J120" s="542"/>
      <c r="K120" s="542"/>
      <c r="L120" s="542"/>
      <c r="M120" s="542"/>
      <c r="N120" s="542"/>
      <c r="O120" s="542"/>
    </row>
    <row r="121" spans="1:15" ht="15.75" customHeight="1" x14ac:dyDescent="0.25">
      <c r="A121" s="5" t="s">
        <v>141</v>
      </c>
      <c r="B121" s="471" t="s">
        <v>58</v>
      </c>
      <c r="C121" s="472"/>
      <c r="D121" s="472"/>
      <c r="E121" s="472"/>
      <c r="F121" s="472"/>
      <c r="G121" s="472"/>
      <c r="H121" s="472"/>
      <c r="I121" s="472"/>
      <c r="J121" s="472"/>
      <c r="K121" s="472"/>
      <c r="L121" s="472"/>
      <c r="M121" s="472"/>
      <c r="N121" s="472"/>
      <c r="O121" s="473"/>
    </row>
    <row r="122" spans="1:15" ht="15" customHeight="1" x14ac:dyDescent="0.25">
      <c r="A122" s="5" t="s">
        <v>142</v>
      </c>
      <c r="B122" s="11" t="s">
        <v>20</v>
      </c>
      <c r="C122" s="29" t="s">
        <v>31</v>
      </c>
      <c r="D122" s="15">
        <f t="shared" ref="D122:D123" si="193">E122+G122</f>
        <v>11</v>
      </c>
      <c r="E122" s="15">
        <v>7</v>
      </c>
      <c r="F122" s="15"/>
      <c r="G122" s="15">
        <v>4</v>
      </c>
      <c r="H122" s="9">
        <f t="shared" ref="H122:H124" si="194">I122+K122</f>
        <v>0</v>
      </c>
      <c r="I122" s="9">
        <v>0.1</v>
      </c>
      <c r="J122" s="9"/>
      <c r="K122" s="9">
        <v>-0.1</v>
      </c>
      <c r="L122" s="11">
        <f t="shared" ref="L122:L124" si="195">M122+O122</f>
        <v>11</v>
      </c>
      <c r="M122" s="11">
        <f t="shared" ref="M122:M123" si="196">E122+I122</f>
        <v>7.1</v>
      </c>
      <c r="N122" s="11">
        <f t="shared" ref="N122:N123" si="197">F122+J122</f>
        <v>0</v>
      </c>
      <c r="O122" s="11">
        <f t="shared" ref="O122:O123" si="198">G122+K122</f>
        <v>3.9</v>
      </c>
    </row>
    <row r="123" spans="1:15" ht="15" hidden="1" customHeight="1" x14ac:dyDescent="0.25">
      <c r="A123" s="12" t="s">
        <v>393</v>
      </c>
      <c r="B123" s="32" t="s">
        <v>13</v>
      </c>
      <c r="C123" s="14" t="s">
        <v>9</v>
      </c>
      <c r="D123" s="15">
        <f t="shared" si="193"/>
        <v>0</v>
      </c>
      <c r="E123" s="15"/>
      <c r="F123" s="15"/>
      <c r="G123" s="15"/>
      <c r="H123" s="9">
        <f t="shared" si="194"/>
        <v>0</v>
      </c>
      <c r="I123" s="9"/>
      <c r="J123" s="9"/>
      <c r="K123" s="9"/>
      <c r="L123" s="11">
        <f t="shared" si="195"/>
        <v>0</v>
      </c>
      <c r="M123" s="11">
        <f t="shared" si="196"/>
        <v>0</v>
      </c>
      <c r="N123" s="11">
        <f t="shared" si="197"/>
        <v>0</v>
      </c>
      <c r="O123" s="11">
        <f t="shared" si="198"/>
        <v>0</v>
      </c>
    </row>
    <row r="124" spans="1:15" ht="15" customHeight="1" x14ac:dyDescent="0.25">
      <c r="A124" s="331" t="s">
        <v>143</v>
      </c>
      <c r="B124" s="20" t="s">
        <v>170</v>
      </c>
      <c r="C124" s="27"/>
      <c r="D124" s="207">
        <f>E124+G124</f>
        <v>11</v>
      </c>
      <c r="E124" s="22">
        <f>SUM(E122:E123)</f>
        <v>7</v>
      </c>
      <c r="F124" s="22">
        <f>SUM(F122:F123)</f>
        <v>0</v>
      </c>
      <c r="G124" s="22">
        <f>SUM(G122:G123)</f>
        <v>4</v>
      </c>
      <c r="H124" s="23">
        <f t="shared" si="194"/>
        <v>0</v>
      </c>
      <c r="I124" s="23">
        <f>SUM(I122:I123)</f>
        <v>0.1</v>
      </c>
      <c r="J124" s="23">
        <f>SUM(J122:J123)</f>
        <v>0</v>
      </c>
      <c r="K124" s="23">
        <f>SUM(K122:K123)</f>
        <v>-0.1</v>
      </c>
      <c r="L124" s="20">
        <f t="shared" si="195"/>
        <v>11</v>
      </c>
      <c r="M124" s="20">
        <f>SUM(M122:M123)</f>
        <v>7.1</v>
      </c>
      <c r="N124" s="20">
        <f>SUM(N122:N123)</f>
        <v>0</v>
      </c>
      <c r="O124" s="20">
        <f>SUM(O122:O123)</f>
        <v>3.9</v>
      </c>
    </row>
    <row r="125" spans="1:15" ht="18" customHeight="1" x14ac:dyDescent="0.25">
      <c r="A125" s="5" t="s">
        <v>144</v>
      </c>
      <c r="B125" s="542" t="s">
        <v>409</v>
      </c>
      <c r="C125" s="542"/>
      <c r="D125" s="542"/>
      <c r="E125" s="542"/>
      <c r="F125" s="542"/>
      <c r="G125" s="542"/>
      <c r="H125" s="542"/>
      <c r="I125" s="542"/>
      <c r="J125" s="542"/>
      <c r="K125" s="542"/>
      <c r="L125" s="542"/>
      <c r="M125" s="542"/>
      <c r="N125" s="542"/>
      <c r="O125" s="542"/>
    </row>
    <row r="126" spans="1:15" ht="15.75" customHeight="1" x14ac:dyDescent="0.25">
      <c r="A126" s="5" t="s">
        <v>145</v>
      </c>
      <c r="B126" s="471" t="s">
        <v>64</v>
      </c>
      <c r="C126" s="472"/>
      <c r="D126" s="472"/>
      <c r="E126" s="472"/>
      <c r="F126" s="472"/>
      <c r="G126" s="472"/>
      <c r="H126" s="472"/>
      <c r="I126" s="472"/>
      <c r="J126" s="472"/>
      <c r="K126" s="472"/>
      <c r="L126" s="472"/>
      <c r="M126" s="472"/>
      <c r="N126" s="472"/>
      <c r="O126" s="472"/>
    </row>
    <row r="127" spans="1:15" ht="15" customHeight="1" x14ac:dyDescent="0.25">
      <c r="A127" s="12" t="s">
        <v>146</v>
      </c>
      <c r="B127" s="11" t="s">
        <v>20</v>
      </c>
      <c r="C127" s="35" t="s">
        <v>30</v>
      </c>
      <c r="D127" s="15">
        <f t="shared" ref="D127:D128" si="199">E127+G127</f>
        <v>17.600000000000001</v>
      </c>
      <c r="E127" s="15"/>
      <c r="F127" s="15"/>
      <c r="G127" s="15">
        <v>17.600000000000001</v>
      </c>
      <c r="H127" s="9">
        <f t="shared" ref="H127:H129" si="200">I127+K127</f>
        <v>0</v>
      </c>
      <c r="I127" s="9"/>
      <c r="J127" s="9"/>
      <c r="K127" s="9"/>
      <c r="L127" s="11">
        <f t="shared" ref="L127:L129" si="201">M127+O127</f>
        <v>17.600000000000001</v>
      </c>
      <c r="M127" s="11">
        <f t="shared" ref="M127:M128" si="202">E127+I127</f>
        <v>0</v>
      </c>
      <c r="N127" s="11">
        <f t="shared" ref="N127:N128" si="203">F127+J127</f>
        <v>0</v>
      </c>
      <c r="O127" s="11">
        <f t="shared" ref="O127:O128" si="204">G127+K127</f>
        <v>17.600000000000001</v>
      </c>
    </row>
    <row r="128" spans="1:15" ht="15" hidden="1" customHeight="1" x14ac:dyDescent="0.25">
      <c r="A128" s="12" t="s">
        <v>396</v>
      </c>
      <c r="B128" s="32" t="s">
        <v>13</v>
      </c>
      <c r="C128" s="14" t="s">
        <v>9</v>
      </c>
      <c r="D128" s="15">
        <f t="shared" si="199"/>
        <v>0</v>
      </c>
      <c r="E128" s="15"/>
      <c r="F128" s="15"/>
      <c r="G128" s="15"/>
      <c r="H128" s="9">
        <f t="shared" si="200"/>
        <v>0</v>
      </c>
      <c r="I128" s="9"/>
      <c r="J128" s="9"/>
      <c r="K128" s="9"/>
      <c r="L128" s="11">
        <f t="shared" si="201"/>
        <v>0</v>
      </c>
      <c r="M128" s="11">
        <f t="shared" si="202"/>
        <v>0</v>
      </c>
      <c r="N128" s="11">
        <f t="shared" si="203"/>
        <v>0</v>
      </c>
      <c r="O128" s="11">
        <f t="shared" si="204"/>
        <v>0</v>
      </c>
    </row>
    <row r="129" spans="1:16" ht="15" customHeight="1" x14ac:dyDescent="0.25">
      <c r="A129" s="329" t="s">
        <v>147</v>
      </c>
      <c r="B129" s="20" t="s">
        <v>174</v>
      </c>
      <c r="C129" s="27"/>
      <c r="D129" s="207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200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201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407</v>
      </c>
      <c r="B130" s="542" t="s">
        <v>410</v>
      </c>
      <c r="C130" s="542"/>
      <c r="D130" s="542"/>
      <c r="E130" s="542"/>
      <c r="F130" s="542"/>
      <c r="G130" s="542"/>
      <c r="H130" s="542"/>
      <c r="I130" s="542"/>
      <c r="J130" s="542"/>
      <c r="K130" s="542"/>
      <c r="L130" s="542"/>
      <c r="M130" s="542"/>
      <c r="N130" s="542"/>
      <c r="O130" s="542"/>
    </row>
    <row r="131" spans="1:16" ht="15.75" hidden="1" customHeight="1" x14ac:dyDescent="0.25">
      <c r="A131" s="5" t="s">
        <v>394</v>
      </c>
      <c r="B131" s="471" t="s">
        <v>166</v>
      </c>
      <c r="C131" s="472"/>
      <c r="D131" s="472"/>
      <c r="E131" s="472"/>
      <c r="F131" s="472"/>
      <c r="G131" s="472"/>
      <c r="H131" s="472"/>
      <c r="I131" s="472"/>
      <c r="J131" s="472"/>
      <c r="K131" s="472"/>
      <c r="L131" s="472"/>
      <c r="M131" s="472"/>
      <c r="N131" s="472"/>
      <c r="O131" s="473"/>
    </row>
    <row r="132" spans="1:16" ht="15" hidden="1" customHeight="1" x14ac:dyDescent="0.25">
      <c r="A132" s="5" t="s">
        <v>395</v>
      </c>
      <c r="B132" s="11" t="s">
        <v>20</v>
      </c>
      <c r="C132" s="14" t="s">
        <v>50</v>
      </c>
      <c r="D132" s="15">
        <f t="shared" ref="D132:D133" si="205">E132+G132</f>
        <v>0</v>
      </c>
      <c r="E132" s="15"/>
      <c r="F132" s="15"/>
      <c r="G132" s="15"/>
      <c r="H132" s="9">
        <f t="shared" ref="H132:H134" si="206">I132+K132</f>
        <v>0</v>
      </c>
      <c r="I132" s="9"/>
      <c r="J132" s="9"/>
      <c r="K132" s="9"/>
      <c r="L132" s="11">
        <f t="shared" ref="L132:L134" si="207">M132+O132</f>
        <v>0</v>
      </c>
      <c r="M132" s="11">
        <f t="shared" ref="M132:M133" si="208">E132+I132</f>
        <v>0</v>
      </c>
      <c r="N132" s="11">
        <f t="shared" ref="N132:N133" si="209">F132+J132</f>
        <v>0</v>
      </c>
      <c r="O132" s="11">
        <f t="shared" ref="O132:O133" si="210">G132+K132</f>
        <v>0</v>
      </c>
    </row>
    <row r="133" spans="1:16" ht="15" hidden="1" customHeight="1" x14ac:dyDescent="0.25">
      <c r="A133" s="5" t="s">
        <v>396</v>
      </c>
      <c r="B133" s="32" t="s">
        <v>13</v>
      </c>
      <c r="C133" s="14" t="s">
        <v>9</v>
      </c>
      <c r="D133" s="15">
        <f t="shared" si="205"/>
        <v>0</v>
      </c>
      <c r="E133" s="15"/>
      <c r="F133" s="15"/>
      <c r="G133" s="15"/>
      <c r="H133" s="9">
        <f t="shared" si="206"/>
        <v>0</v>
      </c>
      <c r="I133" s="9"/>
      <c r="J133" s="9"/>
      <c r="K133" s="9"/>
      <c r="L133" s="11">
        <f t="shared" si="207"/>
        <v>0</v>
      </c>
      <c r="M133" s="11">
        <f t="shared" si="208"/>
        <v>0</v>
      </c>
      <c r="N133" s="11">
        <f t="shared" si="209"/>
        <v>0</v>
      </c>
      <c r="O133" s="11">
        <f t="shared" si="210"/>
        <v>0</v>
      </c>
    </row>
    <row r="134" spans="1:16" ht="15" hidden="1" customHeight="1" x14ac:dyDescent="0.25">
      <c r="A134" s="329" t="s">
        <v>396</v>
      </c>
      <c r="B134" s="20" t="s">
        <v>172</v>
      </c>
      <c r="C134" s="27"/>
      <c r="D134" s="207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206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207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397</v>
      </c>
      <c r="B135" s="542" t="s">
        <v>66</v>
      </c>
      <c r="C135" s="542"/>
      <c r="D135" s="542"/>
      <c r="E135" s="542"/>
      <c r="F135" s="542"/>
      <c r="G135" s="542"/>
      <c r="H135" s="542"/>
      <c r="I135" s="542"/>
      <c r="J135" s="542"/>
      <c r="K135" s="542"/>
      <c r="L135" s="542"/>
      <c r="M135" s="542"/>
      <c r="N135" s="542"/>
      <c r="O135" s="542"/>
    </row>
    <row r="136" spans="1:16" ht="15" hidden="1" customHeight="1" x14ac:dyDescent="0.25">
      <c r="A136" s="12" t="s">
        <v>398</v>
      </c>
      <c r="B136" s="11" t="s">
        <v>20</v>
      </c>
      <c r="C136" s="6" t="s">
        <v>24</v>
      </c>
      <c r="D136" s="7">
        <f>E136+G136</f>
        <v>0</v>
      </c>
      <c r="E136" s="37"/>
      <c r="F136" s="37"/>
      <c r="G136" s="37"/>
      <c r="H136" s="8">
        <f t="shared" ref="H136:H138" si="211">I136+K136</f>
        <v>0</v>
      </c>
      <c r="I136" s="8"/>
      <c r="J136" s="8"/>
      <c r="K136" s="8"/>
      <c r="L136" s="10">
        <f t="shared" ref="L136:L138" si="212">M136+O136</f>
        <v>0</v>
      </c>
      <c r="M136" s="10">
        <f t="shared" ref="M136:M137" si="213">E136+I136</f>
        <v>0</v>
      </c>
      <c r="N136" s="10">
        <f>F136+J136</f>
        <v>0</v>
      </c>
      <c r="O136" s="10">
        <f t="shared" ref="O136:O137" si="214">G136+K136</f>
        <v>0</v>
      </c>
    </row>
    <row r="137" spans="1:16" ht="15" hidden="1" customHeight="1" x14ac:dyDescent="0.25">
      <c r="A137" s="12" t="s">
        <v>399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211"/>
        <v>0</v>
      </c>
      <c r="I137" s="9"/>
      <c r="J137" s="9"/>
      <c r="K137" s="9"/>
      <c r="L137" s="11">
        <f t="shared" si="212"/>
        <v>0</v>
      </c>
      <c r="M137" s="11">
        <f t="shared" si="213"/>
        <v>0</v>
      </c>
      <c r="N137" s="11">
        <f t="shared" ref="N137" si="215">F137+J137</f>
        <v>0</v>
      </c>
      <c r="O137" s="11">
        <f t="shared" si="214"/>
        <v>0</v>
      </c>
    </row>
    <row r="138" spans="1:16" ht="15.95" hidden="1" customHeight="1" x14ac:dyDescent="0.25">
      <c r="A138" s="331" t="s">
        <v>400</v>
      </c>
      <c r="B138" s="39" t="s">
        <v>175</v>
      </c>
      <c r="C138" s="314"/>
      <c r="D138" s="207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211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212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331" t="s">
        <v>485</v>
      </c>
      <c r="B139" s="317" t="s">
        <v>167</v>
      </c>
      <c r="C139" s="303"/>
      <c r="D139" s="207">
        <f>D141+D142+D143+D144+D145</f>
        <v>877.30000000000007</v>
      </c>
      <c r="E139" s="22">
        <f t="shared" ref="E139:O139" si="216">E141+E142+E143+E144+E145</f>
        <v>761</v>
      </c>
      <c r="F139" s="22">
        <f t="shared" si="216"/>
        <v>5.6</v>
      </c>
      <c r="G139" s="22">
        <f t="shared" si="216"/>
        <v>116.30000000000001</v>
      </c>
      <c r="H139" s="9">
        <f t="shared" si="216"/>
        <v>0</v>
      </c>
      <c r="I139" s="23">
        <f t="shared" si="216"/>
        <v>0.1</v>
      </c>
      <c r="J139" s="23">
        <f t="shared" si="216"/>
        <v>0</v>
      </c>
      <c r="K139" s="23">
        <f t="shared" si="216"/>
        <v>-0.1</v>
      </c>
      <c r="L139" s="20">
        <f t="shared" si="216"/>
        <v>877.30000000000007</v>
      </c>
      <c r="M139" s="20">
        <f t="shared" si="216"/>
        <v>761.1</v>
      </c>
      <c r="N139" s="20">
        <f t="shared" si="216"/>
        <v>5.6</v>
      </c>
      <c r="O139" s="20">
        <f t="shared" si="216"/>
        <v>116.20000000000002</v>
      </c>
      <c r="P139" s="301"/>
    </row>
    <row r="140" spans="1:16" ht="15" customHeight="1" x14ac:dyDescent="0.25">
      <c r="A140" s="330"/>
      <c r="B140" s="312" t="s">
        <v>189</v>
      </c>
      <c r="C140" s="315"/>
      <c r="D140" s="249"/>
      <c r="E140" s="149"/>
      <c r="F140" s="150"/>
      <c r="G140" s="150"/>
      <c r="H140" s="151"/>
      <c r="I140" s="151"/>
      <c r="J140" s="152"/>
      <c r="K140" s="152"/>
      <c r="L140" s="153"/>
      <c r="M140" s="153"/>
      <c r="N140" s="154"/>
      <c r="O140" s="154"/>
    </row>
    <row r="141" spans="1:16" x14ac:dyDescent="0.25">
      <c r="A141" s="330"/>
      <c r="B141" s="313" t="s">
        <v>401</v>
      </c>
      <c r="C141" s="315"/>
      <c r="D141" s="247">
        <f>E141+G141</f>
        <v>772</v>
      </c>
      <c r="E141" s="86">
        <f>E24+E31+E47+E50+E57+E64</f>
        <v>703</v>
      </c>
      <c r="F141" s="86">
        <f>F24+F31+F47+F50+F57+F64</f>
        <v>0</v>
      </c>
      <c r="G141" s="86">
        <f>G24+G31+G47+G50+G57+G64</f>
        <v>69</v>
      </c>
      <c r="H141" s="88">
        <f>I141+K141</f>
        <v>0</v>
      </c>
      <c r="I141" s="151">
        <f>I24+I31+I47+I50+I57+I64</f>
        <v>0</v>
      </c>
      <c r="J141" s="152">
        <f>J24+J31+J47+J50+J57+J64</f>
        <v>0</v>
      </c>
      <c r="K141" s="152">
        <f>K24+K31+K47+K50+K57+K64</f>
        <v>0</v>
      </c>
      <c r="L141" s="89">
        <f>M141+O141</f>
        <v>772</v>
      </c>
      <c r="M141" s="399">
        <f>M24+M31+M47+M50+M57+M64</f>
        <v>703</v>
      </c>
      <c r="N141" s="154">
        <f>N24+N31+N47+N50+N57+N64</f>
        <v>0</v>
      </c>
      <c r="O141" s="154">
        <f>O24+O31+O47+O50+O57+O64</f>
        <v>69</v>
      </c>
    </row>
    <row r="142" spans="1:16" x14ac:dyDescent="0.25">
      <c r="A142" s="330"/>
      <c r="B142" s="313" t="s">
        <v>416</v>
      </c>
      <c r="C142" s="315"/>
      <c r="D142" s="247">
        <f t="shared" ref="D142:D144" si="217">E142+G142</f>
        <v>76.7</v>
      </c>
      <c r="E142" s="86">
        <f>E70+E77+E81+E107+E114+E119</f>
        <v>51</v>
      </c>
      <c r="F142" s="86">
        <f>F70+F77+F81+F107+F114+F119</f>
        <v>5.6</v>
      </c>
      <c r="G142" s="86">
        <f>G70+G77+G81+G107+G114+G119</f>
        <v>25.7</v>
      </c>
      <c r="H142" s="88">
        <f t="shared" ref="H142:H145" si="218">I142+K142</f>
        <v>0</v>
      </c>
      <c r="I142" s="88">
        <f>I70+I77+I81+I107+I114+I119</f>
        <v>0</v>
      </c>
      <c r="J142" s="88">
        <f>J70+J77+J81+J107+J114+J119</f>
        <v>0</v>
      </c>
      <c r="K142" s="88">
        <f>K70+K77+K81+K107+K114+K119</f>
        <v>0</v>
      </c>
      <c r="L142" s="89">
        <f t="shared" ref="L142:L145" si="219">M142+O142</f>
        <v>76.7</v>
      </c>
      <c r="M142" s="89">
        <f>M70+M77+M81+M107+M114+M119</f>
        <v>51</v>
      </c>
      <c r="N142" s="89">
        <f>N70+N77+N81+N107+N114+N119</f>
        <v>5.6</v>
      </c>
      <c r="O142" s="89">
        <f>O70+O77+O81+O107+O114+O119</f>
        <v>25.7</v>
      </c>
    </row>
    <row r="143" spans="1:16" ht="26.25" x14ac:dyDescent="0.25">
      <c r="A143" s="330"/>
      <c r="B143" s="313" t="s">
        <v>412</v>
      </c>
      <c r="C143" s="315"/>
      <c r="D143" s="247">
        <f t="shared" si="217"/>
        <v>11</v>
      </c>
      <c r="E143" s="86">
        <f>E124</f>
        <v>7</v>
      </c>
      <c r="F143" s="86">
        <f>F124</f>
        <v>0</v>
      </c>
      <c r="G143" s="86">
        <f>G124</f>
        <v>4</v>
      </c>
      <c r="H143" s="88">
        <f t="shared" si="218"/>
        <v>0</v>
      </c>
      <c r="I143" s="88">
        <f>I124</f>
        <v>0.1</v>
      </c>
      <c r="J143" s="88">
        <f>J124</f>
        <v>0</v>
      </c>
      <c r="K143" s="88">
        <f>K124</f>
        <v>-0.1</v>
      </c>
      <c r="L143" s="89">
        <f t="shared" si="219"/>
        <v>11</v>
      </c>
      <c r="M143" s="89">
        <f>M124</f>
        <v>7.1</v>
      </c>
      <c r="N143" s="89">
        <f>N124</f>
        <v>0</v>
      </c>
      <c r="O143" s="89">
        <f>O124</f>
        <v>3.9</v>
      </c>
    </row>
    <row r="144" spans="1:16" x14ac:dyDescent="0.25">
      <c r="A144" s="408"/>
      <c r="B144" s="318" t="s">
        <v>414</v>
      </c>
      <c r="C144" s="316"/>
      <c r="D144" s="247">
        <f t="shared" si="217"/>
        <v>17.600000000000001</v>
      </c>
      <c r="E144" s="86">
        <f>E129</f>
        <v>0</v>
      </c>
      <c r="F144" s="86">
        <f>F129</f>
        <v>0</v>
      </c>
      <c r="G144" s="86">
        <f>G129</f>
        <v>17.600000000000001</v>
      </c>
      <c r="H144" s="88">
        <f t="shared" si="218"/>
        <v>0</v>
      </c>
      <c r="I144" s="88">
        <f>I129</f>
        <v>0</v>
      </c>
      <c r="J144" s="88">
        <f>J129</f>
        <v>0</v>
      </c>
      <c r="K144" s="88">
        <f>K129</f>
        <v>0</v>
      </c>
      <c r="L144" s="89">
        <f t="shared" si="219"/>
        <v>17.600000000000001</v>
      </c>
      <c r="M144" s="89">
        <f>M129</f>
        <v>0</v>
      </c>
      <c r="N144" s="89">
        <f>N129</f>
        <v>0</v>
      </c>
      <c r="O144" s="89">
        <f>O129</f>
        <v>17.600000000000001</v>
      </c>
    </row>
    <row r="145" spans="1:17" ht="26.25" hidden="1" x14ac:dyDescent="0.25">
      <c r="A145" s="332"/>
      <c r="B145" s="318" t="s">
        <v>415</v>
      </c>
      <c r="C145" s="316"/>
      <c r="D145" s="247">
        <f>E145+G145</f>
        <v>0</v>
      </c>
      <c r="E145" s="86">
        <f>E134+E138</f>
        <v>0</v>
      </c>
      <c r="F145" s="86">
        <f t="shared" ref="F145:G145" si="220">F134+F138</f>
        <v>0</v>
      </c>
      <c r="G145" s="86">
        <f t="shared" si="220"/>
        <v>0</v>
      </c>
      <c r="H145" s="88">
        <f t="shared" si="218"/>
        <v>0</v>
      </c>
      <c r="I145" s="88">
        <f t="shared" ref="I145:O145" si="221">I134+I138</f>
        <v>0</v>
      </c>
      <c r="J145" s="88">
        <f t="shared" si="221"/>
        <v>0</v>
      </c>
      <c r="K145" s="88">
        <f t="shared" si="221"/>
        <v>0</v>
      </c>
      <c r="L145" s="89">
        <f t="shared" si="219"/>
        <v>0</v>
      </c>
      <c r="M145" s="89">
        <f t="shared" ref="M145" si="222">M134+M138</f>
        <v>0</v>
      </c>
      <c r="N145" s="89">
        <f t="shared" si="221"/>
        <v>0</v>
      </c>
      <c r="O145" s="89">
        <f t="shared" si="221"/>
        <v>0</v>
      </c>
    </row>
    <row r="146" spans="1:17" ht="12.75" customHeight="1" x14ac:dyDescent="0.25">
      <c r="A146" s="93"/>
      <c r="B146" s="104"/>
      <c r="C146" s="105"/>
      <c r="D146" s="45"/>
      <c r="E146" s="45"/>
      <c r="F146" s="94"/>
      <c r="G146" s="94"/>
      <c r="H146" s="94"/>
      <c r="I146" s="94"/>
      <c r="J146" s="94"/>
      <c r="K146" s="94"/>
      <c r="L146" s="94"/>
      <c r="M146" s="94"/>
      <c r="N146" s="94"/>
      <c r="P146" s="64" t="s">
        <v>286</v>
      </c>
      <c r="Q146" s="65">
        <f>SUMIF(C19:C138,1,L19:L138)</f>
        <v>4.9000000000000004</v>
      </c>
    </row>
    <row r="147" spans="1:17" x14ac:dyDescent="0.25">
      <c r="A147" s="93"/>
      <c r="C147" s="95"/>
      <c r="D147" s="2">
        <v>877.3</v>
      </c>
      <c r="E147" s="2">
        <v>761</v>
      </c>
      <c r="F147" s="4">
        <v>5.6</v>
      </c>
      <c r="G147" s="2">
        <v>116.3</v>
      </c>
      <c r="P147" s="64" t="s">
        <v>287</v>
      </c>
      <c r="Q147" s="65">
        <f>SUMIF(C19:C138,2,L19:L138)</f>
        <v>0</v>
      </c>
    </row>
    <row r="148" spans="1:17" x14ac:dyDescent="0.25">
      <c r="C148" s="47"/>
      <c r="P148" s="64" t="s">
        <v>288</v>
      </c>
      <c r="Q148" s="65">
        <f>SUMIF(C19:C138,3,L19:L138)</f>
        <v>0</v>
      </c>
    </row>
    <row r="149" spans="1:17" x14ac:dyDescent="0.25">
      <c r="C149" s="47"/>
      <c r="P149" s="64" t="s">
        <v>289</v>
      </c>
      <c r="Q149" s="65">
        <f>SUMIF(C19:C138,4,L19:L138)</f>
        <v>253</v>
      </c>
    </row>
    <row r="150" spans="1:17" x14ac:dyDescent="0.25">
      <c r="C150" s="47"/>
      <c r="P150" s="64" t="s">
        <v>292</v>
      </c>
      <c r="Q150" s="65">
        <f>SUMIF(C19:C138,5,L19:L138)</f>
        <v>106.1</v>
      </c>
    </row>
    <row r="151" spans="1:17" x14ac:dyDescent="0.25">
      <c r="C151" s="47"/>
      <c r="P151" s="64" t="s">
        <v>290</v>
      </c>
      <c r="Q151" s="65">
        <f>SUMIF(C19:C138,6,L19:L138)</f>
        <v>56.9</v>
      </c>
    </row>
    <row r="152" spans="1:17" x14ac:dyDescent="0.25">
      <c r="C152" s="47"/>
      <c r="P152" s="64" t="s">
        <v>291</v>
      </c>
      <c r="Q152" s="65">
        <f>SUMIF(C19:C138,7,L19:L138)</f>
        <v>35.5</v>
      </c>
    </row>
    <row r="153" spans="1:17" x14ac:dyDescent="0.25">
      <c r="C153" s="47"/>
      <c r="P153" s="64" t="s">
        <v>293</v>
      </c>
      <c r="Q153" s="65">
        <f>SUMIF(C19:C138,8,L19:L138)</f>
        <v>41.5</v>
      </c>
    </row>
    <row r="154" spans="1:17" x14ac:dyDescent="0.25">
      <c r="C154" s="47"/>
      <c r="P154" s="64" t="s">
        <v>294</v>
      </c>
      <c r="Q154" s="65">
        <f>SUMIF(C19:C138,9,L19:L138)</f>
        <v>249.1</v>
      </c>
    </row>
    <row r="155" spans="1:17" x14ac:dyDescent="0.25">
      <c r="C155" s="47"/>
      <c r="P155" s="64" t="s">
        <v>295</v>
      </c>
      <c r="Q155" s="65">
        <f>SUMIF(C19:C138,10,L19:L138)</f>
        <v>130.29999999999998</v>
      </c>
    </row>
    <row r="156" spans="1:17" x14ac:dyDescent="0.25">
      <c r="C156" s="47"/>
      <c r="P156" s="69" t="s">
        <v>167</v>
      </c>
      <c r="Q156" s="70">
        <f>SUM(Q146:Q155)</f>
        <v>877.3</v>
      </c>
    </row>
    <row r="157" spans="1:17" x14ac:dyDescent="0.25">
      <c r="C157" s="47"/>
      <c r="P157" s="71"/>
      <c r="Q157" s="71">
        <f>Q156-L139</f>
        <v>0</v>
      </c>
    </row>
    <row r="158" spans="1:17" x14ac:dyDescent="0.25">
      <c r="C158" s="47"/>
    </row>
    <row r="159" spans="1:17" x14ac:dyDescent="0.25">
      <c r="C159" s="47"/>
    </row>
    <row r="160" spans="1:1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"/>
  <sheetViews>
    <sheetView showZeros="0" zoomScaleNormal="100" workbookViewId="0">
      <selection activeCell="Q5" sqref="Q5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552" t="s">
        <v>308</v>
      </c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</row>
    <row r="2" spans="2:15" x14ac:dyDescent="0.25">
      <c r="B2" s="552" t="s">
        <v>474</v>
      </c>
      <c r="C2" s="552"/>
      <c r="D2" s="552"/>
      <c r="E2" s="552"/>
      <c r="F2" s="552"/>
      <c r="G2" s="552"/>
      <c r="H2" s="552"/>
      <c r="I2" s="552"/>
      <c r="J2" s="552"/>
      <c r="K2" s="552"/>
      <c r="L2" s="552"/>
      <c r="M2" s="552"/>
      <c r="N2" s="552"/>
    </row>
    <row r="3" spans="2:15" x14ac:dyDescent="0.25">
      <c r="B3" s="552" t="s">
        <v>486</v>
      </c>
      <c r="C3" s="552"/>
      <c r="D3" s="552"/>
      <c r="E3" s="552"/>
      <c r="F3" s="552"/>
      <c r="G3" s="552"/>
      <c r="H3" s="552"/>
      <c r="I3" s="552"/>
      <c r="J3" s="552"/>
      <c r="K3" s="552"/>
      <c r="L3" s="552"/>
      <c r="M3" s="552"/>
      <c r="N3" s="552"/>
    </row>
    <row r="4" spans="2:15" x14ac:dyDescent="0.25">
      <c r="B4" s="552" t="s">
        <v>329</v>
      </c>
      <c r="C4" s="552"/>
      <c r="D4" s="552"/>
      <c r="E4" s="552"/>
      <c r="F4" s="552"/>
      <c r="G4" s="552"/>
      <c r="H4" s="552"/>
      <c r="I4" s="552"/>
      <c r="J4" s="552"/>
      <c r="K4" s="552"/>
      <c r="L4" s="552"/>
      <c r="M4" s="552"/>
      <c r="N4" s="552"/>
    </row>
    <row r="5" spans="2:15" x14ac:dyDescent="0.25">
      <c r="B5" s="551" t="s">
        <v>492</v>
      </c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1"/>
      <c r="O5" s="551"/>
    </row>
    <row r="6" spans="2:15" x14ac:dyDescent="0.25">
      <c r="B6" s="551" t="s">
        <v>506</v>
      </c>
      <c r="C6" s="551"/>
      <c r="D6" s="551"/>
      <c r="E6" s="551"/>
      <c r="F6" s="551"/>
      <c r="G6" s="551"/>
      <c r="H6" s="551"/>
      <c r="I6" s="551"/>
      <c r="J6" s="551"/>
      <c r="K6" s="551"/>
      <c r="L6" s="551"/>
      <c r="M6" s="551"/>
      <c r="N6" s="551"/>
      <c r="O6" s="551"/>
    </row>
    <row r="7" spans="2:15" ht="15" customHeight="1" x14ac:dyDescent="0.25">
      <c r="B7" s="551" t="s">
        <v>518</v>
      </c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</row>
    <row r="8" spans="2:15" ht="15" customHeight="1" x14ac:dyDescent="0.25">
      <c r="B8" s="551" t="s">
        <v>519</v>
      </c>
      <c r="C8" s="551"/>
      <c r="D8" s="551"/>
      <c r="E8" s="551"/>
      <c r="F8" s="551"/>
      <c r="G8" s="551"/>
      <c r="H8" s="551"/>
      <c r="I8" s="551"/>
      <c r="J8" s="551"/>
      <c r="K8" s="551"/>
      <c r="L8" s="551"/>
      <c r="M8" s="551"/>
      <c r="N8" s="551"/>
      <c r="O8" s="551"/>
    </row>
    <row r="9" spans="2:15" x14ac:dyDescent="0.25">
      <c r="B9" s="551" t="s">
        <v>524</v>
      </c>
      <c r="C9" s="551"/>
      <c r="D9" s="551"/>
      <c r="E9" s="551"/>
      <c r="F9" s="551"/>
      <c r="G9" s="551"/>
      <c r="H9" s="551"/>
      <c r="I9" s="551"/>
      <c r="J9" s="551"/>
      <c r="K9" s="551"/>
      <c r="L9" s="551"/>
      <c r="M9" s="551"/>
      <c r="N9" s="551"/>
      <c r="O9" s="551"/>
    </row>
    <row r="10" spans="2:15" ht="15" customHeight="1" x14ac:dyDescent="0.25">
      <c r="B10" s="551" t="s">
        <v>529</v>
      </c>
      <c r="C10" s="551"/>
      <c r="D10" s="551"/>
      <c r="E10" s="551"/>
      <c r="F10" s="551"/>
      <c r="G10" s="551"/>
      <c r="H10" s="551"/>
      <c r="I10" s="551"/>
      <c r="J10" s="551"/>
      <c r="K10" s="551"/>
      <c r="L10" s="551"/>
      <c r="M10" s="551"/>
      <c r="N10" s="551"/>
      <c r="O10" s="551"/>
    </row>
    <row r="11" spans="2:15" hidden="1" x14ac:dyDescent="0.25">
      <c r="B11" s="551" t="s">
        <v>489</v>
      </c>
      <c r="C11" s="551"/>
      <c r="D11" s="551"/>
      <c r="E11" s="551"/>
      <c r="F11" s="551"/>
      <c r="G11" s="551"/>
      <c r="H11" s="551"/>
      <c r="I11" s="551"/>
      <c r="J11" s="551"/>
      <c r="K11" s="551"/>
      <c r="L11" s="551"/>
      <c r="M11" s="551"/>
      <c r="N11" s="551"/>
      <c r="O11" s="551"/>
    </row>
    <row r="12" spans="2:15" ht="15" hidden="1" customHeight="1" x14ac:dyDescent="0.25">
      <c r="B12" s="551" t="s">
        <v>439</v>
      </c>
      <c r="C12" s="551"/>
      <c r="D12" s="551"/>
      <c r="E12" s="551"/>
      <c r="F12" s="551"/>
      <c r="G12" s="551"/>
      <c r="H12" s="551"/>
      <c r="I12" s="551"/>
      <c r="J12" s="551"/>
      <c r="K12" s="551"/>
      <c r="L12" s="551"/>
      <c r="M12" s="551"/>
      <c r="N12" s="551"/>
      <c r="O12" s="551"/>
    </row>
    <row r="13" spans="2:15" hidden="1" x14ac:dyDescent="0.25">
      <c r="B13" s="551" t="s">
        <v>489</v>
      </c>
      <c r="C13" s="551"/>
      <c r="D13" s="551"/>
      <c r="E13" s="551"/>
      <c r="F13" s="551"/>
      <c r="G13" s="551"/>
      <c r="H13" s="551"/>
      <c r="I13" s="551"/>
      <c r="J13" s="551"/>
      <c r="K13" s="551"/>
      <c r="L13" s="551"/>
      <c r="M13" s="551"/>
      <c r="N13" s="551"/>
      <c r="O13" s="551"/>
    </row>
    <row r="14" spans="2:15" ht="15" hidden="1" customHeight="1" x14ac:dyDescent="0.25">
      <c r="B14" s="551" t="s">
        <v>439</v>
      </c>
      <c r="C14" s="551"/>
      <c r="D14" s="551"/>
      <c r="E14" s="551"/>
      <c r="F14" s="551"/>
      <c r="G14" s="551"/>
      <c r="H14" s="551"/>
      <c r="I14" s="551"/>
      <c r="J14" s="551"/>
      <c r="K14" s="551"/>
      <c r="L14" s="551"/>
      <c r="M14" s="551"/>
      <c r="N14" s="551"/>
      <c r="O14" s="551"/>
    </row>
    <row r="15" spans="2:15" hidden="1" x14ac:dyDescent="0.25">
      <c r="B15" s="551" t="s">
        <v>489</v>
      </c>
      <c r="C15" s="551"/>
      <c r="D15" s="551"/>
      <c r="E15" s="551"/>
      <c r="F15" s="551"/>
      <c r="G15" s="551"/>
      <c r="H15" s="551"/>
      <c r="I15" s="551"/>
      <c r="J15" s="551"/>
      <c r="K15" s="551"/>
      <c r="L15" s="551"/>
      <c r="M15" s="551"/>
      <c r="N15" s="551"/>
      <c r="O15" s="551"/>
    </row>
    <row r="16" spans="2:15" ht="15" hidden="1" customHeight="1" x14ac:dyDescent="0.25">
      <c r="B16" s="551" t="s">
        <v>439</v>
      </c>
      <c r="C16" s="551"/>
      <c r="D16" s="551"/>
      <c r="E16" s="551"/>
      <c r="F16" s="551"/>
      <c r="G16" s="551"/>
      <c r="H16" s="551"/>
      <c r="I16" s="551"/>
      <c r="J16" s="551"/>
      <c r="K16" s="551"/>
      <c r="L16" s="551"/>
      <c r="M16" s="551"/>
      <c r="N16" s="551"/>
      <c r="O16" s="551"/>
    </row>
    <row r="17" spans="1:15" hidden="1" x14ac:dyDescent="0.25">
      <c r="B17" s="551" t="s">
        <v>489</v>
      </c>
      <c r="C17" s="551"/>
      <c r="D17" s="551"/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</row>
    <row r="18" spans="1:15" ht="15" hidden="1" customHeight="1" x14ac:dyDescent="0.25">
      <c r="B18" s="551" t="s">
        <v>439</v>
      </c>
      <c r="C18" s="551"/>
      <c r="D18" s="551"/>
      <c r="E18" s="551"/>
      <c r="F18" s="551"/>
      <c r="G18" s="551"/>
      <c r="H18" s="551"/>
      <c r="I18" s="551"/>
      <c r="J18" s="551"/>
      <c r="K18" s="551"/>
      <c r="L18" s="551"/>
      <c r="M18" s="551"/>
      <c r="N18" s="551"/>
      <c r="O18" s="551"/>
    </row>
    <row r="20" spans="1:15" x14ac:dyDescent="0.25">
      <c r="A20" s="454" t="s">
        <v>471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</row>
    <row r="21" spans="1:15" ht="17.25" customHeight="1" x14ac:dyDescent="0.25">
      <c r="A21" s="52"/>
      <c r="B21" s="52"/>
      <c r="C21" s="52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4" t="s">
        <v>376</v>
      </c>
      <c r="O21" s="4"/>
    </row>
    <row r="22" spans="1:15" ht="15" customHeight="1" x14ac:dyDescent="0.25">
      <c r="A22" s="459" t="s">
        <v>5</v>
      </c>
      <c r="B22" s="462" t="s">
        <v>216</v>
      </c>
      <c r="C22" s="475" t="s">
        <v>316</v>
      </c>
      <c r="D22" s="479" t="s">
        <v>189</v>
      </c>
      <c r="E22" s="479"/>
      <c r="F22" s="480"/>
      <c r="G22" s="465" t="s">
        <v>318</v>
      </c>
      <c r="H22" s="468" t="s">
        <v>189</v>
      </c>
      <c r="I22" s="469"/>
      <c r="J22" s="470"/>
      <c r="K22" s="474" t="s">
        <v>0</v>
      </c>
      <c r="L22" s="483" t="s">
        <v>189</v>
      </c>
      <c r="M22" s="484"/>
      <c r="N22" s="485"/>
    </row>
    <row r="23" spans="1:15" ht="15" customHeight="1" x14ac:dyDescent="0.25">
      <c r="A23" s="460"/>
      <c r="B23" s="463"/>
      <c r="C23" s="476"/>
      <c r="D23" s="480" t="s">
        <v>1</v>
      </c>
      <c r="E23" s="491"/>
      <c r="F23" s="481" t="s">
        <v>2</v>
      </c>
      <c r="G23" s="466"/>
      <c r="H23" s="490" t="s">
        <v>1</v>
      </c>
      <c r="I23" s="490"/>
      <c r="J23" s="458" t="s">
        <v>2</v>
      </c>
      <c r="K23" s="474"/>
      <c r="L23" s="474" t="s">
        <v>1</v>
      </c>
      <c r="M23" s="474"/>
      <c r="N23" s="457" t="s">
        <v>2</v>
      </c>
    </row>
    <row r="24" spans="1:15" ht="28.5" customHeight="1" x14ac:dyDescent="0.25">
      <c r="A24" s="461"/>
      <c r="B24" s="464"/>
      <c r="C24" s="477"/>
      <c r="D24" s="80" t="s">
        <v>3</v>
      </c>
      <c r="E24" s="81" t="s">
        <v>4</v>
      </c>
      <c r="F24" s="481"/>
      <c r="G24" s="467"/>
      <c r="H24" s="82" t="s">
        <v>3</v>
      </c>
      <c r="I24" s="83" t="s">
        <v>4</v>
      </c>
      <c r="J24" s="458"/>
      <c r="K24" s="474"/>
      <c r="L24" s="97" t="s">
        <v>3</v>
      </c>
      <c r="M24" s="96" t="s">
        <v>4</v>
      </c>
      <c r="N24" s="457"/>
    </row>
    <row r="25" spans="1:15" ht="15" customHeight="1" x14ac:dyDescent="0.25">
      <c r="A25" s="5" t="s">
        <v>69</v>
      </c>
      <c r="B25" s="16" t="s">
        <v>6</v>
      </c>
      <c r="C25" s="15">
        <f>D25+F25</f>
        <v>7621.4</v>
      </c>
      <c r="D25" s="15">
        <f>'4 pr._savarankiškosios f-jos'!E91+'5 pr._valstybinės f-jos'!E88+'7 pr._kita dotacija'!E78+'9 pr._įstaigų pajamos'!E35+'10 pr._skolintos lėšos'!E21+'11 pr._apyvartinės lėšos'!E24+'11 pr._apyvartinės lėšos'!E70</f>
        <v>6080.2999999999993</v>
      </c>
      <c r="E25" s="15">
        <f>'4 pr._savarankiškosios f-jos'!F91+'5 pr._valstybinės f-jos'!F88+'7 pr._kita dotacija'!F78+'9 pr._įstaigų pajamos'!F35+'10 pr._skolintos lėšos'!F21+'11 pr._apyvartinės lėšos'!F24+'11 pr._apyvartinės lėšos'!F70</f>
        <v>4262.7</v>
      </c>
      <c r="F25" s="15">
        <f>'4 pr._savarankiškosios f-jos'!G91+'5 pr._valstybinės f-jos'!G88+'7 pr._kita dotacija'!G78+'9 pr._įstaigų pajamos'!G35+'10 pr._skolintos lėšos'!G21+'11 pr._apyvartinės lėšos'!G24+'11 pr._apyvartinės lėšos'!G70</f>
        <v>1541.1</v>
      </c>
      <c r="G25" s="9">
        <f t="shared" ref="G25" si="0">H25+J25</f>
        <v>64.300000000000011</v>
      </c>
      <c r="H25" s="9">
        <f>'4 pr._savarankiškosios f-jos'!I91+'5 pr._valstybinės f-jos'!I88+'7 pr._kita dotacija'!I78+'9 pr._įstaigų pajamos'!I35+'10 pr._skolintos lėšos'!I21+'11 pr._apyvartinės lėšos'!I24+'11 pr._apyvartinės lėšos'!I70</f>
        <v>79.700000000000017</v>
      </c>
      <c r="I25" s="9">
        <f>'4 pr._savarankiškosios f-jos'!J91+'5 pr._valstybinės f-jos'!J88+'7 pr._kita dotacija'!J78+'9 pr._įstaigų pajamos'!J35+'10 pr._skolintos lėšos'!J21+'11 pr._apyvartinės lėšos'!J24+'11 pr._apyvartinės lėšos'!J70</f>
        <v>-9.2999999999999972</v>
      </c>
      <c r="J25" s="9">
        <f>'4 pr._savarankiškosios f-jos'!K91+'5 pr._valstybinės f-jos'!K88+'7 pr._kita dotacija'!K78+'9 pr._įstaigų pajamos'!K35+'10 pr._skolintos lėšos'!K21+'11 pr._apyvartinės lėšos'!K24+'11 pr._apyvartinės lėšos'!K70</f>
        <v>-15.4</v>
      </c>
      <c r="K25" s="11">
        <f t="shared" ref="K25" si="1">L25+N25</f>
        <v>7685.7</v>
      </c>
      <c r="L25" s="11">
        <f>'4 pr._savarankiškosios f-jos'!M91+'5 pr._valstybinės f-jos'!M88+'7 pr._kita dotacija'!M78+'9 pr._įstaigų pajamos'!M35+'10 pr._skolintos lėšos'!M21+'11 pr._apyvartinės lėšos'!M24+'11 pr._apyvartinės lėšos'!M70</f>
        <v>6160</v>
      </c>
      <c r="M25" s="11">
        <f>'4 pr._savarankiškosios f-jos'!N91+'5 pr._valstybinės f-jos'!N88+'7 pr._kita dotacija'!N78+'9 pr._įstaigų pajamos'!N35+'10 pr._skolintos lėšos'!N21+'11 pr._apyvartinės lėšos'!N24+'11 pr._apyvartinės lėšos'!N70</f>
        <v>4253.3999999999996</v>
      </c>
      <c r="N25" s="11">
        <f>'4 pr._savarankiškosios f-jos'!O91+'5 pr._valstybinės f-jos'!O88+'7 pr._kita dotacija'!O78+'9 pr._įstaigų pajamos'!O35+'10 pr._skolintos lėšos'!O21+'11 pr._apyvartinės lėšos'!O24+'11 pr._apyvartinės lėšos'!O70</f>
        <v>1525.6999999999998</v>
      </c>
    </row>
    <row r="26" spans="1:15" ht="15" customHeight="1" x14ac:dyDescent="0.25">
      <c r="A26" s="5" t="s">
        <v>177</v>
      </c>
      <c r="B26" s="16" t="s">
        <v>58</v>
      </c>
      <c r="C26" s="15">
        <f t="shared" ref="C26:C31" si="2">D26+F26</f>
        <v>7047.2000000000007</v>
      </c>
      <c r="D26" s="15">
        <f>'4 pr._savarankiškosios f-jos'!E145+'8 pr._aplinkos apsaugos s. p.'!E19+'9 pr._įstaigų pajamos'!E48+'10 pr._skolintos lėšos'!E28+'7 pr._kita dotacija'!E91+'11 pr._apyvartinės lėšos'!E31+'11 pr._apyvartinės lėšos'!E77+'11 pr._apyvartinės lėšos'!E124</f>
        <v>3917.9</v>
      </c>
      <c r="E26" s="15">
        <f>'4 pr._savarankiškosios f-jos'!F145+'8 pr._aplinkos apsaugos s. p.'!F19+'9 pr._įstaigų pajamos'!F48+'10 pr._skolintos lėšos'!F28+'7 pr._kita dotacija'!F91+'11 pr._apyvartinės lėšos'!F31+'11 pr._apyvartinės lėšos'!F77+'11 pr._apyvartinės lėšos'!F124</f>
        <v>54.5</v>
      </c>
      <c r="F26" s="15">
        <f>'4 pr._savarankiškosios f-jos'!G145+'8 pr._aplinkos apsaugos s. p.'!G19+'9 pr._įstaigų pajamos'!G48+'10 pr._skolintos lėšos'!G28+'7 pr._kita dotacija'!G91+'11 pr._apyvartinės lėšos'!G31+'11 pr._apyvartinės lėšos'!G77+'11 pr._apyvartinės lėšos'!G124</f>
        <v>3129.3</v>
      </c>
      <c r="G26" s="9">
        <f t="shared" ref="G26:G28" si="3">H26+J26</f>
        <v>124.2</v>
      </c>
      <c r="H26" s="9">
        <f>'4 pr._savarankiškosios f-jos'!I145+'8 pr._aplinkos apsaugos s. p.'!I19+'9 pr._įstaigų pajamos'!I48+'10 pr._skolintos lėšos'!I28+'7 pr._kita dotacija'!I91+'11 pr._apyvartinės lėšos'!I31+'11 pr._apyvartinės lėšos'!I77+'11 pr._apyvartinės lėšos'!I124</f>
        <v>1.1000000000000001</v>
      </c>
      <c r="I26" s="9">
        <f>'4 pr._savarankiškosios f-jos'!J145+'8 pr._aplinkos apsaugos s. p.'!J19+'9 pr._įstaigų pajamos'!J48+'10 pr._skolintos lėšos'!J28+'7 pr._kita dotacija'!J91+'11 pr._apyvartinės lėšos'!J31+'11 pr._apyvartinės lėšos'!J77+'11 pr._apyvartinės lėšos'!J124</f>
        <v>0</v>
      </c>
      <c r="J26" s="9">
        <f>'4 pr._savarankiškosios f-jos'!K145+'8 pr._aplinkos apsaugos s. p.'!K19+'9 pr._įstaigų pajamos'!K48+'10 pr._skolintos lėšos'!K28+'7 pr._kita dotacija'!K91+'11 pr._apyvartinės lėšos'!K31+'11 pr._apyvartinės lėšos'!K77+'11 pr._apyvartinės lėšos'!K124</f>
        <v>123.10000000000001</v>
      </c>
      <c r="K26" s="11">
        <f t="shared" ref="K26:K28" si="4">L26+N26</f>
        <v>7171.4</v>
      </c>
      <c r="L26" s="11">
        <f>'4 pr._savarankiškosios f-jos'!M145+'8 pr._aplinkos apsaugos s. p.'!M19+'9 pr._įstaigų pajamos'!M48+'10 pr._skolintos lėšos'!M28+'7 pr._kita dotacija'!M91+'11 pr._apyvartinės lėšos'!M31+'11 pr._apyvartinės lėšos'!M77+'11 pr._apyvartinės lėšos'!M124</f>
        <v>3919</v>
      </c>
      <c r="M26" s="11">
        <f>'4 pr._savarankiškosios f-jos'!N145+'8 pr._aplinkos apsaugos s. p.'!N19+'9 pr._įstaigų pajamos'!N48+'10 pr._skolintos lėšos'!N28+'7 pr._kita dotacija'!N91+'11 pr._apyvartinės lėšos'!N31+'11 pr._apyvartinės lėšos'!N77+'11 pr._apyvartinės lėšos'!N124</f>
        <v>54.5</v>
      </c>
      <c r="N26" s="11">
        <f>'4 pr._savarankiškosios f-jos'!O145+'8 pr._aplinkos apsaugos s. p.'!O19+'9 pr._įstaigų pajamos'!O48+'10 pr._skolintos lėšos'!O28+'7 pr._kita dotacija'!O91+'11 pr._apyvartinės lėšos'!O31+'11 pr._apyvartinės lėšos'!O77+'11 pr._apyvartinės lėšos'!O124</f>
        <v>3252.4</v>
      </c>
    </row>
    <row r="27" spans="1:15" ht="15.95" customHeight="1" x14ac:dyDescent="0.25">
      <c r="A27" s="5" t="s">
        <v>70</v>
      </c>
      <c r="B27" s="16" t="s">
        <v>61</v>
      </c>
      <c r="C27" s="15">
        <f t="shared" si="2"/>
        <v>618.29999999999984</v>
      </c>
      <c r="D27" s="15">
        <f>'4 pr._savarankiškosios f-jos'!E149+'5 pr._valstybinės f-jos'!E94+'8 pr._aplinkos apsaugos s. p.'!E22+'9 pr._įstaigų pajamos'!E52+'10 pr._skolintos lėšos'!E31+'7 pr._kita dotacija'!E102+'11 pr._apyvartinės lėšos'!E81</f>
        <v>529.99999999999989</v>
      </c>
      <c r="E27" s="15">
        <f>'4 pr._savarankiškosios f-jos'!F149+'5 pr._valstybinės f-jos'!F94+'8 pr._aplinkos apsaugos s. p.'!F22+'9 pr._įstaigų pajamos'!F52+'10 pr._skolintos lėšos'!F31+'7 pr._kita dotacija'!F102+'11 pr._apyvartinės lėšos'!F81</f>
        <v>304.39999999999998</v>
      </c>
      <c r="F27" s="15">
        <f>'4 pr._savarankiškosios f-jos'!G149+'5 pr._valstybinės f-jos'!G94+'8 pr._aplinkos apsaugos s. p.'!G22+'9 pr._įstaigų pajamos'!G52+'10 pr._skolintos lėšos'!G31+'7 pr._kita dotacija'!G102+'11 pr._apyvartinės lėšos'!G81</f>
        <v>88.3</v>
      </c>
      <c r="G27" s="9">
        <f t="shared" si="3"/>
        <v>-3.8</v>
      </c>
      <c r="H27" s="9">
        <f>'4 pr._savarankiškosios f-jos'!I149+'5 pr._valstybinės f-jos'!I94+'8 pr._aplinkos apsaugos s. p.'!I22+'9 pr._įstaigų pajamos'!I52+'10 pr._skolintos lėšos'!I31+'7 pr._kita dotacija'!I102+'11 pr._apyvartinės lėšos'!I81</f>
        <v>0</v>
      </c>
      <c r="I27" s="9">
        <f>'4 pr._savarankiškosios f-jos'!J149+'5 pr._valstybinės f-jos'!J94+'8 pr._aplinkos apsaugos s. p.'!J22+'9 pr._įstaigų pajamos'!J52+'10 pr._skolintos lėšos'!J31+'7 pr._kita dotacija'!J102+'11 pr._apyvartinės lėšos'!J81</f>
        <v>-1</v>
      </c>
      <c r="J27" s="9">
        <f>'4 pr._savarankiškosios f-jos'!K149+'5 pr._valstybinės f-jos'!K94+'8 pr._aplinkos apsaugos s. p.'!K22+'9 pr._įstaigų pajamos'!K52+'10 pr._skolintos lėšos'!K31+'7 pr._kita dotacija'!K102+'11 pr._apyvartinės lėšos'!K81</f>
        <v>-3.8</v>
      </c>
      <c r="K27" s="11">
        <f t="shared" si="4"/>
        <v>614.49999999999989</v>
      </c>
      <c r="L27" s="11">
        <f>'4 pr._savarankiškosios f-jos'!M149+'5 pr._valstybinės f-jos'!M94+'8 pr._aplinkos apsaugos s. p.'!M22+'9 pr._įstaigų pajamos'!M52+'10 pr._skolintos lėšos'!M31+'7 pr._kita dotacija'!M102+'11 pr._apyvartinės lėšos'!M81</f>
        <v>529.99999999999989</v>
      </c>
      <c r="M27" s="11">
        <f>'4 pr._savarankiškosios f-jos'!N149+'5 pr._valstybinės f-jos'!N94+'8 pr._aplinkos apsaugos s. p.'!N22+'9 pr._įstaigų pajamos'!N52+'10 pr._skolintos lėšos'!N31+'7 pr._kita dotacija'!N102+'11 pr._apyvartinės lėšos'!N81</f>
        <v>303.39999999999998</v>
      </c>
      <c r="N27" s="11">
        <f>'4 pr._savarankiškosios f-jos'!O149+'5 pr._valstybinės f-jos'!O94+'8 pr._aplinkos apsaugos s. p.'!O22+'9 pr._įstaigų pajamos'!O52+'10 pr._skolintos lėšos'!O31+'7 pr._kita dotacija'!O102+'11 pr._apyvartinės lėšos'!O81</f>
        <v>84.5</v>
      </c>
    </row>
    <row r="28" spans="1:15" ht="15" customHeight="1" x14ac:dyDescent="0.25">
      <c r="A28" s="5" t="s">
        <v>71</v>
      </c>
      <c r="B28" s="16" t="s">
        <v>166</v>
      </c>
      <c r="C28" s="15">
        <f>D28+F28</f>
        <v>19718.399999999998</v>
      </c>
      <c r="D28" s="15">
        <f>'4 pr._savarankiškosios f-jos'!E188+'6 pr._ugdymo reikmės'!E58+'7 pr._kita dotacija'!E255+'9 pr._įstaigų pajamos'!E88+'10 pr._skolintos lėšos'!E34+'11 pr._apyvartinės lėšos'!E47+'11 pr._apyvartinės lėšos'!E107+'11 pr._apyvartinės lėšos'!E134</f>
        <v>18199.399999999998</v>
      </c>
      <c r="E28" s="15">
        <f>'4 pr._savarankiškosios f-jos'!F188+'6 pr._ugdymo reikmės'!F58+'7 pr._kita dotacija'!F255+'9 pr._įstaigų pajamos'!F88+'10 pr._skolintos lėšos'!F34+'11 pr._apyvartinės lėšos'!F47+'11 pr._apyvartinės lėšos'!F107+'11 pr._apyvartinės lėšos'!F134</f>
        <v>14856.900000000003</v>
      </c>
      <c r="F28" s="15">
        <f>'4 pr._savarankiškosios f-jos'!G188+'6 pr._ugdymo reikmės'!G58+'7 pr._kita dotacija'!G255+'9 pr._įstaigų pajamos'!G88+'10 pr._skolintos lėšos'!G34+'11 pr._apyvartinės lėšos'!G47+'11 pr._apyvartinės lėšos'!G107+'11 pr._apyvartinės lėšos'!G134</f>
        <v>1519</v>
      </c>
      <c r="G28" s="9">
        <f t="shared" si="3"/>
        <v>44.100000000000016</v>
      </c>
      <c r="H28" s="9">
        <f>'4 pr._savarankiškosios f-jos'!I188+'6 pr._ugdymo reikmės'!I58+'7 pr._kita dotacija'!I255+'9 pr._įstaigų pajamos'!I88+'10 pr._skolintos lėšos'!I34+'11 pr._apyvartinės lėšos'!I47+'11 pr._apyvartinės lėšos'!I107+'11 pr._apyvartinės lėšos'!I134</f>
        <v>52.500000000000014</v>
      </c>
      <c r="I28" s="9">
        <f>'4 pr._savarankiškosios f-jos'!J188+'6 pr._ugdymo reikmės'!J58+'7 pr._kita dotacija'!J255+'9 pr._įstaigų pajamos'!J88+'10 pr._skolintos lėšos'!J34+'11 pr._apyvartinės lėšos'!J47+'11 pr._apyvartinės lėšos'!J107+'11 pr._apyvartinės lėšos'!J134</f>
        <v>-6.6000000000000068</v>
      </c>
      <c r="J28" s="9">
        <f>'4 pr._savarankiškosios f-jos'!K188+'6 pr._ugdymo reikmės'!K58+'7 pr._kita dotacija'!K255+'9 pr._įstaigų pajamos'!K88+'10 pr._skolintos lėšos'!K34+'11 pr._apyvartinės lėšos'!K47+'11 pr._apyvartinės lėšos'!K107+'11 pr._apyvartinės lėšos'!K134</f>
        <v>-8.3999999999999986</v>
      </c>
      <c r="K28" s="11">
        <f t="shared" si="4"/>
        <v>19762.5</v>
      </c>
      <c r="L28" s="11">
        <f>'4 pr._savarankiškosios f-jos'!M188+'6 pr._ugdymo reikmės'!M58+'7 pr._kita dotacija'!M255+'9 pr._įstaigų pajamos'!M88+'10 pr._skolintos lėšos'!M34+'11 pr._apyvartinės lėšos'!M47+'11 pr._apyvartinės lėšos'!M107+'11 pr._apyvartinės lėšos'!M134</f>
        <v>18251.900000000001</v>
      </c>
      <c r="M28" s="11">
        <f>'4 pr._savarankiškosios f-jos'!N188+'6 pr._ugdymo reikmės'!N58+'7 pr._kita dotacija'!N255+'9 pr._įstaigų pajamos'!N88+'10 pr._skolintos lėšos'!N34+'11 pr._apyvartinės lėšos'!N47+'11 pr._apyvartinės lėšos'!N107+'11 pr._apyvartinės lėšos'!N134</f>
        <v>14850.300000000003</v>
      </c>
      <c r="N28" s="11">
        <f>'4 pr._savarankiškosios f-jos'!O188+'6 pr._ugdymo reikmės'!O58+'7 pr._kita dotacija'!O255+'9 pr._įstaigų pajamos'!O88+'10 pr._skolintos lėšos'!O34+'11 pr._apyvartinės lėšos'!O47+'11 pr._apyvartinės lėšos'!O107+'11 pr._apyvartinės lėšos'!O134</f>
        <v>1510.6</v>
      </c>
    </row>
    <row r="29" spans="1:15" x14ac:dyDescent="0.25">
      <c r="A29" s="5" t="s">
        <v>72</v>
      </c>
      <c r="B29" s="16" t="s">
        <v>176</v>
      </c>
      <c r="C29" s="15">
        <f t="shared" si="2"/>
        <v>934.5</v>
      </c>
      <c r="D29" s="15">
        <f>'4 pr._savarankiškosios f-jos'!E193+'5 pr._valstybinės f-jos'!E120+'10 pr._skolintos lėšos'!E37+'7 pr._kita dotacija'!E261+'11 pr._apyvartinės lėšos'!E50</f>
        <v>664.19999999999993</v>
      </c>
      <c r="E29" s="15">
        <f>'4 pr._savarankiškosios f-jos'!F193+'5 pr._valstybinės f-jos'!F120+'10 pr._skolintos lėšos'!F37+'7 pr._kita dotacija'!F261+'11 pr._apyvartinės lėšos'!F50</f>
        <v>245.4</v>
      </c>
      <c r="F29" s="15">
        <f>'4 pr._savarankiškosios f-jos'!G193+'5 pr._valstybinės f-jos'!G120+'10 pr._skolintos lėšos'!G37+'7 pr._kita dotacija'!G261+'11 pr._apyvartinės lėšos'!G50</f>
        <v>270.3</v>
      </c>
      <c r="G29" s="9">
        <f t="shared" ref="G29:G31" si="5">H29+J29</f>
        <v>-0.7</v>
      </c>
      <c r="H29" s="9">
        <f>'4 pr._savarankiškosios f-jos'!I193+'5 pr._valstybinės f-jos'!I120+'10 pr._skolintos lėšos'!I37+'7 pr._kita dotacija'!I261+'11 pr._apyvartinės lėšos'!I50</f>
        <v>0</v>
      </c>
      <c r="I29" s="9">
        <f>'4 pr._savarankiškosios f-jos'!J193+'5 pr._valstybinės f-jos'!J120+'10 pr._skolintos lėšos'!J37+'7 pr._kita dotacija'!J261+'11 pr._apyvartinės lėšos'!J50</f>
        <v>0</v>
      </c>
      <c r="J29" s="9">
        <f>'4 pr._savarankiškosios f-jos'!K193+'5 pr._valstybinės f-jos'!K120+'10 pr._skolintos lėšos'!K37+'7 pr._kita dotacija'!K261+'11 pr._apyvartinės lėšos'!K50</f>
        <v>-0.7</v>
      </c>
      <c r="K29" s="11">
        <f t="shared" ref="K29:K31" si="6">L29+N29</f>
        <v>933.8</v>
      </c>
      <c r="L29" s="11">
        <f>'4 pr._savarankiškosios f-jos'!M193+'5 pr._valstybinės f-jos'!M120+'10 pr._skolintos lėšos'!M37+'7 pr._kita dotacija'!M261+'11 pr._apyvartinės lėšos'!M50</f>
        <v>664.19999999999993</v>
      </c>
      <c r="M29" s="11">
        <f>'4 pr._savarankiškosios f-jos'!N193+'5 pr._valstybinės f-jos'!N120+'10 pr._skolintos lėšos'!N37+'7 pr._kita dotacija'!N261+'11 pr._apyvartinės lėšos'!N50</f>
        <v>245.4</v>
      </c>
      <c r="N29" s="11">
        <f>'4 pr._savarankiškosios f-jos'!O193+'5 pr._valstybinės f-jos'!O120+'10 pr._skolintos lėšos'!O37+'7 pr._kita dotacija'!O261+'11 pr._apyvartinės lėšos'!O50</f>
        <v>269.60000000000002</v>
      </c>
    </row>
    <row r="30" spans="1:15" x14ac:dyDescent="0.25">
      <c r="A30" s="5" t="s">
        <v>73</v>
      </c>
      <c r="B30" s="16" t="s">
        <v>64</v>
      </c>
      <c r="C30" s="15">
        <f t="shared" si="2"/>
        <v>3580</v>
      </c>
      <c r="D30" s="15">
        <f>'4 pr._savarankiškosios f-jos'!E210+'9 pr._įstaigų pajamos'!E104+'10 pr._skolintos lėšos'!E41+'7 pr._kita dotacija'!E322+'11 pr._apyvartinės lėšos'!E57+'11 pr._apyvartinės lėšos'!E114+'11 pr._apyvartinės lėšos'!E129</f>
        <v>2735.7</v>
      </c>
      <c r="E30" s="15">
        <f>'4 pr._savarankiškosios f-jos'!F210+'9 pr._įstaigų pajamos'!F104+'10 pr._skolintos lėšos'!F41+'7 pr._kita dotacija'!F322+'11 pr._apyvartinės lėšos'!F57+'11 pr._apyvartinės lėšos'!F114+'11 pr._apyvartinės lėšos'!F129</f>
        <v>1892.5000000000002</v>
      </c>
      <c r="F30" s="15">
        <f>'4 pr._savarankiškosios f-jos'!G210+'9 pr._įstaigų pajamos'!G104+'10 pr._skolintos lėšos'!G41+'7 pr._kita dotacija'!G322+'11 pr._apyvartinės lėšos'!G57+'11 pr._apyvartinės lėšos'!G114+'11 pr._apyvartinės lėšos'!G129</f>
        <v>844.30000000000007</v>
      </c>
      <c r="G30" s="9">
        <f t="shared" si="5"/>
        <v>18.8</v>
      </c>
      <c r="H30" s="9">
        <f>'4 pr._savarankiškosios f-jos'!I210+'9 pr._įstaigų pajamos'!I104+'10 pr._skolintos lėšos'!I41+'7 pr._kita dotacija'!I322+'11 pr._apyvartinės lėšos'!I57+'11 pr._apyvartinės lėšos'!I114+'11 pr._apyvartinės lėšos'!I129</f>
        <v>17.8</v>
      </c>
      <c r="I30" s="9">
        <f>'4 pr._savarankiškosios f-jos'!J210+'9 pr._įstaigų pajamos'!J104+'10 pr._skolintos lėšos'!J41+'7 pr._kita dotacija'!J322+'11 pr._apyvartinės lėšos'!J57+'11 pr._apyvartinės lėšos'!J114+'11 pr._apyvartinės lėšos'!J129</f>
        <v>-5.5</v>
      </c>
      <c r="J30" s="9">
        <f>'4 pr._savarankiškosios f-jos'!K210+'9 pr._įstaigų pajamos'!K104+'10 pr._skolintos lėšos'!K41+'7 pr._kita dotacija'!K322+'11 pr._apyvartinės lėšos'!K57+'11 pr._apyvartinės lėšos'!K114+'11 pr._apyvartinės lėšos'!K129</f>
        <v>1</v>
      </c>
      <c r="K30" s="11">
        <f t="shared" si="6"/>
        <v>3598.7999999999997</v>
      </c>
      <c r="L30" s="11">
        <f>'4 pr._savarankiškosios f-jos'!M210+'9 pr._įstaigų pajamos'!M104+'10 pr._skolintos lėšos'!M41+'7 pr._kita dotacija'!M322+'11 pr._apyvartinės lėšos'!M57+'11 pr._apyvartinės lėšos'!M114+'11 pr._apyvartinės lėšos'!M129</f>
        <v>2753.4999999999995</v>
      </c>
      <c r="M30" s="11">
        <f>'4 pr._savarankiškosios f-jos'!N210+'9 pr._įstaigų pajamos'!N104+'10 pr._skolintos lėšos'!N41+'7 pr._kita dotacija'!N322+'11 pr._apyvartinės lėšos'!N57+'11 pr._apyvartinės lėšos'!N114+'11 pr._apyvartinės lėšos'!N129</f>
        <v>1887</v>
      </c>
      <c r="N30" s="11">
        <f>'4 pr._savarankiškosios f-jos'!O210+'9 pr._įstaigų pajamos'!O104+'10 pr._skolintos lėšos'!O41+'7 pr._kita dotacija'!O322+'11 pr._apyvartinės lėšos'!O57+'11 pr._apyvartinės lėšos'!O114+'11 pr._apyvartinės lėšos'!O129</f>
        <v>845.30000000000007</v>
      </c>
    </row>
    <row r="31" spans="1:15" x14ac:dyDescent="0.25">
      <c r="A31" s="5" t="s">
        <v>74</v>
      </c>
      <c r="B31" s="16" t="s">
        <v>66</v>
      </c>
      <c r="C31" s="15">
        <f t="shared" si="2"/>
        <v>6413.5000000000009</v>
      </c>
      <c r="D31" s="15">
        <f>'4 pr._savarankiškosios f-jos'!E219+'5 pr._valstybinės f-jos'!E131+'9 pr._įstaigų pajamos'!E110+'7 pr._kita dotacija'!E344+'10 pr._skolintos lėšos'!E44+'11 pr._apyvartinės lėšos'!E64+'11 pr._apyvartinės lėšos'!E119+'11 pr._apyvartinės lėšos'!E138</f>
        <v>6278.5000000000009</v>
      </c>
      <c r="E31" s="15">
        <f>'4 pr._savarankiškosios f-jos'!F219+'5 pr._valstybinės f-jos'!F131+'9 pr._įstaigų pajamos'!F110+'7 pr._kita dotacija'!F344+'10 pr._skolintos lėšos'!F44+'11 pr._apyvartinės lėšos'!F64+'11 pr._apyvartinės lėšos'!F119+'11 pr._apyvartinės lėšos'!F138</f>
        <v>2099.6</v>
      </c>
      <c r="F31" s="15">
        <f>'4 pr._savarankiškosios f-jos'!G219+'5 pr._valstybinės f-jos'!G131+'9 pr._įstaigų pajamos'!G110+'7 pr._kita dotacija'!G344+'10 pr._skolintos lėšos'!G44+'11 pr._apyvartinės lėšos'!G64+'11 pr._apyvartinės lėšos'!G119+'11 pr._apyvartinės lėšos'!G138</f>
        <v>135</v>
      </c>
      <c r="G31" s="9">
        <f t="shared" si="5"/>
        <v>128.6</v>
      </c>
      <c r="H31" s="9">
        <f>'4 pr._savarankiškosios f-jos'!I219+'5 pr._valstybinės f-jos'!I131+'9 pr._įstaigų pajamos'!I110+'7 pr._kita dotacija'!I344+'10 pr._skolintos lėšos'!I44+'11 pr._apyvartinės lėšos'!I64+'11 pr._apyvartinės lėšos'!I119+'11 pr._apyvartinės lėšos'!I138</f>
        <v>128.6</v>
      </c>
      <c r="I31" s="9">
        <f>'4 pr._savarankiškosios f-jos'!J219+'5 pr._valstybinės f-jos'!J131+'9 pr._įstaigų pajamos'!J110+'7 pr._kita dotacija'!J344+'10 pr._skolintos lėšos'!J44+'11 pr._apyvartinės lėšos'!J64+'11 pr._apyvartinės lėšos'!J119+'11 pr._apyvartinės lėšos'!J138</f>
        <v>0</v>
      </c>
      <c r="J31" s="9">
        <f>'4 pr._savarankiškosios f-jos'!K219+'5 pr._valstybinės f-jos'!K131+'9 pr._įstaigų pajamos'!K110+'7 pr._kita dotacija'!K344+'10 pr._skolintos lėšos'!K44+'11 pr._apyvartinės lėšos'!K64+'11 pr._apyvartinės lėšos'!K119+'11 pr._apyvartinės lėšos'!K138</f>
        <v>0</v>
      </c>
      <c r="K31" s="11">
        <f t="shared" si="6"/>
        <v>6542.1</v>
      </c>
      <c r="L31" s="11">
        <f>'4 pr._savarankiškosios f-jos'!M219+'5 pr._valstybinės f-jos'!M131+'9 pr._įstaigų pajamos'!M110+'7 pr._kita dotacija'!M344+'10 pr._skolintos lėšos'!M44+'11 pr._apyvartinės lėšos'!M64+'11 pr._apyvartinės lėšos'!M119+'11 pr._apyvartinės lėšos'!M138</f>
        <v>6407.1</v>
      </c>
      <c r="M31" s="11">
        <f>'4 pr._savarankiškosios f-jos'!N219+'5 pr._valstybinės f-jos'!N131+'9 pr._įstaigų pajamos'!N110+'7 pr._kita dotacija'!N344+'10 pr._skolintos lėšos'!N44+'11 pr._apyvartinės lėšos'!N64+'11 pr._apyvartinės lėšos'!N119+'11 pr._apyvartinės lėšos'!N138</f>
        <v>2099.6</v>
      </c>
      <c r="N31" s="11">
        <f>'4 pr._savarankiškosios f-jos'!O219+'5 pr._valstybinės f-jos'!O131+'9 pr._įstaigų pajamos'!O110+'7 pr._kita dotacija'!O344+'10 pr._skolintos lėšos'!O44+'11 pr._apyvartinės lėšos'!O64+'11 pr._apyvartinės lėšos'!O119+'11 pr._apyvartinės lėšos'!O138</f>
        <v>135</v>
      </c>
    </row>
    <row r="32" spans="1:15" x14ac:dyDescent="0.25">
      <c r="A32" s="103" t="s">
        <v>75</v>
      </c>
      <c r="B32" s="40" t="s">
        <v>167</v>
      </c>
      <c r="C32" s="42">
        <f>SUM(C25:C31)</f>
        <v>45933.299999999996</v>
      </c>
      <c r="D32" s="42">
        <f>SUM(D25:D31)</f>
        <v>38406</v>
      </c>
      <c r="E32" s="42">
        <f>SUM(E25:E31)</f>
        <v>23716.000000000004</v>
      </c>
      <c r="F32" s="42">
        <f>SUM(F25:F31)</f>
        <v>7527.3</v>
      </c>
      <c r="G32" s="43">
        <f t="shared" ref="G32:N32" si="7">SUM(G25:G31)</f>
        <v>375.5</v>
      </c>
      <c r="H32" s="43">
        <f t="shared" si="7"/>
        <v>279.70000000000005</v>
      </c>
      <c r="I32" s="43">
        <f t="shared" si="7"/>
        <v>-22.400000000000006</v>
      </c>
      <c r="J32" s="43">
        <f t="shared" si="7"/>
        <v>95.8</v>
      </c>
      <c r="K32" s="44">
        <f>L32+N32</f>
        <v>46308.800000000003</v>
      </c>
      <c r="L32" s="44">
        <f t="shared" si="7"/>
        <v>38685.700000000004</v>
      </c>
      <c r="M32" s="44">
        <f t="shared" si="7"/>
        <v>23693.600000000002</v>
      </c>
      <c r="N32" s="44">
        <f t="shared" si="7"/>
        <v>7623.1000000000013</v>
      </c>
    </row>
    <row r="33" spans="2:16" x14ac:dyDescent="0.25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4" spans="2:16" x14ac:dyDescent="0.25">
      <c r="C34" s="2">
        <v>45933.3</v>
      </c>
      <c r="D34" s="2">
        <v>38406</v>
      </c>
      <c r="E34" s="2">
        <v>23716</v>
      </c>
      <c r="F34" s="2">
        <v>7527.3</v>
      </c>
    </row>
    <row r="35" spans="2:16" x14ac:dyDescent="0.25">
      <c r="O35" s="71"/>
      <c r="P35" s="106" t="s">
        <v>303</v>
      </c>
    </row>
    <row r="36" spans="2:16" x14ac:dyDescent="0.25">
      <c r="O36" s="64" t="s">
        <v>286</v>
      </c>
      <c r="P36" s="65">
        <f>'4 pr._savarankiškosios f-jos'!Q223+'5 pr._valstybinės f-jos'!Q156+'6 pr._ugdymo reikmės'!Q20+'7 pr._kita dotacija'!S363+'8 pr._aplinkos apsaugos s. p.'!Q16+'9 pr._įstaigų pajamos'!Q113+'10 pr._skolintos lėšos'!Q47+'11 pr._apyvartinės lėšos'!Q146</f>
        <v>5252.9</v>
      </c>
    </row>
    <row r="37" spans="2:16" x14ac:dyDescent="0.25">
      <c r="O37" s="64" t="s">
        <v>287</v>
      </c>
      <c r="P37" s="65">
        <f>'4 pr._savarankiškosios f-jos'!Q224+'5 pr._valstybinės f-jos'!Q157+'6 pr._ugdymo reikmės'!Q21+'7 pr._kita dotacija'!S364+'8 pr._aplinkos apsaugos s. p.'!Q17+'9 pr._įstaigų pajamos'!Q114+'10 pr._skolintos lėšos'!Q48+'11 pr._apyvartinės lėšos'!Q147</f>
        <v>24.5</v>
      </c>
    </row>
    <row r="38" spans="2:16" x14ac:dyDescent="0.25">
      <c r="O38" s="64" t="s">
        <v>288</v>
      </c>
      <c r="P38" s="65">
        <f>'4 pr._savarankiškosios f-jos'!Q225+'5 pr._valstybinės f-jos'!Q158+'6 pr._ugdymo reikmės'!Q22+'7 pr._kita dotacija'!S365+'8 pr._aplinkos apsaugos s. p.'!Q18+'9 pr._įstaigų pajamos'!Q115+'10 pr._skolintos lėšos'!Q49+'11 pr._apyvartinės lėšos'!Q148</f>
        <v>503.1</v>
      </c>
    </row>
    <row r="39" spans="2:16" x14ac:dyDescent="0.25">
      <c r="O39" s="64" t="s">
        <v>289</v>
      </c>
      <c r="P39" s="65">
        <f>'4 pr._savarankiškosios f-jos'!Q226+'5 pr._valstybinės f-jos'!Q159+'6 pr._ugdymo reikmės'!Q23+'7 pr._kita dotacija'!S366+'8 pr._aplinkos apsaugos s. p.'!Q19+'9 pr._įstaigų pajamos'!Q116+'10 pr._skolintos lėšos'!Q50+'11 pr._apyvartinės lėšos'!Q149</f>
        <v>5013</v>
      </c>
    </row>
    <row r="40" spans="2:16" x14ac:dyDescent="0.25">
      <c r="O40" s="64" t="s">
        <v>292</v>
      </c>
      <c r="P40" s="65">
        <f>'4 pr._savarankiškosios f-jos'!Q227+'5 pr._valstybinės f-jos'!Q160+'6 pr._ugdymo reikmės'!Q24+'7 pr._kita dotacija'!S367+'8 pr._aplinkos apsaugos s. p.'!Q20+'9 pr._įstaigų pajamos'!Q117+'10 pr._skolintos lėšos'!Q51+'11 pr._apyvartinės lėšos'!Q150</f>
        <v>2820.5</v>
      </c>
    </row>
    <row r="41" spans="2:16" x14ac:dyDescent="0.25">
      <c r="G41" s="2" t="s">
        <v>168</v>
      </c>
      <c r="O41" s="64" t="s">
        <v>290</v>
      </c>
      <c r="P41" s="65">
        <f>'4 pr._savarankiškosios f-jos'!Q228+'5 pr._valstybinės f-jos'!Q161+'6 pr._ugdymo reikmės'!Q25+'7 pr._kita dotacija'!S368+'8 pr._aplinkos apsaugos s. p.'!Q21+'9 pr._įstaigų pajamos'!Q118+'10 pr._skolintos lėšos'!Q52+'11 pr._apyvartinės lėšos'!Q151</f>
        <v>1830</v>
      </c>
    </row>
    <row r="42" spans="2:16" x14ac:dyDescent="0.25">
      <c r="O42" s="64" t="s">
        <v>291</v>
      </c>
      <c r="P42" s="65">
        <f>'4 pr._savarankiškosios f-jos'!Q229+'5 pr._valstybinės f-jos'!Q162+'6 pr._ugdymo reikmės'!Q26+'7 pr._kita dotacija'!S369+'8 pr._aplinkos apsaugos s. p.'!Q22+'9 pr._įstaigų pajamos'!Q119+'10 pr._skolintos lėšos'!Q53+'11 pr._apyvartinės lėšos'!Q152</f>
        <v>620.5</v>
      </c>
    </row>
    <row r="43" spans="2:16" x14ac:dyDescent="0.25">
      <c r="O43" s="64" t="s">
        <v>293</v>
      </c>
      <c r="P43" s="65">
        <f>'4 pr._savarankiškosios f-jos'!Q230+'5 pr._valstybinės f-jos'!Q163+'6 pr._ugdymo reikmės'!Q27+'7 pr._kita dotacija'!S370+'8 pr._aplinkos apsaugos s. p.'!Q23+'9 pr._įstaigų pajamos'!Q120+'10 pr._skolintos lėšos'!Q54+'11 pr._apyvartinės lėšos'!Q153</f>
        <v>3797.7000000000003</v>
      </c>
    </row>
    <row r="44" spans="2:16" x14ac:dyDescent="0.25">
      <c r="O44" s="64" t="s">
        <v>294</v>
      </c>
      <c r="P44" s="65">
        <f>'4 pr._savarankiškosios f-jos'!Q231+'5 pr._valstybinės f-jos'!Q164+'6 pr._ugdymo reikmės'!Q28+'7 pr._kita dotacija'!S371+'8 pr._aplinkos apsaugos s. p.'!Q24+'9 pr._įstaigų pajamos'!Q121+'10 pr._skolintos lėšos'!Q55+'11 pr._apyvartinės lėšos'!Q154</f>
        <v>19682.900000000001</v>
      </c>
    </row>
    <row r="45" spans="2:16" x14ac:dyDescent="0.25">
      <c r="O45" s="64" t="s">
        <v>295</v>
      </c>
      <c r="P45" s="65">
        <f>'4 pr._savarankiškosios f-jos'!Q232+'5 pr._valstybinės f-jos'!Q165+'6 pr._ugdymo reikmės'!Q29+'7 pr._kita dotacija'!S372+'8 pr._aplinkos apsaugos s. p.'!Q25+'9 pr._įstaigų pajamos'!Q122+'10 pr._skolintos lėšos'!Q56+'11 pr._apyvartinės lėšos'!Q155</f>
        <v>6763.7</v>
      </c>
    </row>
    <row r="46" spans="2:16" x14ac:dyDescent="0.25">
      <c r="O46" s="69" t="s">
        <v>167</v>
      </c>
      <c r="P46" s="70">
        <f>SUM(P36:P45)</f>
        <v>46308.800000000003</v>
      </c>
    </row>
    <row r="47" spans="2:16" x14ac:dyDescent="0.25">
      <c r="O47" s="71"/>
      <c r="P47" s="71"/>
    </row>
    <row r="48" spans="2:16" x14ac:dyDescent="0.25">
      <c r="O48" s="71"/>
      <c r="P48" s="71">
        <f>K32-P46</f>
        <v>0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5"/>
  <sheetViews>
    <sheetView showZeros="0" zoomScaleNormal="100" workbookViewId="0">
      <selection activeCell="Y8" sqref="Y8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453" t="s">
        <v>308</v>
      </c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</row>
    <row r="2" spans="1:15" x14ac:dyDescent="0.25">
      <c r="B2" s="453" t="s">
        <v>474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</row>
    <row r="3" spans="1:15" x14ac:dyDescent="0.25">
      <c r="B3" s="453" t="s">
        <v>486</v>
      </c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</row>
    <row r="4" spans="1:15" x14ac:dyDescent="0.25">
      <c r="B4" s="453" t="s">
        <v>312</v>
      </c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  <c r="O4" s="453"/>
    </row>
    <row r="5" spans="1:15" s="220" customFormat="1" ht="16.5" customHeight="1" x14ac:dyDescent="0.25">
      <c r="B5" s="452" t="s">
        <v>495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</row>
    <row r="6" spans="1:15" s="220" customFormat="1" ht="15.75" customHeight="1" x14ac:dyDescent="0.25">
      <c r="B6" s="452" t="s">
        <v>505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</row>
    <row r="7" spans="1:15" s="220" customFormat="1" ht="15" customHeight="1" x14ac:dyDescent="0.25">
      <c r="B7" s="452" t="s">
        <v>513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2"/>
    </row>
    <row r="8" spans="1:15" s="220" customFormat="1" ht="15" customHeight="1" x14ac:dyDescent="0.25">
      <c r="B8" s="452" t="s">
        <v>520</v>
      </c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  <c r="O8" s="452"/>
    </row>
    <row r="9" spans="1:15" s="220" customFormat="1" ht="15" customHeight="1" x14ac:dyDescent="0.25">
      <c r="B9" s="452" t="s">
        <v>523</v>
      </c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  <c r="O9" s="452"/>
    </row>
    <row r="10" spans="1:15" s="220" customFormat="1" ht="15" customHeight="1" x14ac:dyDescent="0.25">
      <c r="B10" s="452" t="s">
        <v>529</v>
      </c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  <c r="O10" s="452"/>
    </row>
    <row r="11" spans="1:15" s="220" customFormat="1" ht="15" hidden="1" customHeight="1" x14ac:dyDescent="0.25">
      <c r="B11" s="452" t="s">
        <v>496</v>
      </c>
      <c r="C11" s="452"/>
      <c r="D11" s="452"/>
      <c r="E11" s="452"/>
      <c r="F11" s="452"/>
      <c r="G11" s="452"/>
      <c r="H11" s="452"/>
      <c r="I11" s="452"/>
      <c r="J11" s="452"/>
      <c r="K11" s="452"/>
      <c r="L11" s="452"/>
      <c r="M11" s="452"/>
      <c r="N11" s="452"/>
      <c r="O11" s="452"/>
    </row>
    <row r="12" spans="1:15" s="220" customFormat="1" ht="15" hidden="1" customHeight="1" x14ac:dyDescent="0.25">
      <c r="B12" s="452" t="s">
        <v>439</v>
      </c>
      <c r="C12" s="452"/>
      <c r="D12" s="452"/>
      <c r="E12" s="452"/>
      <c r="F12" s="452"/>
      <c r="G12" s="452"/>
      <c r="H12" s="452"/>
      <c r="I12" s="452"/>
      <c r="J12" s="452"/>
      <c r="K12" s="452"/>
      <c r="L12" s="452"/>
      <c r="M12" s="452"/>
      <c r="N12" s="452"/>
      <c r="O12" s="452"/>
    </row>
    <row r="13" spans="1:15" s="220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ht="30.75" customHeight="1" x14ac:dyDescent="0.25">
      <c r="A14" s="454" t="s">
        <v>472</v>
      </c>
      <c r="B14" s="454"/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376</v>
      </c>
    </row>
    <row r="16" spans="1:15" ht="15" customHeight="1" x14ac:dyDescent="0.25">
      <c r="A16" s="459" t="s">
        <v>5</v>
      </c>
      <c r="B16" s="462" t="s">
        <v>306</v>
      </c>
      <c r="C16" s="462" t="s">
        <v>422</v>
      </c>
      <c r="D16" s="475" t="s">
        <v>316</v>
      </c>
      <c r="E16" s="478" t="s">
        <v>189</v>
      </c>
      <c r="F16" s="479"/>
      <c r="G16" s="480"/>
      <c r="H16" s="465" t="s">
        <v>317</v>
      </c>
      <c r="I16" s="468" t="s">
        <v>189</v>
      </c>
      <c r="J16" s="469"/>
      <c r="K16" s="470"/>
      <c r="L16" s="474" t="s">
        <v>0</v>
      </c>
      <c r="M16" s="483" t="s">
        <v>189</v>
      </c>
      <c r="N16" s="484"/>
      <c r="O16" s="485"/>
    </row>
    <row r="17" spans="1:15" x14ac:dyDescent="0.25">
      <c r="A17" s="460"/>
      <c r="B17" s="463"/>
      <c r="C17" s="463"/>
      <c r="D17" s="476"/>
      <c r="E17" s="481" t="s">
        <v>443</v>
      </c>
      <c r="F17" s="486" t="s">
        <v>444</v>
      </c>
      <c r="G17" s="481" t="s">
        <v>190</v>
      </c>
      <c r="H17" s="466"/>
      <c r="I17" s="458" t="s">
        <v>443</v>
      </c>
      <c r="J17" s="488" t="s">
        <v>444</v>
      </c>
      <c r="K17" s="458" t="s">
        <v>190</v>
      </c>
      <c r="L17" s="474"/>
      <c r="M17" s="457" t="s">
        <v>443</v>
      </c>
      <c r="N17" s="455" t="s">
        <v>444</v>
      </c>
      <c r="O17" s="457" t="s">
        <v>190</v>
      </c>
    </row>
    <row r="18" spans="1:15" ht="70.5" customHeight="1" x14ac:dyDescent="0.25">
      <c r="A18" s="461"/>
      <c r="B18" s="464"/>
      <c r="C18" s="464"/>
      <c r="D18" s="477"/>
      <c r="E18" s="481"/>
      <c r="F18" s="487"/>
      <c r="G18" s="481"/>
      <c r="H18" s="467"/>
      <c r="I18" s="458"/>
      <c r="J18" s="489"/>
      <c r="K18" s="458"/>
      <c r="L18" s="474"/>
      <c r="M18" s="457"/>
      <c r="N18" s="456"/>
      <c r="O18" s="457"/>
    </row>
    <row r="19" spans="1:15" ht="15.95" customHeight="1" x14ac:dyDescent="0.25">
      <c r="A19" s="5" t="s">
        <v>69</v>
      </c>
      <c r="B19" s="471" t="s">
        <v>6</v>
      </c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  <c r="O19" s="473"/>
    </row>
    <row r="20" spans="1:15" ht="15" customHeight="1" x14ac:dyDescent="0.25">
      <c r="A20" s="5" t="s">
        <v>177</v>
      </c>
      <c r="B20" s="2" t="s">
        <v>20</v>
      </c>
      <c r="C20" s="6" t="s">
        <v>9</v>
      </c>
      <c r="D20" s="7">
        <f>E20+F20+G20</f>
        <v>22.8</v>
      </c>
      <c r="E20" s="7">
        <v>22.8</v>
      </c>
      <c r="F20" s="7"/>
      <c r="G20" s="7"/>
      <c r="H20" s="8">
        <f>I20+J20+K20</f>
        <v>0</v>
      </c>
      <c r="I20" s="9"/>
      <c r="J20" s="9"/>
      <c r="K20" s="9"/>
      <c r="L20" s="10">
        <f>M20+N20+O20</f>
        <v>22.8</v>
      </c>
      <c r="M20" s="11">
        <f>E20+I20</f>
        <v>22.8</v>
      </c>
      <c r="N20" s="11">
        <f>F20+J20</f>
        <v>0</v>
      </c>
      <c r="O20" s="11">
        <f>G20+K20</f>
        <v>0</v>
      </c>
    </row>
    <row r="21" spans="1:15" x14ac:dyDescent="0.25">
      <c r="A21" s="12" t="s">
        <v>70</v>
      </c>
      <c r="B21" s="13" t="s">
        <v>304</v>
      </c>
      <c r="C21" s="14" t="s">
        <v>9</v>
      </c>
      <c r="D21" s="15">
        <f t="shared" ref="D21:D30" si="0">E21+F21+G21</f>
        <v>4</v>
      </c>
      <c r="E21" s="15">
        <v>4</v>
      </c>
      <c r="F21" s="15"/>
      <c r="G21" s="15"/>
      <c r="H21" s="8">
        <f t="shared" ref="H21:H23" si="1">I21+J21+K21</f>
        <v>0</v>
      </c>
      <c r="I21" s="9"/>
      <c r="J21" s="9"/>
      <c r="K21" s="9"/>
      <c r="L21" s="11">
        <f t="shared" ref="L21:L30" si="2">M21+N21+O21</f>
        <v>4</v>
      </c>
      <c r="M21" s="11">
        <f t="shared" ref="M21:M30" si="3">E21+I21</f>
        <v>4</v>
      </c>
      <c r="N21" s="11">
        <f t="shared" ref="N21:N30" si="4">F21+J21</f>
        <v>0</v>
      </c>
      <c r="O21" s="11">
        <f t="shared" ref="O21:O30" si="5">G21+K21</f>
        <v>0</v>
      </c>
    </row>
    <row r="22" spans="1:15" ht="15" customHeight="1" x14ac:dyDescent="0.25">
      <c r="A22" s="5" t="s">
        <v>71</v>
      </c>
      <c r="B22" s="16" t="s">
        <v>10</v>
      </c>
      <c r="C22" s="14" t="s">
        <v>9</v>
      </c>
      <c r="D22" s="15">
        <f t="shared" si="0"/>
        <v>0.3</v>
      </c>
      <c r="E22" s="15">
        <v>0.3</v>
      </c>
      <c r="F22" s="15"/>
      <c r="G22" s="15"/>
      <c r="H22" s="8">
        <f t="shared" si="1"/>
        <v>0</v>
      </c>
      <c r="I22" s="9"/>
      <c r="J22" s="9"/>
      <c r="K22" s="9"/>
      <c r="L22" s="11">
        <f t="shared" si="2"/>
        <v>0.3</v>
      </c>
      <c r="M22" s="11">
        <f t="shared" si="3"/>
        <v>0.3</v>
      </c>
      <c r="N22" s="11">
        <f t="shared" si="4"/>
        <v>0</v>
      </c>
      <c r="O22" s="11">
        <f t="shared" si="5"/>
        <v>0</v>
      </c>
    </row>
    <row r="23" spans="1:15" ht="15" customHeight="1" x14ac:dyDescent="0.25">
      <c r="A23" s="5" t="s">
        <v>72</v>
      </c>
      <c r="B23" s="16" t="s">
        <v>11</v>
      </c>
      <c r="C23" s="14" t="s">
        <v>9</v>
      </c>
      <c r="D23" s="15">
        <f t="shared" si="0"/>
        <v>0.5</v>
      </c>
      <c r="E23" s="15">
        <v>0.5</v>
      </c>
      <c r="F23" s="15"/>
      <c r="G23" s="15"/>
      <c r="H23" s="8">
        <f t="shared" si="1"/>
        <v>0</v>
      </c>
      <c r="I23" s="9"/>
      <c r="J23" s="9"/>
      <c r="K23" s="9"/>
      <c r="L23" s="11">
        <f t="shared" si="2"/>
        <v>0.5</v>
      </c>
      <c r="M23" s="11">
        <f t="shared" si="3"/>
        <v>0.5</v>
      </c>
      <c r="N23" s="11">
        <f t="shared" si="4"/>
        <v>0</v>
      </c>
      <c r="O23" s="11">
        <f t="shared" si="5"/>
        <v>0</v>
      </c>
    </row>
    <row r="24" spans="1:15" ht="15" customHeight="1" x14ac:dyDescent="0.25">
      <c r="A24" s="12" t="s">
        <v>73</v>
      </c>
      <c r="B24" s="16" t="s">
        <v>12</v>
      </c>
      <c r="C24" s="14" t="s">
        <v>9</v>
      </c>
      <c r="D24" s="15">
        <f t="shared" si="0"/>
        <v>1.9</v>
      </c>
      <c r="E24" s="15">
        <v>1.9</v>
      </c>
      <c r="F24" s="15"/>
      <c r="G24" s="15"/>
      <c r="H24" s="9">
        <f t="shared" ref="H24:H30" si="6">I24+J24+K24</f>
        <v>0</v>
      </c>
      <c r="I24" s="9"/>
      <c r="J24" s="9"/>
      <c r="K24" s="9"/>
      <c r="L24" s="11">
        <f t="shared" si="2"/>
        <v>1.9</v>
      </c>
      <c r="M24" s="11">
        <f t="shared" si="3"/>
        <v>1.9</v>
      </c>
      <c r="N24" s="11">
        <f t="shared" si="4"/>
        <v>0</v>
      </c>
      <c r="O24" s="11">
        <f t="shared" si="5"/>
        <v>0</v>
      </c>
    </row>
    <row r="25" spans="1:15" ht="15" hidden="1" customHeight="1" x14ac:dyDescent="0.25">
      <c r="A25" s="12" t="s">
        <v>74</v>
      </c>
      <c r="B25" s="16" t="s">
        <v>13</v>
      </c>
      <c r="C25" s="14" t="s">
        <v>9</v>
      </c>
      <c r="D25" s="15">
        <f t="shared" si="0"/>
        <v>0</v>
      </c>
      <c r="E25" s="15"/>
      <c r="F25" s="15"/>
      <c r="G25" s="15"/>
      <c r="H25" s="9">
        <f t="shared" si="6"/>
        <v>0</v>
      </c>
      <c r="I25" s="9"/>
      <c r="J25" s="9"/>
      <c r="K25" s="9"/>
      <c r="L25" s="11">
        <f t="shared" si="2"/>
        <v>0</v>
      </c>
      <c r="M25" s="11">
        <f t="shared" si="3"/>
        <v>0</v>
      </c>
      <c r="N25" s="11">
        <f t="shared" ref="N25" si="7">F25+J25</f>
        <v>0</v>
      </c>
      <c r="O25" s="11">
        <f t="shared" ref="O25" si="8">G25+K25</f>
        <v>0</v>
      </c>
    </row>
    <row r="26" spans="1:15" ht="15" customHeight="1" x14ac:dyDescent="0.25">
      <c r="A26" s="18" t="s">
        <v>74</v>
      </c>
      <c r="B26" s="17" t="s">
        <v>14</v>
      </c>
      <c r="C26" s="14" t="s">
        <v>9</v>
      </c>
      <c r="D26" s="15">
        <f t="shared" si="0"/>
        <v>2</v>
      </c>
      <c r="E26" s="15">
        <v>2</v>
      </c>
      <c r="F26" s="15"/>
      <c r="G26" s="15"/>
      <c r="H26" s="9">
        <f t="shared" si="6"/>
        <v>0</v>
      </c>
      <c r="I26" s="9"/>
      <c r="J26" s="9"/>
      <c r="K26" s="9"/>
      <c r="L26" s="11">
        <f t="shared" si="2"/>
        <v>2</v>
      </c>
      <c r="M26" s="11">
        <f t="shared" si="3"/>
        <v>2</v>
      </c>
      <c r="N26" s="11">
        <f t="shared" si="4"/>
        <v>0</v>
      </c>
      <c r="O26" s="11">
        <f t="shared" si="5"/>
        <v>0</v>
      </c>
    </row>
    <row r="27" spans="1:15" ht="15" customHeight="1" x14ac:dyDescent="0.25">
      <c r="A27" s="5" t="s">
        <v>75</v>
      </c>
      <c r="B27" s="2" t="s">
        <v>15</v>
      </c>
      <c r="C27" s="14" t="s">
        <v>9</v>
      </c>
      <c r="D27" s="15">
        <f t="shared" si="0"/>
        <v>0.1</v>
      </c>
      <c r="E27" s="15">
        <v>0.1</v>
      </c>
      <c r="F27" s="15"/>
      <c r="G27" s="15"/>
      <c r="H27" s="9">
        <f t="shared" si="6"/>
        <v>0</v>
      </c>
      <c r="I27" s="9"/>
      <c r="J27" s="9"/>
      <c r="K27" s="9"/>
      <c r="L27" s="11">
        <f t="shared" si="2"/>
        <v>0.1</v>
      </c>
      <c r="M27" s="11">
        <f t="shared" si="3"/>
        <v>0.1</v>
      </c>
      <c r="N27" s="11">
        <f t="shared" si="4"/>
        <v>0</v>
      </c>
      <c r="O27" s="11">
        <f t="shared" si="5"/>
        <v>0</v>
      </c>
    </row>
    <row r="28" spans="1:15" ht="15" customHeight="1" x14ac:dyDescent="0.25">
      <c r="A28" s="5" t="s">
        <v>76</v>
      </c>
      <c r="B28" s="16" t="s">
        <v>16</v>
      </c>
      <c r="C28" s="14" t="s">
        <v>9</v>
      </c>
      <c r="D28" s="15">
        <f t="shared" si="0"/>
        <v>2.5</v>
      </c>
      <c r="E28" s="15">
        <v>2.5</v>
      </c>
      <c r="F28" s="15"/>
      <c r="G28" s="15"/>
      <c r="H28" s="9">
        <f t="shared" si="6"/>
        <v>0</v>
      </c>
      <c r="I28" s="9"/>
      <c r="J28" s="9"/>
      <c r="K28" s="9"/>
      <c r="L28" s="11">
        <f t="shared" si="2"/>
        <v>2.5</v>
      </c>
      <c r="M28" s="11">
        <f t="shared" si="3"/>
        <v>2.5</v>
      </c>
      <c r="N28" s="11">
        <f t="shared" si="4"/>
        <v>0</v>
      </c>
      <c r="O28" s="11">
        <f t="shared" si="5"/>
        <v>0</v>
      </c>
    </row>
    <row r="29" spans="1:15" ht="15" customHeight="1" x14ac:dyDescent="0.25">
      <c r="A29" s="5" t="s">
        <v>77</v>
      </c>
      <c r="B29" s="16" t="s">
        <v>17</v>
      </c>
      <c r="C29" s="14" t="s">
        <v>9</v>
      </c>
      <c r="D29" s="15">
        <f t="shared" si="0"/>
        <v>0.5</v>
      </c>
      <c r="E29" s="15">
        <v>0.5</v>
      </c>
      <c r="F29" s="15"/>
      <c r="G29" s="15"/>
      <c r="H29" s="9">
        <f t="shared" si="6"/>
        <v>0</v>
      </c>
      <c r="I29" s="9"/>
      <c r="J29" s="9"/>
      <c r="K29" s="9"/>
      <c r="L29" s="11">
        <f t="shared" si="2"/>
        <v>0.5</v>
      </c>
      <c r="M29" s="11">
        <f t="shared" si="3"/>
        <v>0.5</v>
      </c>
      <c r="N29" s="11">
        <f t="shared" si="4"/>
        <v>0</v>
      </c>
      <c r="O29" s="11">
        <f t="shared" si="5"/>
        <v>0</v>
      </c>
    </row>
    <row r="30" spans="1:15" ht="15" customHeight="1" x14ac:dyDescent="0.25">
      <c r="A30" s="12" t="s">
        <v>78</v>
      </c>
      <c r="B30" s="16" t="s">
        <v>18</v>
      </c>
      <c r="C30" s="14" t="s">
        <v>9</v>
      </c>
      <c r="D30" s="15">
        <f t="shared" si="0"/>
        <v>0.2</v>
      </c>
      <c r="E30" s="15">
        <v>0.2</v>
      </c>
      <c r="F30" s="15"/>
      <c r="G30" s="15"/>
      <c r="H30" s="9">
        <f t="shared" si="6"/>
        <v>0</v>
      </c>
      <c r="I30" s="9"/>
      <c r="J30" s="9"/>
      <c r="K30" s="9"/>
      <c r="L30" s="11">
        <f t="shared" si="2"/>
        <v>0.2</v>
      </c>
      <c r="M30" s="11">
        <f t="shared" si="3"/>
        <v>0.2</v>
      </c>
      <c r="N30" s="11">
        <f t="shared" si="4"/>
        <v>0</v>
      </c>
      <c r="O30" s="11">
        <f t="shared" si="5"/>
        <v>0</v>
      </c>
    </row>
    <row r="31" spans="1:15" ht="15" customHeight="1" x14ac:dyDescent="0.25">
      <c r="A31" s="12" t="s">
        <v>79</v>
      </c>
      <c r="B31" s="32" t="s">
        <v>165</v>
      </c>
      <c r="C31" s="305" t="s">
        <v>21</v>
      </c>
      <c r="D31" s="15">
        <f t="shared" ref="D31" si="9">E31+F31+G31</f>
        <v>1.5</v>
      </c>
      <c r="E31" s="15">
        <v>1.5</v>
      </c>
      <c r="F31" s="15"/>
      <c r="G31" s="15"/>
      <c r="H31" s="9">
        <f t="shared" ref="H31" si="10">I31+J31+K31</f>
        <v>0</v>
      </c>
      <c r="I31" s="9"/>
      <c r="J31" s="9"/>
      <c r="K31" s="9"/>
      <c r="L31" s="11">
        <f t="shared" ref="L31" si="11">M31+N31+O31</f>
        <v>1.5</v>
      </c>
      <c r="M31" s="11">
        <f t="shared" ref="M31" si="12">E31+I31</f>
        <v>1.5</v>
      </c>
      <c r="N31" s="11">
        <f t="shared" ref="N31" si="13">F31+J31</f>
        <v>0</v>
      </c>
      <c r="O31" s="11">
        <f t="shared" ref="O31" si="14">G31+K31</f>
        <v>0</v>
      </c>
    </row>
    <row r="32" spans="1:15" ht="15.95" customHeight="1" x14ac:dyDescent="0.25">
      <c r="A32" s="87" t="s">
        <v>80</v>
      </c>
      <c r="B32" s="20" t="s">
        <v>169</v>
      </c>
      <c r="C32" s="21"/>
      <c r="D32" s="22">
        <f>SUM(D20:D31)</f>
        <v>36.300000000000004</v>
      </c>
      <c r="E32" s="22">
        <f t="shared" ref="E32:O32" si="15">SUM(E20:E31)</f>
        <v>36.300000000000004</v>
      </c>
      <c r="F32" s="22">
        <f t="shared" si="15"/>
        <v>0</v>
      </c>
      <c r="G32" s="22">
        <f t="shared" si="15"/>
        <v>0</v>
      </c>
      <c r="H32" s="23">
        <f t="shared" si="15"/>
        <v>0</v>
      </c>
      <c r="I32" s="23">
        <f t="shared" si="15"/>
        <v>0</v>
      </c>
      <c r="J32" s="23">
        <f t="shared" si="15"/>
        <v>0</v>
      </c>
      <c r="K32" s="23">
        <f t="shared" si="15"/>
        <v>0</v>
      </c>
      <c r="L32" s="20">
        <f t="shared" si="15"/>
        <v>36.300000000000004</v>
      </c>
      <c r="M32" s="20">
        <f t="shared" si="15"/>
        <v>36.300000000000004</v>
      </c>
      <c r="N32" s="20">
        <f t="shared" si="15"/>
        <v>0</v>
      </c>
      <c r="O32" s="20">
        <f t="shared" si="15"/>
        <v>0</v>
      </c>
    </row>
    <row r="33" spans="1:15" ht="15.95" customHeight="1" x14ac:dyDescent="0.25">
      <c r="A33" s="5" t="s">
        <v>81</v>
      </c>
      <c r="B33" s="471" t="s">
        <v>58</v>
      </c>
      <c r="C33" s="472"/>
      <c r="D33" s="472"/>
      <c r="E33" s="472"/>
      <c r="F33" s="472"/>
      <c r="G33" s="472"/>
      <c r="H33" s="472"/>
      <c r="I33" s="472"/>
      <c r="J33" s="472"/>
      <c r="K33" s="472"/>
      <c r="L33" s="472"/>
      <c r="M33" s="472"/>
      <c r="N33" s="472"/>
      <c r="O33" s="473"/>
    </row>
    <row r="34" spans="1:15" ht="15" customHeight="1" x14ac:dyDescent="0.25">
      <c r="A34" s="5" t="s">
        <v>82</v>
      </c>
      <c r="B34" s="2" t="s">
        <v>7</v>
      </c>
      <c r="C34" s="6" t="s">
        <v>22</v>
      </c>
      <c r="D34" s="7">
        <f>E34+F34+G34</f>
        <v>0.1</v>
      </c>
      <c r="E34" s="7">
        <v>0.1</v>
      </c>
      <c r="F34" s="7"/>
      <c r="G34" s="7"/>
      <c r="H34" s="8">
        <f>I34+J34+K34</f>
        <v>0</v>
      </c>
      <c r="I34" s="8"/>
      <c r="J34" s="8"/>
      <c r="K34" s="8"/>
      <c r="L34" s="10">
        <f>M34+N34+O34</f>
        <v>0.1</v>
      </c>
      <c r="M34" s="10">
        <f>E34+I34</f>
        <v>0.1</v>
      </c>
      <c r="N34" s="10">
        <f t="shared" ref="N34:N43" si="16">F34+J34</f>
        <v>0</v>
      </c>
      <c r="O34" s="10">
        <f t="shared" ref="O34:O43" si="17">G34+K34</f>
        <v>0</v>
      </c>
    </row>
    <row r="35" spans="1:15" ht="15" customHeight="1" x14ac:dyDescent="0.25">
      <c r="A35" s="5" t="s">
        <v>83</v>
      </c>
      <c r="B35" s="16" t="s">
        <v>10</v>
      </c>
      <c r="C35" s="14" t="s">
        <v>22</v>
      </c>
      <c r="D35" s="15">
        <f t="shared" ref="D35:D44" si="18">E35+F35+G35</f>
        <v>1.2</v>
      </c>
      <c r="E35" s="15">
        <v>0.6</v>
      </c>
      <c r="F35" s="15">
        <v>0.6</v>
      </c>
      <c r="G35" s="15"/>
      <c r="H35" s="9">
        <f t="shared" ref="H35:H43" si="19">I35+J35+K35</f>
        <v>0</v>
      </c>
      <c r="I35" s="9"/>
      <c r="J35" s="9"/>
      <c r="K35" s="9"/>
      <c r="L35" s="11">
        <f t="shared" ref="L35:L43" si="20">M35+N35+O35</f>
        <v>1.2</v>
      </c>
      <c r="M35" s="11">
        <f t="shared" ref="M35:M43" si="21">E35+I35</f>
        <v>0.6</v>
      </c>
      <c r="N35" s="11">
        <f t="shared" si="16"/>
        <v>0.6</v>
      </c>
      <c r="O35" s="11">
        <f t="shared" si="17"/>
        <v>0</v>
      </c>
    </row>
    <row r="36" spans="1:15" ht="15" customHeight="1" x14ac:dyDescent="0.25">
      <c r="A36" s="5" t="s">
        <v>84</v>
      </c>
      <c r="B36" s="16" t="s">
        <v>11</v>
      </c>
      <c r="C36" s="14" t="s">
        <v>22</v>
      </c>
      <c r="D36" s="15">
        <f t="shared" si="18"/>
        <v>13.6</v>
      </c>
      <c r="E36" s="15">
        <v>12.9</v>
      </c>
      <c r="F36" s="15">
        <v>0.7</v>
      </c>
      <c r="G36" s="15"/>
      <c r="H36" s="9">
        <f t="shared" si="19"/>
        <v>0</v>
      </c>
      <c r="I36" s="9"/>
      <c r="J36" s="9"/>
      <c r="K36" s="9"/>
      <c r="L36" s="11">
        <f t="shared" si="20"/>
        <v>13.6</v>
      </c>
      <c r="M36" s="11">
        <f t="shared" si="21"/>
        <v>12.9</v>
      </c>
      <c r="N36" s="11">
        <f t="shared" si="16"/>
        <v>0.7</v>
      </c>
      <c r="O36" s="11">
        <f t="shared" si="17"/>
        <v>0</v>
      </c>
    </row>
    <row r="37" spans="1:15" ht="15" customHeight="1" x14ac:dyDescent="0.25">
      <c r="A37" s="5" t="s">
        <v>85</v>
      </c>
      <c r="B37" s="16" t="s">
        <v>12</v>
      </c>
      <c r="C37" s="14" t="s">
        <v>22</v>
      </c>
      <c r="D37" s="15">
        <f t="shared" si="18"/>
        <v>0.9</v>
      </c>
      <c r="E37" s="15"/>
      <c r="F37" s="15">
        <v>0.9</v>
      </c>
      <c r="G37" s="15"/>
      <c r="H37" s="9">
        <f t="shared" si="19"/>
        <v>0</v>
      </c>
      <c r="I37" s="9"/>
      <c r="J37" s="9"/>
      <c r="K37" s="9"/>
      <c r="L37" s="11">
        <f t="shared" si="20"/>
        <v>0.9</v>
      </c>
      <c r="M37" s="11">
        <f t="shared" si="21"/>
        <v>0</v>
      </c>
      <c r="N37" s="11">
        <f t="shared" si="16"/>
        <v>0.9</v>
      </c>
      <c r="O37" s="11">
        <f t="shared" si="17"/>
        <v>0</v>
      </c>
    </row>
    <row r="38" spans="1:15" ht="15" customHeight="1" x14ac:dyDescent="0.25">
      <c r="A38" s="12" t="s">
        <v>86</v>
      </c>
      <c r="B38" s="16" t="s">
        <v>13</v>
      </c>
      <c r="C38" s="14" t="s">
        <v>22</v>
      </c>
      <c r="D38" s="15">
        <f t="shared" si="18"/>
        <v>1.1000000000000001</v>
      </c>
      <c r="E38" s="15">
        <v>1.1000000000000001</v>
      </c>
      <c r="F38" s="15"/>
      <c r="G38" s="15"/>
      <c r="H38" s="9">
        <f t="shared" si="19"/>
        <v>0</v>
      </c>
      <c r="I38" s="9"/>
      <c r="J38" s="9"/>
      <c r="K38" s="9"/>
      <c r="L38" s="11">
        <f t="shared" si="20"/>
        <v>1.1000000000000001</v>
      </c>
      <c r="M38" s="11">
        <f t="shared" si="21"/>
        <v>1.1000000000000001</v>
      </c>
      <c r="N38" s="11">
        <f t="shared" si="16"/>
        <v>0</v>
      </c>
      <c r="O38" s="11">
        <f t="shared" si="17"/>
        <v>0</v>
      </c>
    </row>
    <row r="39" spans="1:15" ht="15" customHeight="1" x14ac:dyDescent="0.25">
      <c r="A39" s="12" t="s">
        <v>87</v>
      </c>
      <c r="B39" s="17" t="s">
        <v>14</v>
      </c>
      <c r="C39" s="14" t="s">
        <v>22</v>
      </c>
      <c r="D39" s="15">
        <f t="shared" si="18"/>
        <v>3</v>
      </c>
      <c r="E39" s="15">
        <v>1.5</v>
      </c>
      <c r="F39" s="15">
        <v>1.5</v>
      </c>
      <c r="G39" s="15"/>
      <c r="H39" s="9">
        <f t="shared" si="19"/>
        <v>0</v>
      </c>
      <c r="I39" s="9"/>
      <c r="J39" s="9"/>
      <c r="K39" s="9"/>
      <c r="L39" s="11">
        <f t="shared" si="20"/>
        <v>3</v>
      </c>
      <c r="M39" s="11">
        <f t="shared" si="21"/>
        <v>1.5</v>
      </c>
      <c r="N39" s="11">
        <f t="shared" si="16"/>
        <v>1.5</v>
      </c>
      <c r="O39" s="11">
        <f t="shared" si="17"/>
        <v>0</v>
      </c>
    </row>
    <row r="40" spans="1:15" ht="15" customHeight="1" x14ac:dyDescent="0.25">
      <c r="A40" s="5" t="s">
        <v>88</v>
      </c>
      <c r="B40" s="2" t="s">
        <v>15</v>
      </c>
      <c r="C40" s="14" t="s">
        <v>22</v>
      </c>
      <c r="D40" s="15">
        <f t="shared" si="18"/>
        <v>3</v>
      </c>
      <c r="E40" s="15">
        <v>2.2999999999999998</v>
      </c>
      <c r="F40" s="15">
        <v>0.7</v>
      </c>
      <c r="G40" s="15"/>
      <c r="H40" s="9">
        <f t="shared" si="19"/>
        <v>0</v>
      </c>
      <c r="I40" s="9"/>
      <c r="J40" s="9"/>
      <c r="K40" s="9"/>
      <c r="L40" s="11">
        <f t="shared" si="20"/>
        <v>3</v>
      </c>
      <c r="M40" s="11">
        <f t="shared" si="21"/>
        <v>2.2999999999999998</v>
      </c>
      <c r="N40" s="11">
        <f t="shared" si="16"/>
        <v>0.7</v>
      </c>
      <c r="O40" s="11">
        <f t="shared" si="17"/>
        <v>0</v>
      </c>
    </row>
    <row r="41" spans="1:15" ht="15" customHeight="1" x14ac:dyDescent="0.25">
      <c r="A41" s="5" t="s">
        <v>89</v>
      </c>
      <c r="B41" s="16" t="s">
        <v>16</v>
      </c>
      <c r="C41" s="14" t="s">
        <v>22</v>
      </c>
      <c r="D41" s="15">
        <f t="shared" si="18"/>
        <v>9.3000000000000007</v>
      </c>
      <c r="E41" s="15">
        <v>7</v>
      </c>
      <c r="F41" s="15">
        <v>2.2999999999999998</v>
      </c>
      <c r="G41" s="15"/>
      <c r="H41" s="9">
        <f t="shared" si="19"/>
        <v>0</v>
      </c>
      <c r="I41" s="9"/>
      <c r="J41" s="9"/>
      <c r="K41" s="9"/>
      <c r="L41" s="11">
        <f t="shared" si="20"/>
        <v>9.3000000000000007</v>
      </c>
      <c r="M41" s="11">
        <f t="shared" si="21"/>
        <v>7</v>
      </c>
      <c r="N41" s="11">
        <f t="shared" si="16"/>
        <v>2.2999999999999998</v>
      </c>
      <c r="O41" s="11">
        <f t="shared" si="17"/>
        <v>0</v>
      </c>
    </row>
    <row r="42" spans="1:15" ht="15" customHeight="1" x14ac:dyDescent="0.25">
      <c r="A42" s="5" t="s">
        <v>90</v>
      </c>
      <c r="B42" s="16" t="s">
        <v>17</v>
      </c>
      <c r="C42" s="14" t="s">
        <v>22</v>
      </c>
      <c r="D42" s="15">
        <f t="shared" si="18"/>
        <v>0.2</v>
      </c>
      <c r="E42" s="15"/>
      <c r="F42" s="15">
        <v>0.2</v>
      </c>
      <c r="G42" s="15"/>
      <c r="H42" s="9">
        <f t="shared" si="19"/>
        <v>0</v>
      </c>
      <c r="I42" s="9"/>
      <c r="J42" s="9"/>
      <c r="K42" s="9"/>
      <c r="L42" s="11">
        <f t="shared" si="20"/>
        <v>0.2</v>
      </c>
      <c r="M42" s="11">
        <f t="shared" si="21"/>
        <v>0</v>
      </c>
      <c r="N42" s="11">
        <f t="shared" si="16"/>
        <v>0.2</v>
      </c>
      <c r="O42" s="11">
        <f t="shared" si="17"/>
        <v>0</v>
      </c>
    </row>
    <row r="43" spans="1:15" ht="15" customHeight="1" x14ac:dyDescent="0.25">
      <c r="A43" s="5" t="s">
        <v>91</v>
      </c>
      <c r="B43" s="16" t="s">
        <v>18</v>
      </c>
      <c r="C43" s="14" t="s">
        <v>22</v>
      </c>
      <c r="D43" s="15">
        <f t="shared" si="18"/>
        <v>2</v>
      </c>
      <c r="E43" s="15">
        <v>1.3</v>
      </c>
      <c r="F43" s="15">
        <v>0.7</v>
      </c>
      <c r="G43" s="15"/>
      <c r="H43" s="9">
        <f t="shared" si="19"/>
        <v>0</v>
      </c>
      <c r="I43" s="9"/>
      <c r="J43" s="9"/>
      <c r="K43" s="9"/>
      <c r="L43" s="11">
        <f t="shared" si="20"/>
        <v>2</v>
      </c>
      <c r="M43" s="11">
        <f t="shared" si="21"/>
        <v>1.3</v>
      </c>
      <c r="N43" s="11">
        <f t="shared" si="16"/>
        <v>0.7</v>
      </c>
      <c r="O43" s="11">
        <f t="shared" si="17"/>
        <v>0</v>
      </c>
    </row>
    <row r="44" spans="1:15" ht="15" customHeight="1" x14ac:dyDescent="0.25">
      <c r="A44" s="12" t="s">
        <v>92</v>
      </c>
      <c r="B44" s="16" t="s">
        <v>19</v>
      </c>
      <c r="C44" s="14" t="s">
        <v>22</v>
      </c>
      <c r="D44" s="15">
        <f t="shared" si="18"/>
        <v>0.9</v>
      </c>
      <c r="E44" s="15"/>
      <c r="F44" s="15">
        <v>0.9</v>
      </c>
      <c r="G44" s="15"/>
      <c r="H44" s="9">
        <f>I44+J44+K44</f>
        <v>0</v>
      </c>
      <c r="I44" s="9"/>
      <c r="J44" s="9"/>
      <c r="K44" s="9"/>
      <c r="L44" s="11">
        <f>M44+N44+O44</f>
        <v>0.9</v>
      </c>
      <c r="M44" s="11">
        <f>E44+I44</f>
        <v>0</v>
      </c>
      <c r="N44" s="11">
        <f>F44+J44</f>
        <v>0.9</v>
      </c>
      <c r="O44" s="11">
        <f>G44+K44</f>
        <v>0</v>
      </c>
    </row>
    <row r="45" spans="1:15" ht="15.95" customHeight="1" x14ac:dyDescent="0.25">
      <c r="A45" s="87" t="s">
        <v>93</v>
      </c>
      <c r="B45" s="20" t="s">
        <v>170</v>
      </c>
      <c r="C45" s="24"/>
      <c r="D45" s="22">
        <f>SUM(D34:D44)</f>
        <v>35.300000000000004</v>
      </c>
      <c r="E45" s="22">
        <f>SUM(E34:E44)</f>
        <v>26.8</v>
      </c>
      <c r="F45" s="22">
        <f>SUM(F34:F44)</f>
        <v>8.5</v>
      </c>
      <c r="G45" s="22">
        <f>SUM(G34:G44)</f>
        <v>0</v>
      </c>
      <c r="H45" s="23">
        <f t="shared" ref="H45:O45" si="22">SUM(H34:H44)</f>
        <v>0</v>
      </c>
      <c r="I45" s="23">
        <f t="shared" si="22"/>
        <v>0</v>
      </c>
      <c r="J45" s="23">
        <f t="shared" si="22"/>
        <v>0</v>
      </c>
      <c r="K45" s="23">
        <f t="shared" si="22"/>
        <v>0</v>
      </c>
      <c r="L45" s="20">
        <f t="shared" si="22"/>
        <v>35.300000000000004</v>
      </c>
      <c r="M45" s="20">
        <f t="shared" si="22"/>
        <v>26.8</v>
      </c>
      <c r="N45" s="20">
        <f t="shared" si="22"/>
        <v>8.5</v>
      </c>
      <c r="O45" s="20">
        <f t="shared" si="22"/>
        <v>0</v>
      </c>
    </row>
    <row r="46" spans="1:15" ht="15.95" customHeight="1" x14ac:dyDescent="0.25">
      <c r="A46" s="5" t="s">
        <v>94</v>
      </c>
      <c r="B46" s="471" t="s">
        <v>61</v>
      </c>
      <c r="C46" s="472"/>
      <c r="D46" s="472"/>
      <c r="E46" s="472"/>
      <c r="F46" s="472"/>
      <c r="G46" s="472"/>
      <c r="H46" s="472"/>
      <c r="I46" s="472"/>
      <c r="J46" s="472"/>
      <c r="K46" s="472"/>
      <c r="L46" s="472"/>
      <c r="M46" s="472"/>
      <c r="N46" s="472"/>
      <c r="O46" s="473"/>
    </row>
    <row r="47" spans="1:15" ht="15" customHeight="1" x14ac:dyDescent="0.25">
      <c r="A47" s="12" t="s">
        <v>95</v>
      </c>
      <c r="B47" s="25" t="s">
        <v>20</v>
      </c>
      <c r="C47" s="6" t="s">
        <v>32</v>
      </c>
      <c r="D47" s="7">
        <f>E47+F47+G47</f>
        <v>98.5</v>
      </c>
      <c r="E47" s="7">
        <v>98.5</v>
      </c>
      <c r="F47" s="7"/>
      <c r="G47" s="7"/>
      <c r="H47" s="9">
        <f>I47+J47+K47</f>
        <v>0</v>
      </c>
      <c r="I47" s="9"/>
      <c r="J47" s="9"/>
      <c r="K47" s="9"/>
      <c r="L47" s="11">
        <f>M47+N47+O47</f>
        <v>98.5</v>
      </c>
      <c r="M47" s="11">
        <f t="shared" ref="M47:O48" si="23">E47+I47</f>
        <v>98.5</v>
      </c>
      <c r="N47" s="11">
        <f t="shared" si="23"/>
        <v>0</v>
      </c>
      <c r="O47" s="11">
        <f t="shared" si="23"/>
        <v>0</v>
      </c>
    </row>
    <row r="48" spans="1:15" ht="15" customHeight="1" x14ac:dyDescent="0.25">
      <c r="A48" s="18" t="s">
        <v>96</v>
      </c>
      <c r="B48" s="28" t="s">
        <v>68</v>
      </c>
      <c r="C48" s="29" t="s">
        <v>32</v>
      </c>
      <c r="D48" s="7">
        <f>E48+F48+G48</f>
        <v>1.5</v>
      </c>
      <c r="E48" s="7"/>
      <c r="F48" s="7">
        <v>1.5</v>
      </c>
      <c r="G48" s="7"/>
      <c r="H48" s="9">
        <f>I48+J48+K48</f>
        <v>0</v>
      </c>
      <c r="I48" s="9"/>
      <c r="J48" s="9"/>
      <c r="K48" s="9"/>
      <c r="L48" s="11">
        <f>M48+N48+O48</f>
        <v>1.5</v>
      </c>
      <c r="M48" s="11">
        <f t="shared" si="23"/>
        <v>0</v>
      </c>
      <c r="N48" s="11">
        <f t="shared" si="23"/>
        <v>1.5</v>
      </c>
      <c r="O48" s="11">
        <f t="shared" si="23"/>
        <v>0</v>
      </c>
    </row>
    <row r="49" spans="1:15" ht="15.95" customHeight="1" x14ac:dyDescent="0.25">
      <c r="A49" s="19" t="s">
        <v>97</v>
      </c>
      <c r="B49" s="26" t="s">
        <v>171</v>
      </c>
      <c r="C49" s="27"/>
      <c r="D49" s="22">
        <f>D47+D48</f>
        <v>100</v>
      </c>
      <c r="E49" s="22">
        <f t="shared" ref="E49:O49" si="24">E47+E48</f>
        <v>98.5</v>
      </c>
      <c r="F49" s="22">
        <f t="shared" si="24"/>
        <v>1.5</v>
      </c>
      <c r="G49" s="22">
        <f t="shared" si="24"/>
        <v>0</v>
      </c>
      <c r="H49" s="23">
        <f t="shared" si="24"/>
        <v>0</v>
      </c>
      <c r="I49" s="23">
        <f t="shared" si="24"/>
        <v>0</v>
      </c>
      <c r="J49" s="23">
        <f t="shared" si="24"/>
        <v>0</v>
      </c>
      <c r="K49" s="23">
        <f t="shared" si="24"/>
        <v>0</v>
      </c>
      <c r="L49" s="20">
        <f t="shared" si="24"/>
        <v>100</v>
      </c>
      <c r="M49" s="20">
        <f t="shared" si="24"/>
        <v>98.5</v>
      </c>
      <c r="N49" s="20">
        <f t="shared" si="24"/>
        <v>1.5</v>
      </c>
      <c r="O49" s="20">
        <f t="shared" si="24"/>
        <v>0</v>
      </c>
    </row>
    <row r="50" spans="1:15" ht="15.95" customHeight="1" x14ac:dyDescent="0.25">
      <c r="A50" s="12" t="s">
        <v>98</v>
      </c>
      <c r="B50" s="471" t="s">
        <v>166</v>
      </c>
      <c r="C50" s="472"/>
      <c r="D50" s="472"/>
      <c r="E50" s="472"/>
      <c r="F50" s="472"/>
      <c r="G50" s="472"/>
      <c r="H50" s="472"/>
      <c r="I50" s="472"/>
      <c r="J50" s="472"/>
      <c r="K50" s="472"/>
      <c r="L50" s="472"/>
      <c r="M50" s="472"/>
      <c r="N50" s="472"/>
      <c r="O50" s="473"/>
    </row>
    <row r="51" spans="1:15" ht="15.95" customHeight="1" x14ac:dyDescent="0.25">
      <c r="A51" s="12" t="s">
        <v>99</v>
      </c>
      <c r="B51" s="13" t="s">
        <v>54</v>
      </c>
      <c r="C51" s="29" t="s">
        <v>50</v>
      </c>
      <c r="D51" s="15">
        <f>E51+F51+G51</f>
        <v>20.100000000000001</v>
      </c>
      <c r="E51" s="15">
        <v>0.1</v>
      </c>
      <c r="F51" s="15"/>
      <c r="G51" s="15">
        <v>20</v>
      </c>
      <c r="H51" s="9">
        <f>I51+J51+K51</f>
        <v>0</v>
      </c>
      <c r="I51" s="9"/>
      <c r="J51" s="9"/>
      <c r="K51" s="9"/>
      <c r="L51" s="11">
        <f>M51+N51+O51</f>
        <v>20.100000000000001</v>
      </c>
      <c r="M51" s="11">
        <f t="shared" ref="M51:O53" si="25">E51+I51</f>
        <v>0.1</v>
      </c>
      <c r="N51" s="11">
        <f t="shared" si="25"/>
        <v>0</v>
      </c>
      <c r="O51" s="11">
        <f t="shared" si="25"/>
        <v>20</v>
      </c>
    </row>
    <row r="52" spans="1:15" ht="15.95" customHeight="1" x14ac:dyDescent="0.25">
      <c r="A52" s="18" t="s">
        <v>100</v>
      </c>
      <c r="B52" s="11" t="s">
        <v>33</v>
      </c>
      <c r="C52" s="29" t="s">
        <v>50</v>
      </c>
      <c r="D52" s="15">
        <f>E52+F52+G52</f>
        <v>0.1</v>
      </c>
      <c r="E52" s="15">
        <v>0.1</v>
      </c>
      <c r="F52" s="15"/>
      <c r="G52" s="15"/>
      <c r="H52" s="9">
        <f>I52+J52+K52</f>
        <v>0</v>
      </c>
      <c r="I52" s="9"/>
      <c r="J52" s="9"/>
      <c r="K52" s="9"/>
      <c r="L52" s="11">
        <f>M52+N52+O52</f>
        <v>0.1</v>
      </c>
      <c r="M52" s="11">
        <f t="shared" si="25"/>
        <v>0.1</v>
      </c>
      <c r="N52" s="11">
        <f t="shared" si="25"/>
        <v>0</v>
      </c>
      <c r="O52" s="11">
        <f t="shared" si="25"/>
        <v>0</v>
      </c>
    </row>
    <row r="53" spans="1:15" ht="15" customHeight="1" x14ac:dyDescent="0.25">
      <c r="A53" s="5" t="s">
        <v>101</v>
      </c>
      <c r="B53" s="28" t="s">
        <v>155</v>
      </c>
      <c r="C53" s="29" t="s">
        <v>50</v>
      </c>
      <c r="D53" s="15">
        <f>E53+F53+G53</f>
        <v>2.2999999999999998</v>
      </c>
      <c r="E53" s="15">
        <v>2.2999999999999998</v>
      </c>
      <c r="F53" s="15"/>
      <c r="G53" s="15"/>
      <c r="H53" s="9">
        <f>I53+J53+K53</f>
        <v>0</v>
      </c>
      <c r="I53" s="9"/>
      <c r="J53" s="9"/>
      <c r="K53" s="9"/>
      <c r="L53" s="11">
        <f>M53+N53+O53</f>
        <v>2.2999999999999998</v>
      </c>
      <c r="M53" s="11">
        <f t="shared" si="25"/>
        <v>2.2999999999999998</v>
      </c>
      <c r="N53" s="11">
        <f t="shared" si="25"/>
        <v>0</v>
      </c>
      <c r="O53" s="11">
        <f t="shared" si="25"/>
        <v>0</v>
      </c>
    </row>
    <row r="54" spans="1:15" ht="15" customHeight="1" x14ac:dyDescent="0.25">
      <c r="A54" s="5" t="s">
        <v>102</v>
      </c>
      <c r="B54" s="28" t="s">
        <v>378</v>
      </c>
      <c r="C54" s="29" t="s">
        <v>50</v>
      </c>
      <c r="D54" s="15">
        <f t="shared" ref="D54:D84" si="26">E54+F54+G54</f>
        <v>5.3</v>
      </c>
      <c r="E54" s="15">
        <v>0.1</v>
      </c>
      <c r="F54" s="15"/>
      <c r="G54" s="15">
        <v>5.2</v>
      </c>
      <c r="H54" s="9">
        <f t="shared" ref="H54:H84" si="27">I54+J54+K54</f>
        <v>0</v>
      </c>
      <c r="I54" s="9"/>
      <c r="J54" s="9"/>
      <c r="K54" s="9"/>
      <c r="L54" s="11">
        <f t="shared" ref="L54:L84" si="28">M54+N54+O54</f>
        <v>5.3</v>
      </c>
      <c r="M54" s="11">
        <f t="shared" ref="M54:M84" si="29">E54+I54</f>
        <v>0.1</v>
      </c>
      <c r="N54" s="11">
        <f t="shared" ref="N54:N84" si="30">F54+J54</f>
        <v>0</v>
      </c>
      <c r="O54" s="11">
        <f t="shared" ref="O54:O84" si="31">G54+K54</f>
        <v>5.2</v>
      </c>
    </row>
    <row r="55" spans="1:15" ht="15" customHeight="1" x14ac:dyDescent="0.25">
      <c r="A55" s="5" t="s">
        <v>103</v>
      </c>
      <c r="B55" s="17" t="s">
        <v>148</v>
      </c>
      <c r="C55" s="29" t="s">
        <v>50</v>
      </c>
      <c r="D55" s="15">
        <f t="shared" si="26"/>
        <v>5.0999999999999996</v>
      </c>
      <c r="E55" s="15"/>
      <c r="F55" s="15">
        <v>5.0999999999999996</v>
      </c>
      <c r="G55" s="15"/>
      <c r="H55" s="9">
        <f t="shared" si="27"/>
        <v>0</v>
      </c>
      <c r="I55" s="9"/>
      <c r="J55" s="9"/>
      <c r="K55" s="9"/>
      <c r="L55" s="11">
        <f t="shared" si="28"/>
        <v>5.0999999999999996</v>
      </c>
      <c r="M55" s="11">
        <f t="shared" si="29"/>
        <v>0</v>
      </c>
      <c r="N55" s="11">
        <f t="shared" si="30"/>
        <v>5.0999999999999996</v>
      </c>
      <c r="O55" s="11">
        <f t="shared" si="31"/>
        <v>0</v>
      </c>
    </row>
    <row r="56" spans="1:15" ht="15" customHeight="1" x14ac:dyDescent="0.25">
      <c r="A56" s="5" t="s">
        <v>104</v>
      </c>
      <c r="B56" s="30" t="s">
        <v>322</v>
      </c>
      <c r="C56" s="29" t="s">
        <v>50</v>
      </c>
      <c r="D56" s="15">
        <f t="shared" si="26"/>
        <v>10.4</v>
      </c>
      <c r="E56" s="15">
        <v>0.1</v>
      </c>
      <c r="F56" s="15"/>
      <c r="G56" s="15">
        <v>10.3</v>
      </c>
      <c r="H56" s="9">
        <f t="shared" si="27"/>
        <v>0</v>
      </c>
      <c r="I56" s="9"/>
      <c r="J56" s="9"/>
      <c r="K56" s="9"/>
      <c r="L56" s="11">
        <f t="shared" si="28"/>
        <v>10.4</v>
      </c>
      <c r="M56" s="11">
        <f t="shared" si="29"/>
        <v>0.1</v>
      </c>
      <c r="N56" s="11">
        <f t="shared" si="30"/>
        <v>0</v>
      </c>
      <c r="O56" s="11">
        <f t="shared" si="31"/>
        <v>10.3</v>
      </c>
    </row>
    <row r="57" spans="1:15" ht="15" customHeight="1" x14ac:dyDescent="0.25">
      <c r="A57" s="5" t="s">
        <v>105</v>
      </c>
      <c r="B57" s="28" t="s">
        <v>379</v>
      </c>
      <c r="C57" s="14" t="s">
        <v>50</v>
      </c>
      <c r="D57" s="15">
        <f t="shared" si="26"/>
        <v>38.5</v>
      </c>
      <c r="E57" s="15">
        <v>2.2000000000000002</v>
      </c>
      <c r="F57" s="15">
        <v>32</v>
      </c>
      <c r="G57" s="15">
        <v>4.3</v>
      </c>
      <c r="H57" s="9">
        <f t="shared" si="27"/>
        <v>0</v>
      </c>
      <c r="I57" s="9"/>
      <c r="J57" s="9"/>
      <c r="K57" s="9"/>
      <c r="L57" s="11">
        <f t="shared" si="28"/>
        <v>38.5</v>
      </c>
      <c r="M57" s="11">
        <f t="shared" si="29"/>
        <v>2.2000000000000002</v>
      </c>
      <c r="N57" s="11">
        <f t="shared" si="30"/>
        <v>32</v>
      </c>
      <c r="O57" s="11">
        <f t="shared" si="31"/>
        <v>4.3</v>
      </c>
    </row>
    <row r="58" spans="1:15" ht="15" customHeight="1" x14ac:dyDescent="0.25">
      <c r="A58" s="5" t="s">
        <v>106</v>
      </c>
      <c r="B58" s="28" t="s">
        <v>380</v>
      </c>
      <c r="C58" s="14" t="s">
        <v>50</v>
      </c>
      <c r="D58" s="15">
        <f t="shared" si="26"/>
        <v>16.899999999999999</v>
      </c>
      <c r="E58" s="15">
        <v>1.1000000000000001</v>
      </c>
      <c r="F58" s="15">
        <v>0.9</v>
      </c>
      <c r="G58" s="15">
        <v>14.9</v>
      </c>
      <c r="H58" s="9">
        <f t="shared" si="27"/>
        <v>3.6</v>
      </c>
      <c r="I58" s="9">
        <v>0.2</v>
      </c>
      <c r="J58" s="9"/>
      <c r="K58" s="9">
        <v>3.4</v>
      </c>
      <c r="L58" s="11">
        <f t="shared" si="28"/>
        <v>20.5</v>
      </c>
      <c r="M58" s="11">
        <f t="shared" si="29"/>
        <v>1.3</v>
      </c>
      <c r="N58" s="11">
        <f t="shared" si="30"/>
        <v>0.9</v>
      </c>
      <c r="O58" s="11">
        <f t="shared" si="31"/>
        <v>18.3</v>
      </c>
    </row>
    <row r="59" spans="1:15" ht="15" customHeight="1" x14ac:dyDescent="0.25">
      <c r="A59" s="5" t="s">
        <v>107</v>
      </c>
      <c r="B59" s="28" t="s">
        <v>381</v>
      </c>
      <c r="C59" s="29" t="s">
        <v>50</v>
      </c>
      <c r="D59" s="15">
        <f>E59+F59+G59</f>
        <v>0.1</v>
      </c>
      <c r="E59" s="15">
        <v>0.1</v>
      </c>
      <c r="F59" s="15"/>
      <c r="G59" s="15"/>
      <c r="H59" s="9">
        <f>I59+J59+K59</f>
        <v>0</v>
      </c>
      <c r="I59" s="9"/>
      <c r="J59" s="9"/>
      <c r="K59" s="9"/>
      <c r="L59" s="11">
        <f>M59+N59+O59</f>
        <v>0.1</v>
      </c>
      <c r="M59" s="11">
        <f>E59+I59</f>
        <v>0.1</v>
      </c>
      <c r="N59" s="11">
        <f>F59+J59</f>
        <v>0</v>
      </c>
      <c r="O59" s="11">
        <f>G59+K59</f>
        <v>0</v>
      </c>
    </row>
    <row r="60" spans="1:15" ht="15" customHeight="1" x14ac:dyDescent="0.25">
      <c r="A60" s="5" t="s">
        <v>151</v>
      </c>
      <c r="B60" s="28" t="s">
        <v>363</v>
      </c>
      <c r="C60" s="14" t="s">
        <v>50</v>
      </c>
      <c r="D60" s="15">
        <f t="shared" si="26"/>
        <v>2.8</v>
      </c>
      <c r="E60" s="15">
        <v>2.8</v>
      </c>
      <c r="F60" s="15"/>
      <c r="G60" s="15"/>
      <c r="H60" s="9">
        <f t="shared" si="27"/>
        <v>0</v>
      </c>
      <c r="I60" s="9"/>
      <c r="J60" s="9"/>
      <c r="K60" s="9"/>
      <c r="L60" s="11">
        <f t="shared" si="28"/>
        <v>2.8</v>
      </c>
      <c r="M60" s="11">
        <f t="shared" si="29"/>
        <v>2.8</v>
      </c>
      <c r="N60" s="11">
        <f t="shared" si="30"/>
        <v>0</v>
      </c>
      <c r="O60" s="11">
        <f t="shared" si="31"/>
        <v>0</v>
      </c>
    </row>
    <row r="61" spans="1:15" ht="15" customHeight="1" x14ac:dyDescent="0.25">
      <c r="A61" s="5" t="s">
        <v>152</v>
      </c>
      <c r="B61" s="158" t="s">
        <v>45</v>
      </c>
      <c r="C61" s="14" t="s">
        <v>50</v>
      </c>
      <c r="D61" s="15">
        <f t="shared" si="26"/>
        <v>0.1</v>
      </c>
      <c r="E61" s="15">
        <v>0.1</v>
      </c>
      <c r="F61" s="15"/>
      <c r="G61" s="15"/>
      <c r="H61" s="9">
        <f t="shared" si="27"/>
        <v>0</v>
      </c>
      <c r="I61" s="9"/>
      <c r="J61" s="9"/>
      <c r="K61" s="9"/>
      <c r="L61" s="11">
        <f t="shared" ref="L61" si="32">M61+N61+O61</f>
        <v>0.1</v>
      </c>
      <c r="M61" s="11">
        <f t="shared" ref="M61" si="33">E61+I61</f>
        <v>0.1</v>
      </c>
      <c r="N61" s="11">
        <f t="shared" ref="N61" si="34">F61+J61</f>
        <v>0</v>
      </c>
      <c r="O61" s="11">
        <f t="shared" ref="O61" si="35">G61+K61</f>
        <v>0</v>
      </c>
    </row>
    <row r="62" spans="1:15" ht="15" customHeight="1" x14ac:dyDescent="0.25">
      <c r="A62" s="5" t="s">
        <v>108</v>
      </c>
      <c r="B62" s="11" t="s">
        <v>42</v>
      </c>
      <c r="C62" s="14" t="s">
        <v>50</v>
      </c>
      <c r="D62" s="15">
        <f t="shared" si="26"/>
        <v>0.1</v>
      </c>
      <c r="E62" s="15">
        <v>0.1</v>
      </c>
      <c r="F62" s="15"/>
      <c r="G62" s="15"/>
      <c r="H62" s="9">
        <f t="shared" si="27"/>
        <v>0</v>
      </c>
      <c r="I62" s="9"/>
      <c r="J62" s="9"/>
      <c r="K62" s="9"/>
      <c r="L62" s="11">
        <f t="shared" si="28"/>
        <v>0.1</v>
      </c>
      <c r="M62" s="11">
        <f t="shared" si="29"/>
        <v>0.1</v>
      </c>
      <c r="N62" s="11">
        <f t="shared" si="30"/>
        <v>0</v>
      </c>
      <c r="O62" s="11">
        <f t="shared" si="31"/>
        <v>0</v>
      </c>
    </row>
    <row r="63" spans="1:15" ht="15" customHeight="1" x14ac:dyDescent="0.25">
      <c r="A63" s="5" t="s">
        <v>153</v>
      </c>
      <c r="B63" s="28" t="s">
        <v>44</v>
      </c>
      <c r="C63" s="14" t="s">
        <v>50</v>
      </c>
      <c r="D63" s="15">
        <f t="shared" si="26"/>
        <v>6.1999999999999993</v>
      </c>
      <c r="E63" s="15">
        <v>0.1</v>
      </c>
      <c r="F63" s="15"/>
      <c r="G63" s="15">
        <v>6.1</v>
      </c>
      <c r="H63" s="9">
        <f t="shared" si="27"/>
        <v>-3.3000000000000003</v>
      </c>
      <c r="I63" s="9">
        <v>-0.1</v>
      </c>
      <c r="J63" s="9"/>
      <c r="K63" s="9">
        <v>-3.2</v>
      </c>
      <c r="L63" s="11">
        <f t="shared" ref="L63" si="36">M63+N63+O63</f>
        <v>2.8999999999999995</v>
      </c>
      <c r="M63" s="11">
        <f t="shared" ref="M63" si="37">E63+I63</f>
        <v>0</v>
      </c>
      <c r="N63" s="11">
        <f t="shared" ref="N63" si="38">F63+J63</f>
        <v>0</v>
      </c>
      <c r="O63" s="11">
        <f t="shared" ref="O63" si="39">G63+K63</f>
        <v>2.8999999999999995</v>
      </c>
    </row>
    <row r="64" spans="1:15" ht="15" customHeight="1" x14ac:dyDescent="0.25">
      <c r="A64" s="5" t="s">
        <v>154</v>
      </c>
      <c r="B64" s="31" t="s">
        <v>160</v>
      </c>
      <c r="C64" s="29" t="s">
        <v>50</v>
      </c>
      <c r="D64" s="15">
        <f t="shared" si="26"/>
        <v>7.1</v>
      </c>
      <c r="E64" s="15">
        <v>0.1</v>
      </c>
      <c r="F64" s="15"/>
      <c r="G64" s="15">
        <v>7</v>
      </c>
      <c r="H64" s="9">
        <f t="shared" si="27"/>
        <v>0</v>
      </c>
      <c r="I64" s="9"/>
      <c r="J64" s="9"/>
      <c r="K64" s="9"/>
      <c r="L64" s="11">
        <f t="shared" si="28"/>
        <v>7.1</v>
      </c>
      <c r="M64" s="11">
        <f t="shared" ref="M64:O67" si="40">E64+I64</f>
        <v>0.1</v>
      </c>
      <c r="N64" s="11">
        <f t="shared" si="40"/>
        <v>0</v>
      </c>
      <c r="O64" s="11">
        <f t="shared" si="40"/>
        <v>7</v>
      </c>
    </row>
    <row r="65" spans="1:15" ht="15" customHeight="1" x14ac:dyDescent="0.25">
      <c r="A65" s="5" t="s">
        <v>109</v>
      </c>
      <c r="B65" s="31" t="s">
        <v>43</v>
      </c>
      <c r="C65" s="29" t="s">
        <v>50</v>
      </c>
      <c r="D65" s="15">
        <f t="shared" si="26"/>
        <v>0.1</v>
      </c>
      <c r="E65" s="15">
        <v>0.1</v>
      </c>
      <c r="F65" s="15"/>
      <c r="G65" s="15"/>
      <c r="H65" s="9">
        <f t="shared" si="27"/>
        <v>5.2</v>
      </c>
      <c r="I65" s="9"/>
      <c r="J65" s="9"/>
      <c r="K65" s="9">
        <v>5.2</v>
      </c>
      <c r="L65" s="11">
        <f t="shared" ref="L65:L66" si="41">M65+N65+O65</f>
        <v>5.3</v>
      </c>
      <c r="M65" s="11">
        <f t="shared" ref="M65" si="42">E65+I65</f>
        <v>0.1</v>
      </c>
      <c r="N65" s="11">
        <f t="shared" ref="N65" si="43">F65+J65</f>
        <v>0</v>
      </c>
      <c r="O65" s="11">
        <f t="shared" ref="O65" si="44">G65+K65</f>
        <v>5.2</v>
      </c>
    </row>
    <row r="66" spans="1:15" ht="15" customHeight="1" x14ac:dyDescent="0.25">
      <c r="A66" s="5" t="s">
        <v>110</v>
      </c>
      <c r="B66" s="31" t="s">
        <v>46</v>
      </c>
      <c r="C66" s="29" t="s">
        <v>50</v>
      </c>
      <c r="D66" s="15">
        <f t="shared" si="26"/>
        <v>0.1</v>
      </c>
      <c r="E66" s="15">
        <v>0.1</v>
      </c>
      <c r="F66" s="15"/>
      <c r="G66" s="15"/>
      <c r="H66" s="9">
        <f t="shared" si="27"/>
        <v>0</v>
      </c>
      <c r="I66" s="9"/>
      <c r="J66" s="9"/>
      <c r="K66" s="9"/>
      <c r="L66" s="11">
        <f t="shared" si="41"/>
        <v>0.1</v>
      </c>
      <c r="M66" s="11">
        <f t="shared" ref="M66" si="45">E66+I66</f>
        <v>0.1</v>
      </c>
      <c r="N66" s="11">
        <f t="shared" ref="N66" si="46">F66+J66</f>
        <v>0</v>
      </c>
      <c r="O66" s="11">
        <f t="shared" ref="O66" si="47">G66+K66</f>
        <v>0</v>
      </c>
    </row>
    <row r="67" spans="1:15" ht="15" customHeight="1" x14ac:dyDescent="0.25">
      <c r="A67" s="5" t="s">
        <v>111</v>
      </c>
      <c r="B67" s="28" t="s">
        <v>364</v>
      </c>
      <c r="C67" s="29" t="s">
        <v>50</v>
      </c>
      <c r="D67" s="15">
        <f>E67+F67+G67</f>
        <v>7.1999999999999993</v>
      </c>
      <c r="E67" s="15">
        <v>0.1</v>
      </c>
      <c r="F67" s="15"/>
      <c r="G67" s="15">
        <v>7.1</v>
      </c>
      <c r="H67" s="9">
        <f t="shared" si="27"/>
        <v>-3.5</v>
      </c>
      <c r="I67" s="9">
        <v>-0.1</v>
      </c>
      <c r="J67" s="9"/>
      <c r="K67" s="9">
        <v>-3.4</v>
      </c>
      <c r="L67" s="11">
        <f t="shared" si="28"/>
        <v>3.6999999999999997</v>
      </c>
      <c r="M67" s="11">
        <f t="shared" si="40"/>
        <v>0</v>
      </c>
      <c r="N67" s="11">
        <f t="shared" si="40"/>
        <v>0</v>
      </c>
      <c r="O67" s="11">
        <f t="shared" si="40"/>
        <v>3.6999999999999997</v>
      </c>
    </row>
    <row r="68" spans="1:15" ht="15" customHeight="1" x14ac:dyDescent="0.25">
      <c r="A68" s="5" t="s">
        <v>112</v>
      </c>
      <c r="B68" s="28" t="s">
        <v>41</v>
      </c>
      <c r="C68" s="29" t="s">
        <v>50</v>
      </c>
      <c r="D68" s="15">
        <f t="shared" si="26"/>
        <v>27.200000000000003</v>
      </c>
      <c r="E68" s="15">
        <v>0.1</v>
      </c>
      <c r="F68" s="15"/>
      <c r="G68" s="15">
        <v>27.1</v>
      </c>
      <c r="H68" s="9">
        <f t="shared" si="27"/>
        <v>0</v>
      </c>
      <c r="I68" s="9"/>
      <c r="J68" s="9"/>
      <c r="K68" s="9"/>
      <c r="L68" s="11">
        <f t="shared" si="28"/>
        <v>27.200000000000003</v>
      </c>
      <c r="M68" s="11">
        <f t="shared" si="29"/>
        <v>0.1</v>
      </c>
      <c r="N68" s="11">
        <f t="shared" si="30"/>
        <v>0</v>
      </c>
      <c r="O68" s="11">
        <f t="shared" si="31"/>
        <v>27.1</v>
      </c>
    </row>
    <row r="69" spans="1:15" ht="15" customHeight="1" x14ac:dyDescent="0.25">
      <c r="A69" s="5" t="s">
        <v>113</v>
      </c>
      <c r="B69" s="28" t="s">
        <v>365</v>
      </c>
      <c r="C69" s="29" t="s">
        <v>50</v>
      </c>
      <c r="D69" s="15">
        <f>E69+F69+G69</f>
        <v>16.3</v>
      </c>
      <c r="E69" s="15">
        <v>0.1</v>
      </c>
      <c r="F69" s="15"/>
      <c r="G69" s="15">
        <v>16.2</v>
      </c>
      <c r="H69" s="9">
        <f t="shared" si="27"/>
        <v>0</v>
      </c>
      <c r="I69" s="9"/>
      <c r="J69" s="9"/>
      <c r="K69" s="9"/>
      <c r="L69" s="11">
        <f t="shared" si="28"/>
        <v>16.3</v>
      </c>
      <c r="M69" s="11">
        <f>E69+I69</f>
        <v>0.1</v>
      </c>
      <c r="N69" s="11">
        <f>F69+J69</f>
        <v>0</v>
      </c>
      <c r="O69" s="11">
        <f>G69+K69</f>
        <v>16.2</v>
      </c>
    </row>
    <row r="70" spans="1:15" ht="15" customHeight="1" x14ac:dyDescent="0.25">
      <c r="A70" s="5" t="s">
        <v>161</v>
      </c>
      <c r="B70" s="31" t="s">
        <v>40</v>
      </c>
      <c r="C70" s="29" t="s">
        <v>50</v>
      </c>
      <c r="D70" s="15">
        <f t="shared" si="26"/>
        <v>21.400000000000002</v>
      </c>
      <c r="E70" s="15">
        <v>0.1</v>
      </c>
      <c r="F70" s="15"/>
      <c r="G70" s="15">
        <v>21.3</v>
      </c>
      <c r="H70" s="9">
        <f t="shared" si="27"/>
        <v>-9.2999999999999989</v>
      </c>
      <c r="I70" s="9">
        <v>-0.1</v>
      </c>
      <c r="J70" s="9"/>
      <c r="K70" s="9">
        <v>-9.1999999999999993</v>
      </c>
      <c r="L70" s="11">
        <f t="shared" si="28"/>
        <v>12.100000000000001</v>
      </c>
      <c r="M70" s="11">
        <f t="shared" si="29"/>
        <v>0</v>
      </c>
      <c r="N70" s="11">
        <f t="shared" si="30"/>
        <v>0</v>
      </c>
      <c r="O70" s="11">
        <f t="shared" si="31"/>
        <v>12.100000000000001</v>
      </c>
    </row>
    <row r="71" spans="1:15" ht="15" customHeight="1" x14ac:dyDescent="0.25">
      <c r="A71" s="5" t="s">
        <v>114</v>
      </c>
      <c r="B71" s="28" t="s">
        <v>463</v>
      </c>
      <c r="C71" s="29" t="s">
        <v>50</v>
      </c>
      <c r="D71" s="15">
        <f t="shared" si="26"/>
        <v>8.1</v>
      </c>
      <c r="E71" s="15">
        <v>1</v>
      </c>
      <c r="F71" s="15"/>
      <c r="G71" s="15">
        <v>7.1</v>
      </c>
      <c r="H71" s="9">
        <f t="shared" si="27"/>
        <v>0</v>
      </c>
      <c r="I71" s="9"/>
      <c r="J71" s="9"/>
      <c r="K71" s="9"/>
      <c r="L71" s="11">
        <f t="shared" si="28"/>
        <v>8.1</v>
      </c>
      <c r="M71" s="11">
        <f t="shared" si="29"/>
        <v>1</v>
      </c>
      <c r="N71" s="11">
        <f t="shared" si="30"/>
        <v>0</v>
      </c>
      <c r="O71" s="11">
        <f t="shared" si="31"/>
        <v>7.1</v>
      </c>
    </row>
    <row r="72" spans="1:15" ht="15" customHeight="1" x14ac:dyDescent="0.25">
      <c r="A72" s="5" t="s">
        <v>115</v>
      </c>
      <c r="B72" s="28" t="s">
        <v>149</v>
      </c>
      <c r="C72" s="29" t="s">
        <v>50</v>
      </c>
      <c r="D72" s="15">
        <f t="shared" si="26"/>
        <v>89.199999999999989</v>
      </c>
      <c r="E72" s="15">
        <v>0.1</v>
      </c>
      <c r="F72" s="15"/>
      <c r="G72" s="15">
        <v>89.1</v>
      </c>
      <c r="H72" s="9">
        <f t="shared" si="27"/>
        <v>0</v>
      </c>
      <c r="I72" s="9"/>
      <c r="J72" s="9"/>
      <c r="K72" s="9"/>
      <c r="L72" s="11">
        <f t="shared" si="28"/>
        <v>89.199999999999989</v>
      </c>
      <c r="M72" s="11">
        <f t="shared" si="29"/>
        <v>0.1</v>
      </c>
      <c r="N72" s="11">
        <f t="shared" si="30"/>
        <v>0</v>
      </c>
      <c r="O72" s="11">
        <f t="shared" si="31"/>
        <v>89.1</v>
      </c>
    </row>
    <row r="73" spans="1:15" ht="15" customHeight="1" x14ac:dyDescent="0.25">
      <c r="A73" s="5" t="s">
        <v>116</v>
      </c>
      <c r="B73" s="28" t="s">
        <v>34</v>
      </c>
      <c r="C73" s="29" t="s">
        <v>50</v>
      </c>
      <c r="D73" s="15">
        <f t="shared" si="26"/>
        <v>44.2</v>
      </c>
      <c r="E73" s="15">
        <v>0.1</v>
      </c>
      <c r="F73" s="15"/>
      <c r="G73" s="15">
        <v>44.1</v>
      </c>
      <c r="H73" s="9">
        <f t="shared" si="27"/>
        <v>0</v>
      </c>
      <c r="I73" s="9"/>
      <c r="J73" s="9"/>
      <c r="K73" s="9"/>
      <c r="L73" s="11">
        <f t="shared" si="28"/>
        <v>44.2</v>
      </c>
      <c r="M73" s="11">
        <f t="shared" si="29"/>
        <v>0.1</v>
      </c>
      <c r="N73" s="11">
        <f t="shared" si="30"/>
        <v>0</v>
      </c>
      <c r="O73" s="11">
        <f t="shared" si="31"/>
        <v>44.1</v>
      </c>
    </row>
    <row r="74" spans="1:15" ht="15" customHeight="1" x14ac:dyDescent="0.25">
      <c r="A74" s="5" t="s">
        <v>117</v>
      </c>
      <c r="B74" s="28" t="s">
        <v>36</v>
      </c>
      <c r="C74" s="29" t="s">
        <v>50</v>
      </c>
      <c r="D74" s="15">
        <f t="shared" si="26"/>
        <v>42.5</v>
      </c>
      <c r="E74" s="15">
        <v>0.1</v>
      </c>
      <c r="F74" s="15"/>
      <c r="G74" s="15">
        <v>42.4</v>
      </c>
      <c r="H74" s="9">
        <f t="shared" si="27"/>
        <v>0</v>
      </c>
      <c r="I74" s="9"/>
      <c r="J74" s="9"/>
      <c r="K74" s="9"/>
      <c r="L74" s="11">
        <f t="shared" si="28"/>
        <v>42.5</v>
      </c>
      <c r="M74" s="11">
        <f t="shared" si="29"/>
        <v>0.1</v>
      </c>
      <c r="N74" s="11">
        <f t="shared" si="30"/>
        <v>0</v>
      </c>
      <c r="O74" s="11">
        <f t="shared" si="31"/>
        <v>42.4</v>
      </c>
    </row>
    <row r="75" spans="1:15" ht="15" customHeight="1" x14ac:dyDescent="0.25">
      <c r="A75" s="5" t="s">
        <v>118</v>
      </c>
      <c r="B75" s="28" t="s">
        <v>38</v>
      </c>
      <c r="C75" s="29" t="s">
        <v>50</v>
      </c>
      <c r="D75" s="15">
        <f t="shared" si="26"/>
        <v>83</v>
      </c>
      <c r="E75" s="15">
        <v>0.1</v>
      </c>
      <c r="F75" s="15"/>
      <c r="G75" s="15">
        <v>82.9</v>
      </c>
      <c r="H75" s="9">
        <f t="shared" si="27"/>
        <v>0</v>
      </c>
      <c r="I75" s="9"/>
      <c r="J75" s="9"/>
      <c r="K75" s="9"/>
      <c r="L75" s="11">
        <f t="shared" si="28"/>
        <v>83</v>
      </c>
      <c r="M75" s="11">
        <f t="shared" si="29"/>
        <v>0.1</v>
      </c>
      <c r="N75" s="11">
        <f t="shared" si="30"/>
        <v>0</v>
      </c>
      <c r="O75" s="11">
        <f t="shared" si="31"/>
        <v>82.9</v>
      </c>
    </row>
    <row r="76" spans="1:15" ht="15" customHeight="1" x14ac:dyDescent="0.25">
      <c r="A76" s="5" t="s">
        <v>157</v>
      </c>
      <c r="B76" s="28" t="s">
        <v>37</v>
      </c>
      <c r="C76" s="29" t="s">
        <v>50</v>
      </c>
      <c r="D76" s="15">
        <f t="shared" si="26"/>
        <v>44.7</v>
      </c>
      <c r="E76" s="15">
        <v>0.1</v>
      </c>
      <c r="F76" s="15"/>
      <c r="G76" s="15">
        <v>44.6</v>
      </c>
      <c r="H76" s="9">
        <f t="shared" si="27"/>
        <v>0</v>
      </c>
      <c r="I76" s="9"/>
      <c r="J76" s="9"/>
      <c r="K76" s="9"/>
      <c r="L76" s="11">
        <f t="shared" si="28"/>
        <v>44.7</v>
      </c>
      <c r="M76" s="11">
        <f t="shared" si="29"/>
        <v>0.1</v>
      </c>
      <c r="N76" s="11">
        <f t="shared" si="30"/>
        <v>0</v>
      </c>
      <c r="O76" s="11">
        <f t="shared" si="31"/>
        <v>44.6</v>
      </c>
    </row>
    <row r="77" spans="1:15" ht="15" customHeight="1" x14ac:dyDescent="0.25">
      <c r="A77" s="5" t="s">
        <v>119</v>
      </c>
      <c r="B77" s="32" t="s">
        <v>35</v>
      </c>
      <c r="C77" s="14" t="s">
        <v>50</v>
      </c>
      <c r="D77" s="15">
        <f t="shared" si="26"/>
        <v>87.3</v>
      </c>
      <c r="E77" s="15">
        <v>0.1</v>
      </c>
      <c r="F77" s="15"/>
      <c r="G77" s="15">
        <v>87.2</v>
      </c>
      <c r="H77" s="9">
        <f t="shared" si="27"/>
        <v>0</v>
      </c>
      <c r="I77" s="9"/>
      <c r="J77" s="9"/>
      <c r="K77" s="9"/>
      <c r="L77" s="11">
        <f t="shared" si="28"/>
        <v>87.3</v>
      </c>
      <c r="M77" s="11">
        <f t="shared" si="29"/>
        <v>0.1</v>
      </c>
      <c r="N77" s="11">
        <f t="shared" si="30"/>
        <v>0</v>
      </c>
      <c r="O77" s="11">
        <f t="shared" si="31"/>
        <v>87.2</v>
      </c>
    </row>
    <row r="78" spans="1:15" ht="15" customHeight="1" x14ac:dyDescent="0.25">
      <c r="A78" s="12" t="s">
        <v>120</v>
      </c>
      <c r="B78" s="33" t="s">
        <v>39</v>
      </c>
      <c r="C78" s="14" t="s">
        <v>50</v>
      </c>
      <c r="D78" s="15">
        <f t="shared" si="26"/>
        <v>10.9</v>
      </c>
      <c r="E78" s="15">
        <v>0.1</v>
      </c>
      <c r="F78" s="15"/>
      <c r="G78" s="15">
        <v>10.8</v>
      </c>
      <c r="H78" s="9">
        <f t="shared" si="27"/>
        <v>-5.3</v>
      </c>
      <c r="I78" s="9">
        <v>-0.1</v>
      </c>
      <c r="J78" s="9"/>
      <c r="K78" s="9">
        <v>-5.2</v>
      </c>
      <c r="L78" s="11">
        <f t="shared" si="28"/>
        <v>5.6000000000000005</v>
      </c>
      <c r="M78" s="11">
        <f t="shared" si="29"/>
        <v>0</v>
      </c>
      <c r="N78" s="11">
        <f t="shared" si="30"/>
        <v>0</v>
      </c>
      <c r="O78" s="11">
        <f t="shared" si="31"/>
        <v>5.6000000000000005</v>
      </c>
    </row>
    <row r="79" spans="1:15" ht="15" customHeight="1" x14ac:dyDescent="0.25">
      <c r="A79" s="12" t="s">
        <v>121</v>
      </c>
      <c r="B79" s="33" t="s">
        <v>527</v>
      </c>
      <c r="C79" s="14" t="s">
        <v>50</v>
      </c>
      <c r="D79" s="15">
        <f t="shared" si="26"/>
        <v>0</v>
      </c>
      <c r="E79" s="15"/>
      <c r="F79" s="15"/>
      <c r="G79" s="15"/>
      <c r="H79" s="9">
        <f t="shared" si="27"/>
        <v>9.2999999999999989</v>
      </c>
      <c r="I79" s="9">
        <v>0.1</v>
      </c>
      <c r="J79" s="9"/>
      <c r="K79" s="9">
        <v>9.1999999999999993</v>
      </c>
      <c r="L79" s="11">
        <f t="shared" ref="L79" si="48">M79+N79+O79</f>
        <v>9.2999999999999989</v>
      </c>
      <c r="M79" s="11">
        <f t="shared" ref="M79" si="49">E79+I79</f>
        <v>0.1</v>
      </c>
      <c r="N79" s="11">
        <f t="shared" ref="N79" si="50">F79+J79</f>
        <v>0</v>
      </c>
      <c r="O79" s="11">
        <f t="shared" ref="O79" si="51">G79+K79</f>
        <v>9.1999999999999993</v>
      </c>
    </row>
    <row r="80" spans="1:15" ht="15" customHeight="1" x14ac:dyDescent="0.25">
      <c r="A80" s="18" t="s">
        <v>122</v>
      </c>
      <c r="B80" s="32" t="s">
        <v>48</v>
      </c>
      <c r="C80" s="14" t="s">
        <v>50</v>
      </c>
      <c r="D80" s="15">
        <f t="shared" si="26"/>
        <v>3.5</v>
      </c>
      <c r="E80" s="15"/>
      <c r="F80" s="15">
        <v>0.1</v>
      </c>
      <c r="G80" s="15">
        <v>3.4</v>
      </c>
      <c r="H80" s="9">
        <f t="shared" si="27"/>
        <v>0</v>
      </c>
      <c r="I80" s="9"/>
      <c r="J80" s="9"/>
      <c r="K80" s="9"/>
      <c r="L80" s="11">
        <f t="shared" si="28"/>
        <v>3.5</v>
      </c>
      <c r="M80" s="11">
        <f t="shared" si="29"/>
        <v>0</v>
      </c>
      <c r="N80" s="11">
        <f t="shared" si="30"/>
        <v>0.1</v>
      </c>
      <c r="O80" s="11">
        <f t="shared" si="31"/>
        <v>3.4</v>
      </c>
    </row>
    <row r="81" spans="1:15" ht="15" customHeight="1" x14ac:dyDescent="0.25">
      <c r="A81" s="281" t="s">
        <v>123</v>
      </c>
      <c r="B81" s="32" t="s">
        <v>47</v>
      </c>
      <c r="C81" s="14" t="s">
        <v>50</v>
      </c>
      <c r="D81" s="15">
        <f t="shared" si="26"/>
        <v>53.1</v>
      </c>
      <c r="E81" s="15"/>
      <c r="F81" s="15">
        <v>0.5</v>
      </c>
      <c r="G81" s="15">
        <v>52.6</v>
      </c>
      <c r="H81" s="9">
        <f t="shared" si="27"/>
        <v>0</v>
      </c>
      <c r="I81" s="9"/>
      <c r="J81" s="9"/>
      <c r="K81" s="9"/>
      <c r="L81" s="11">
        <f t="shared" si="28"/>
        <v>53.1</v>
      </c>
      <c r="M81" s="11">
        <f t="shared" si="29"/>
        <v>0</v>
      </c>
      <c r="N81" s="11">
        <f t="shared" si="30"/>
        <v>0.5</v>
      </c>
      <c r="O81" s="11">
        <f t="shared" si="31"/>
        <v>52.6</v>
      </c>
    </row>
    <row r="82" spans="1:15" ht="15" customHeight="1" x14ac:dyDescent="0.25">
      <c r="A82" s="5" t="s">
        <v>124</v>
      </c>
      <c r="B82" s="32" t="s">
        <v>63</v>
      </c>
      <c r="C82" s="14" t="s">
        <v>50</v>
      </c>
      <c r="D82" s="15">
        <f t="shared" si="26"/>
        <v>13.9</v>
      </c>
      <c r="E82" s="15"/>
      <c r="F82" s="15"/>
      <c r="G82" s="15">
        <v>13.9</v>
      </c>
      <c r="H82" s="9">
        <f t="shared" si="27"/>
        <v>0</v>
      </c>
      <c r="I82" s="9"/>
      <c r="J82" s="9"/>
      <c r="K82" s="9"/>
      <c r="L82" s="11">
        <f t="shared" si="28"/>
        <v>13.9</v>
      </c>
      <c r="M82" s="11">
        <f t="shared" si="29"/>
        <v>0</v>
      </c>
      <c r="N82" s="11">
        <f t="shared" si="30"/>
        <v>0</v>
      </c>
      <c r="O82" s="11">
        <f t="shared" si="31"/>
        <v>13.9</v>
      </c>
    </row>
    <row r="83" spans="1:15" ht="15" customHeight="1" x14ac:dyDescent="0.25">
      <c r="A83" s="5" t="s">
        <v>125</v>
      </c>
      <c r="B83" s="32" t="s">
        <v>49</v>
      </c>
      <c r="C83" s="14" t="s">
        <v>50</v>
      </c>
      <c r="D83" s="15">
        <f t="shared" si="26"/>
        <v>30</v>
      </c>
      <c r="E83" s="15"/>
      <c r="F83" s="15">
        <v>30</v>
      </c>
      <c r="G83" s="15"/>
      <c r="H83" s="9">
        <f t="shared" si="27"/>
        <v>0</v>
      </c>
      <c r="I83" s="9"/>
      <c r="J83" s="9"/>
      <c r="K83" s="9"/>
      <c r="L83" s="11">
        <f t="shared" si="28"/>
        <v>30</v>
      </c>
      <c r="M83" s="11">
        <f t="shared" si="29"/>
        <v>0</v>
      </c>
      <c r="N83" s="11">
        <f t="shared" si="30"/>
        <v>30</v>
      </c>
      <c r="O83" s="11">
        <f t="shared" si="31"/>
        <v>0</v>
      </c>
    </row>
    <row r="84" spans="1:15" s="34" customFormat="1" ht="15" customHeight="1" x14ac:dyDescent="0.25">
      <c r="A84" s="5" t="s">
        <v>126</v>
      </c>
      <c r="B84" s="32" t="s">
        <v>163</v>
      </c>
      <c r="C84" s="14" t="s">
        <v>50</v>
      </c>
      <c r="D84" s="15">
        <f t="shared" si="26"/>
        <v>9.8000000000000007</v>
      </c>
      <c r="E84" s="15">
        <v>2</v>
      </c>
      <c r="F84" s="15"/>
      <c r="G84" s="15">
        <v>7.8</v>
      </c>
      <c r="H84" s="9">
        <f t="shared" si="27"/>
        <v>0</v>
      </c>
      <c r="I84" s="9"/>
      <c r="J84" s="9"/>
      <c r="K84" s="9"/>
      <c r="L84" s="11">
        <f t="shared" si="28"/>
        <v>9.8000000000000007</v>
      </c>
      <c r="M84" s="11">
        <f t="shared" si="29"/>
        <v>2</v>
      </c>
      <c r="N84" s="11">
        <f t="shared" si="30"/>
        <v>0</v>
      </c>
      <c r="O84" s="11">
        <f t="shared" si="31"/>
        <v>7.8</v>
      </c>
    </row>
    <row r="85" spans="1:15" ht="15.95" customHeight="1" x14ac:dyDescent="0.25">
      <c r="A85" s="19" t="s">
        <v>127</v>
      </c>
      <c r="B85" s="20" t="s">
        <v>172</v>
      </c>
      <c r="C85" s="27"/>
      <c r="D85" s="20">
        <f>SUM(D50:D84)</f>
        <v>707.59999999999991</v>
      </c>
      <c r="E85" s="20">
        <f>SUM(E50:E84)</f>
        <v>13.599999999999993</v>
      </c>
      <c r="F85" s="20">
        <f>SUM(F50:F84)</f>
        <v>68.599999999999994</v>
      </c>
      <c r="G85" s="20">
        <f>SUM(G50:G84)</f>
        <v>625.4</v>
      </c>
      <c r="H85" s="23">
        <f>SUM(H51:H84)</f>
        <v>-3.2999999999999989</v>
      </c>
      <c r="I85" s="23">
        <f>SUM(I51:I84)</f>
        <v>-0.1</v>
      </c>
      <c r="J85" s="23">
        <f>SUM(J51:J84)</f>
        <v>0</v>
      </c>
      <c r="K85" s="23">
        <f>SUM(K51:K84)</f>
        <v>-3.1999999999999993</v>
      </c>
      <c r="L85" s="20">
        <f>SUM(L50:L84)</f>
        <v>704.29999999999984</v>
      </c>
      <c r="M85" s="20">
        <f>SUM(M50:M84)</f>
        <v>13.499999999999995</v>
      </c>
      <c r="N85" s="20">
        <f>SUM(N50:N84)</f>
        <v>68.599999999999994</v>
      </c>
      <c r="O85" s="20">
        <f>SUM(O50:O84)</f>
        <v>622.20000000000005</v>
      </c>
    </row>
    <row r="86" spans="1:15" ht="15.95" customHeight="1" x14ac:dyDescent="0.25">
      <c r="A86" s="12" t="s">
        <v>128</v>
      </c>
      <c r="B86" s="482" t="s">
        <v>64</v>
      </c>
      <c r="C86" s="482"/>
      <c r="D86" s="482"/>
      <c r="E86" s="482"/>
      <c r="F86" s="482"/>
      <c r="G86" s="482"/>
      <c r="H86" s="482"/>
      <c r="I86" s="482"/>
      <c r="J86" s="482"/>
      <c r="K86" s="482"/>
      <c r="L86" s="482"/>
      <c r="M86" s="482"/>
      <c r="N86" s="482"/>
      <c r="O86" s="482"/>
    </row>
    <row r="87" spans="1:15" ht="15" customHeight="1" x14ac:dyDescent="0.25">
      <c r="A87" s="12" t="s">
        <v>129</v>
      </c>
      <c r="B87" s="11" t="s">
        <v>7</v>
      </c>
      <c r="C87" s="14" t="s">
        <v>30</v>
      </c>
      <c r="D87" s="15">
        <f>E87+F87+G87</f>
        <v>0.8</v>
      </c>
      <c r="E87" s="15">
        <v>0.4</v>
      </c>
      <c r="F87" s="15">
        <v>0.4</v>
      </c>
      <c r="G87" s="15"/>
      <c r="H87" s="9">
        <f>I87+J87+K87</f>
        <v>0.4</v>
      </c>
      <c r="I87" s="9"/>
      <c r="J87" s="9">
        <v>0.4</v>
      </c>
      <c r="K87" s="9"/>
      <c r="L87" s="11">
        <f>M87+N87+O87</f>
        <v>1.2000000000000002</v>
      </c>
      <c r="M87" s="11">
        <f>E87+I87</f>
        <v>0.4</v>
      </c>
      <c r="N87" s="11">
        <f>F87+J87</f>
        <v>0.8</v>
      </c>
      <c r="O87" s="11">
        <f>G87+K87</f>
        <v>0</v>
      </c>
    </row>
    <row r="88" spans="1:15" ht="15" customHeight="1" x14ac:dyDescent="0.25">
      <c r="A88" s="12" t="s">
        <v>130</v>
      </c>
      <c r="B88" s="11" t="s">
        <v>10</v>
      </c>
      <c r="C88" s="14" t="s">
        <v>30</v>
      </c>
      <c r="D88" s="15">
        <f t="shared" ref="D88:D100" si="52">E88+F88+G88</f>
        <v>0.8</v>
      </c>
      <c r="E88" s="15"/>
      <c r="F88" s="15">
        <v>0.8</v>
      </c>
      <c r="G88" s="15"/>
      <c r="H88" s="9">
        <f t="shared" ref="H88:H100" si="53">I88+J88+K88</f>
        <v>0</v>
      </c>
      <c r="I88" s="9"/>
      <c r="J88" s="9"/>
      <c r="K88" s="9"/>
      <c r="L88" s="11">
        <f t="shared" ref="L88:L100" si="54">M88+N88+O88</f>
        <v>0.8</v>
      </c>
      <c r="M88" s="11">
        <f t="shared" ref="M88:M100" si="55">E88+I88</f>
        <v>0</v>
      </c>
      <c r="N88" s="11">
        <f t="shared" ref="N88:N100" si="56">F88+J88</f>
        <v>0.8</v>
      </c>
      <c r="O88" s="11">
        <f t="shared" ref="O88:O100" si="57">G88+K88</f>
        <v>0</v>
      </c>
    </row>
    <row r="89" spans="1:15" ht="15" customHeight="1" x14ac:dyDescent="0.25">
      <c r="A89" s="12" t="s">
        <v>158</v>
      </c>
      <c r="B89" s="11" t="s">
        <v>11</v>
      </c>
      <c r="C89" s="14" t="s">
        <v>30</v>
      </c>
      <c r="D89" s="15">
        <f t="shared" si="52"/>
        <v>1.2</v>
      </c>
      <c r="E89" s="15"/>
      <c r="F89" s="15">
        <v>1.2</v>
      </c>
      <c r="G89" s="15"/>
      <c r="H89" s="9">
        <f t="shared" si="53"/>
        <v>0</v>
      </c>
      <c r="I89" s="9"/>
      <c r="J89" s="9"/>
      <c r="K89" s="9"/>
      <c r="L89" s="11">
        <f t="shared" si="54"/>
        <v>1.2</v>
      </c>
      <c r="M89" s="11">
        <f t="shared" si="55"/>
        <v>0</v>
      </c>
      <c r="N89" s="11">
        <f t="shared" si="56"/>
        <v>1.2</v>
      </c>
      <c r="O89" s="11">
        <f t="shared" si="57"/>
        <v>0</v>
      </c>
    </row>
    <row r="90" spans="1:15" ht="15" customHeight="1" x14ac:dyDescent="0.25">
      <c r="A90" s="12" t="s">
        <v>131</v>
      </c>
      <c r="B90" s="11" t="s">
        <v>15</v>
      </c>
      <c r="C90" s="14" t="s">
        <v>30</v>
      </c>
      <c r="D90" s="15">
        <f t="shared" si="52"/>
        <v>0.8</v>
      </c>
      <c r="E90" s="15"/>
      <c r="F90" s="15">
        <v>0.8</v>
      </c>
      <c r="G90" s="15"/>
      <c r="H90" s="9">
        <f t="shared" si="53"/>
        <v>0</v>
      </c>
      <c r="I90" s="9"/>
      <c r="J90" s="9"/>
      <c r="K90" s="9"/>
      <c r="L90" s="11">
        <f t="shared" si="54"/>
        <v>0.8</v>
      </c>
      <c r="M90" s="11">
        <f t="shared" si="55"/>
        <v>0</v>
      </c>
      <c r="N90" s="11">
        <f t="shared" si="56"/>
        <v>0.8</v>
      </c>
      <c r="O90" s="11">
        <f t="shared" si="57"/>
        <v>0</v>
      </c>
    </row>
    <row r="91" spans="1:15" ht="15" customHeight="1" x14ac:dyDescent="0.25">
      <c r="A91" s="12" t="s">
        <v>132</v>
      </c>
      <c r="B91" s="11" t="s">
        <v>16</v>
      </c>
      <c r="C91" s="14" t="s">
        <v>30</v>
      </c>
      <c r="D91" s="15">
        <f t="shared" si="52"/>
        <v>1.2</v>
      </c>
      <c r="E91" s="15">
        <v>0.3</v>
      </c>
      <c r="F91" s="15">
        <v>0.9</v>
      </c>
      <c r="G91" s="15"/>
      <c r="H91" s="9">
        <f t="shared" si="53"/>
        <v>0</v>
      </c>
      <c r="I91" s="9"/>
      <c r="J91" s="9"/>
      <c r="K91" s="9"/>
      <c r="L91" s="11">
        <f t="shared" ref="L91" si="58">M91+N91+O91</f>
        <v>1.2</v>
      </c>
      <c r="M91" s="11">
        <f t="shared" ref="M91" si="59">E91+I91</f>
        <v>0.3</v>
      </c>
      <c r="N91" s="11">
        <f t="shared" ref="N91" si="60">F91+J91</f>
        <v>0.9</v>
      </c>
      <c r="O91" s="11">
        <f t="shared" ref="O91" si="61">G91+K91</f>
        <v>0</v>
      </c>
    </row>
    <row r="92" spans="1:15" ht="15" customHeight="1" x14ac:dyDescent="0.25">
      <c r="A92" s="12" t="s">
        <v>133</v>
      </c>
      <c r="B92" s="11" t="s">
        <v>27</v>
      </c>
      <c r="C92" s="14" t="s">
        <v>30</v>
      </c>
      <c r="D92" s="15">
        <f t="shared" si="52"/>
        <v>15.399999999999999</v>
      </c>
      <c r="E92" s="15">
        <v>0.1</v>
      </c>
      <c r="F92" s="15">
        <v>13</v>
      </c>
      <c r="G92" s="15">
        <v>2.2999999999999998</v>
      </c>
      <c r="H92" s="9">
        <f t="shared" si="53"/>
        <v>7.3</v>
      </c>
      <c r="I92" s="9">
        <v>0.3</v>
      </c>
      <c r="J92" s="9">
        <v>7</v>
      </c>
      <c r="K92" s="9"/>
      <c r="L92" s="11">
        <f t="shared" si="54"/>
        <v>22.7</v>
      </c>
      <c r="M92" s="11">
        <f t="shared" si="55"/>
        <v>0.4</v>
      </c>
      <c r="N92" s="11">
        <f t="shared" si="56"/>
        <v>20</v>
      </c>
      <c r="O92" s="11">
        <f t="shared" si="57"/>
        <v>2.2999999999999998</v>
      </c>
    </row>
    <row r="93" spans="1:15" ht="15" customHeight="1" x14ac:dyDescent="0.25">
      <c r="A93" s="12" t="s">
        <v>134</v>
      </c>
      <c r="B93" s="11" t="s">
        <v>56</v>
      </c>
      <c r="C93" s="14" t="s">
        <v>30</v>
      </c>
      <c r="D93" s="15">
        <f t="shared" si="52"/>
        <v>5.7</v>
      </c>
      <c r="E93" s="15">
        <v>0.2</v>
      </c>
      <c r="F93" s="15">
        <v>5.5</v>
      </c>
      <c r="G93" s="15"/>
      <c r="H93" s="9">
        <f t="shared" si="53"/>
        <v>0</v>
      </c>
      <c r="I93" s="9"/>
      <c r="J93" s="9"/>
      <c r="K93" s="9"/>
      <c r="L93" s="11">
        <f t="shared" si="54"/>
        <v>5.7</v>
      </c>
      <c r="M93" s="11">
        <f t="shared" si="55"/>
        <v>0.2</v>
      </c>
      <c r="N93" s="11">
        <f t="shared" si="56"/>
        <v>5.5</v>
      </c>
      <c r="O93" s="11">
        <f t="shared" si="57"/>
        <v>0</v>
      </c>
    </row>
    <row r="94" spans="1:15" ht="15" customHeight="1" x14ac:dyDescent="0.25">
      <c r="A94" s="12" t="s">
        <v>135</v>
      </c>
      <c r="B94" s="11" t="s">
        <v>57</v>
      </c>
      <c r="C94" s="14" t="s">
        <v>30</v>
      </c>
      <c r="D94" s="15">
        <f t="shared" si="52"/>
        <v>4.3999999999999995</v>
      </c>
      <c r="E94" s="15">
        <v>0.6</v>
      </c>
      <c r="F94" s="15">
        <v>3.8</v>
      </c>
      <c r="G94" s="15"/>
      <c r="H94" s="9">
        <f t="shared" si="53"/>
        <v>0</v>
      </c>
      <c r="I94" s="9"/>
      <c r="J94" s="9"/>
      <c r="K94" s="9"/>
      <c r="L94" s="11">
        <f t="shared" si="54"/>
        <v>4.3999999999999995</v>
      </c>
      <c r="M94" s="11">
        <f t="shared" si="55"/>
        <v>0.6</v>
      </c>
      <c r="N94" s="11">
        <f t="shared" si="56"/>
        <v>3.8</v>
      </c>
      <c r="O94" s="11">
        <f t="shared" si="57"/>
        <v>0</v>
      </c>
    </row>
    <row r="95" spans="1:15" ht="15" customHeight="1" x14ac:dyDescent="0.25">
      <c r="A95" s="12" t="s">
        <v>136</v>
      </c>
      <c r="B95" s="11" t="s">
        <v>366</v>
      </c>
      <c r="C95" s="14" t="s">
        <v>30</v>
      </c>
      <c r="D95" s="15">
        <f t="shared" si="52"/>
        <v>1.1000000000000001</v>
      </c>
      <c r="E95" s="15">
        <v>0.1</v>
      </c>
      <c r="F95" s="15">
        <v>1</v>
      </c>
      <c r="G95" s="15"/>
      <c r="H95" s="9">
        <f t="shared" si="53"/>
        <v>0.2</v>
      </c>
      <c r="I95" s="9">
        <v>0.2</v>
      </c>
      <c r="J95" s="9"/>
      <c r="K95" s="9"/>
      <c r="L95" s="11">
        <f t="shared" si="54"/>
        <v>1.3</v>
      </c>
      <c r="M95" s="11">
        <f t="shared" si="55"/>
        <v>0.30000000000000004</v>
      </c>
      <c r="N95" s="11">
        <f t="shared" si="56"/>
        <v>1</v>
      </c>
      <c r="O95" s="11">
        <f t="shared" si="57"/>
        <v>0</v>
      </c>
    </row>
    <row r="96" spans="1:15" ht="15" customHeight="1" x14ac:dyDescent="0.25">
      <c r="A96" s="12" t="s">
        <v>137</v>
      </c>
      <c r="B96" s="11" t="s">
        <v>65</v>
      </c>
      <c r="C96" s="14" t="s">
        <v>30</v>
      </c>
      <c r="D96" s="15">
        <f t="shared" si="52"/>
        <v>1.2</v>
      </c>
      <c r="E96" s="15">
        <v>0.5</v>
      </c>
      <c r="F96" s="15">
        <v>0.7</v>
      </c>
      <c r="G96" s="15"/>
      <c r="H96" s="9">
        <f t="shared" si="53"/>
        <v>0</v>
      </c>
      <c r="I96" s="9"/>
      <c r="J96" s="9"/>
      <c r="K96" s="9"/>
      <c r="L96" s="11">
        <f t="shared" si="54"/>
        <v>1.2</v>
      </c>
      <c r="M96" s="11">
        <f t="shared" si="55"/>
        <v>0.5</v>
      </c>
      <c r="N96" s="11">
        <f t="shared" si="56"/>
        <v>0.7</v>
      </c>
      <c r="O96" s="11">
        <f t="shared" si="57"/>
        <v>0</v>
      </c>
    </row>
    <row r="97" spans="1:15" ht="15" customHeight="1" x14ac:dyDescent="0.25">
      <c r="A97" s="281" t="s">
        <v>159</v>
      </c>
      <c r="B97" s="11" t="s">
        <v>150</v>
      </c>
      <c r="C97" s="14" t="s">
        <v>30</v>
      </c>
      <c r="D97" s="15">
        <f t="shared" si="52"/>
        <v>1.1000000000000001</v>
      </c>
      <c r="E97" s="15">
        <v>0.3</v>
      </c>
      <c r="F97" s="15">
        <v>0.8</v>
      </c>
      <c r="G97" s="15"/>
      <c r="H97" s="9">
        <f t="shared" si="53"/>
        <v>0</v>
      </c>
      <c r="I97" s="9"/>
      <c r="J97" s="9"/>
      <c r="K97" s="9"/>
      <c r="L97" s="11">
        <f t="shared" si="54"/>
        <v>1.1000000000000001</v>
      </c>
      <c r="M97" s="11">
        <f t="shared" si="55"/>
        <v>0.3</v>
      </c>
      <c r="N97" s="11">
        <f t="shared" si="56"/>
        <v>0.8</v>
      </c>
      <c r="O97" s="11">
        <f t="shared" si="57"/>
        <v>0</v>
      </c>
    </row>
    <row r="98" spans="1:15" ht="15" customHeight="1" x14ac:dyDescent="0.25">
      <c r="A98" s="12" t="s">
        <v>138</v>
      </c>
      <c r="B98" s="11" t="s">
        <v>28</v>
      </c>
      <c r="C98" s="14" t="s">
        <v>30</v>
      </c>
      <c r="D98" s="15">
        <f t="shared" si="52"/>
        <v>3.1</v>
      </c>
      <c r="E98" s="15">
        <v>0.6</v>
      </c>
      <c r="F98" s="15">
        <v>2.5</v>
      </c>
      <c r="G98" s="15"/>
      <c r="H98" s="9">
        <f t="shared" si="53"/>
        <v>0</v>
      </c>
      <c r="I98" s="9"/>
      <c r="J98" s="9"/>
      <c r="K98" s="9"/>
      <c r="L98" s="11">
        <f t="shared" si="54"/>
        <v>3.1</v>
      </c>
      <c r="M98" s="11">
        <f t="shared" si="55"/>
        <v>0.6</v>
      </c>
      <c r="N98" s="11">
        <f t="shared" si="56"/>
        <v>2.5</v>
      </c>
      <c r="O98" s="11">
        <f t="shared" si="57"/>
        <v>0</v>
      </c>
    </row>
    <row r="99" spans="1:15" ht="15" customHeight="1" x14ac:dyDescent="0.25">
      <c r="A99" s="12" t="s">
        <v>178</v>
      </c>
      <c r="B99" s="11" t="s">
        <v>29</v>
      </c>
      <c r="C99" s="14" t="s">
        <v>30</v>
      </c>
      <c r="D99" s="15">
        <f t="shared" si="52"/>
        <v>16.5</v>
      </c>
      <c r="E99" s="15">
        <v>9</v>
      </c>
      <c r="F99" s="15">
        <v>7.5</v>
      </c>
      <c r="G99" s="15"/>
      <c r="H99" s="9">
        <f t="shared" si="53"/>
        <v>6</v>
      </c>
      <c r="I99" s="9">
        <v>6</v>
      </c>
      <c r="J99" s="9"/>
      <c r="K99" s="9"/>
      <c r="L99" s="11">
        <f t="shared" si="54"/>
        <v>22.5</v>
      </c>
      <c r="M99" s="11">
        <f t="shared" si="55"/>
        <v>15</v>
      </c>
      <c r="N99" s="11">
        <f t="shared" si="56"/>
        <v>7.5</v>
      </c>
      <c r="O99" s="11">
        <f t="shared" si="57"/>
        <v>0</v>
      </c>
    </row>
    <row r="100" spans="1:15" ht="15" customHeight="1" x14ac:dyDescent="0.25">
      <c r="A100" s="12" t="s">
        <v>179</v>
      </c>
      <c r="B100" s="11" t="s">
        <v>62</v>
      </c>
      <c r="C100" s="14" t="s">
        <v>30</v>
      </c>
      <c r="D100" s="15">
        <f t="shared" si="52"/>
        <v>10</v>
      </c>
      <c r="E100" s="15"/>
      <c r="F100" s="15"/>
      <c r="G100" s="15">
        <v>10</v>
      </c>
      <c r="H100" s="9">
        <f t="shared" si="53"/>
        <v>0</v>
      </c>
      <c r="I100" s="9"/>
      <c r="J100" s="9"/>
      <c r="K100" s="9"/>
      <c r="L100" s="11">
        <f t="shared" si="54"/>
        <v>10</v>
      </c>
      <c r="M100" s="11">
        <f t="shared" si="55"/>
        <v>0</v>
      </c>
      <c r="N100" s="11">
        <f t="shared" si="56"/>
        <v>0</v>
      </c>
      <c r="O100" s="11">
        <f t="shared" si="57"/>
        <v>10</v>
      </c>
    </row>
    <row r="101" spans="1:15" ht="15.95" customHeight="1" x14ac:dyDescent="0.25">
      <c r="A101" s="19" t="s">
        <v>180</v>
      </c>
      <c r="B101" s="20" t="s">
        <v>174</v>
      </c>
      <c r="C101" s="27"/>
      <c r="D101" s="22">
        <f t="shared" ref="D101:O101" si="62">SUM(D87:D100)</f>
        <v>63.300000000000004</v>
      </c>
      <c r="E101" s="22">
        <f t="shared" si="62"/>
        <v>12.1</v>
      </c>
      <c r="F101" s="22">
        <f t="shared" si="62"/>
        <v>38.900000000000006</v>
      </c>
      <c r="G101" s="22">
        <f t="shared" si="62"/>
        <v>12.3</v>
      </c>
      <c r="H101" s="23">
        <f t="shared" si="62"/>
        <v>13.9</v>
      </c>
      <c r="I101" s="23">
        <f t="shared" si="62"/>
        <v>6.5</v>
      </c>
      <c r="J101" s="23">
        <f t="shared" si="62"/>
        <v>7.4</v>
      </c>
      <c r="K101" s="23">
        <f t="shared" si="62"/>
        <v>0</v>
      </c>
      <c r="L101" s="20">
        <f t="shared" si="62"/>
        <v>77.2</v>
      </c>
      <c r="M101" s="20">
        <f t="shared" si="62"/>
        <v>18.600000000000001</v>
      </c>
      <c r="N101" s="20">
        <f t="shared" si="62"/>
        <v>46.3</v>
      </c>
      <c r="O101" s="20">
        <f t="shared" si="62"/>
        <v>12.3</v>
      </c>
    </row>
    <row r="102" spans="1:15" ht="15.95" customHeight="1" x14ac:dyDescent="0.25">
      <c r="A102" s="12" t="s">
        <v>181</v>
      </c>
      <c r="B102" s="471" t="s">
        <v>66</v>
      </c>
      <c r="C102" s="472"/>
      <c r="D102" s="472"/>
      <c r="E102" s="472"/>
      <c r="F102" s="472"/>
      <c r="G102" s="472"/>
      <c r="H102" s="472"/>
      <c r="I102" s="472"/>
      <c r="J102" s="472"/>
      <c r="K102" s="472"/>
      <c r="L102" s="472"/>
      <c r="M102" s="472"/>
      <c r="N102" s="472"/>
      <c r="O102" s="473"/>
    </row>
    <row r="103" spans="1:15" ht="15" customHeight="1" x14ac:dyDescent="0.25">
      <c r="A103" s="12" t="s">
        <v>182</v>
      </c>
      <c r="B103" s="10" t="s">
        <v>51</v>
      </c>
      <c r="C103" s="6" t="s">
        <v>24</v>
      </c>
      <c r="D103" s="7">
        <f>E103+F103+G103</f>
        <v>250</v>
      </c>
      <c r="E103" s="37"/>
      <c r="F103" s="37"/>
      <c r="G103" s="37">
        <v>250</v>
      </c>
      <c r="H103" s="9">
        <f>I103+J103+K103</f>
        <v>0</v>
      </c>
      <c r="I103" s="9"/>
      <c r="J103" s="9"/>
      <c r="K103" s="9"/>
      <c r="L103" s="11">
        <f>M103+N103+O103</f>
        <v>250</v>
      </c>
      <c r="M103" s="11">
        <f t="shared" ref="M103:O105" si="63">E103+I103</f>
        <v>0</v>
      </c>
      <c r="N103" s="11">
        <f t="shared" si="63"/>
        <v>0</v>
      </c>
      <c r="O103" s="11">
        <f t="shared" si="63"/>
        <v>250</v>
      </c>
    </row>
    <row r="104" spans="1:15" ht="15" customHeight="1" x14ac:dyDescent="0.25">
      <c r="A104" s="12" t="s">
        <v>183</v>
      </c>
      <c r="B104" s="11" t="s">
        <v>52</v>
      </c>
      <c r="C104" s="14" t="s">
        <v>24</v>
      </c>
      <c r="D104" s="15">
        <f>E104+F104+G104</f>
        <v>40</v>
      </c>
      <c r="E104" s="15"/>
      <c r="F104" s="15"/>
      <c r="G104" s="15">
        <v>40</v>
      </c>
      <c r="H104" s="9">
        <f>I104+J104+K104</f>
        <v>0</v>
      </c>
      <c r="I104" s="9"/>
      <c r="J104" s="9"/>
      <c r="K104" s="9"/>
      <c r="L104" s="11">
        <f>M104+N104+O104</f>
        <v>40</v>
      </c>
      <c r="M104" s="11">
        <f t="shared" si="63"/>
        <v>0</v>
      </c>
      <c r="N104" s="11">
        <f t="shared" si="63"/>
        <v>0</v>
      </c>
      <c r="O104" s="11">
        <f t="shared" si="63"/>
        <v>40</v>
      </c>
    </row>
    <row r="105" spans="1:15" s="34" customFormat="1" ht="15" customHeight="1" x14ac:dyDescent="0.25">
      <c r="A105" s="12" t="s">
        <v>184</v>
      </c>
      <c r="B105" s="11" t="s">
        <v>67</v>
      </c>
      <c r="C105" s="29" t="s">
        <v>24</v>
      </c>
      <c r="D105" s="15">
        <f>E105+F105+G105</f>
        <v>1</v>
      </c>
      <c r="E105" s="15"/>
      <c r="F105" s="15"/>
      <c r="G105" s="15">
        <v>1</v>
      </c>
      <c r="H105" s="9">
        <f>I105+J105+K105</f>
        <v>0</v>
      </c>
      <c r="I105" s="9"/>
      <c r="J105" s="9"/>
      <c r="K105" s="9"/>
      <c r="L105" s="11">
        <f>M105+N105+O105</f>
        <v>1</v>
      </c>
      <c r="M105" s="11">
        <f t="shared" si="63"/>
        <v>0</v>
      </c>
      <c r="N105" s="11">
        <f t="shared" si="63"/>
        <v>0</v>
      </c>
      <c r="O105" s="11">
        <f t="shared" si="63"/>
        <v>1</v>
      </c>
    </row>
    <row r="106" spans="1:15" ht="15" customHeight="1" x14ac:dyDescent="0.25">
      <c r="A106" s="12" t="s">
        <v>185</v>
      </c>
      <c r="B106" s="11" t="s">
        <v>431</v>
      </c>
      <c r="C106" s="14" t="s">
        <v>24</v>
      </c>
      <c r="D106" s="15">
        <f>E106+F106+G106</f>
        <v>30.1</v>
      </c>
      <c r="E106" s="38">
        <v>0.1</v>
      </c>
      <c r="F106" s="38"/>
      <c r="G106" s="38">
        <v>30</v>
      </c>
      <c r="H106" s="9">
        <f>I106+J106+K106</f>
        <v>0</v>
      </c>
      <c r="I106" s="9"/>
      <c r="J106" s="9"/>
      <c r="K106" s="9"/>
      <c r="L106" s="11">
        <f>M106+N106+O106</f>
        <v>30.1</v>
      </c>
      <c r="M106" s="11">
        <f t="shared" ref="M106" si="64">E106+I106</f>
        <v>0.1</v>
      </c>
      <c r="N106" s="11">
        <f t="shared" ref="N106" si="65">F106+J106</f>
        <v>0</v>
      </c>
      <c r="O106" s="11">
        <f t="shared" ref="O106" si="66">G106+K106</f>
        <v>30</v>
      </c>
    </row>
    <row r="107" spans="1:15" ht="15.95" customHeight="1" x14ac:dyDescent="0.25">
      <c r="A107" s="48" t="s">
        <v>186</v>
      </c>
      <c r="B107" s="39" t="s">
        <v>175</v>
      </c>
      <c r="C107" s="24"/>
      <c r="D107" s="22">
        <f t="shared" ref="D107:L107" si="67">SUM(D103:D106)</f>
        <v>321.10000000000002</v>
      </c>
      <c r="E107" s="22">
        <f t="shared" si="67"/>
        <v>0.1</v>
      </c>
      <c r="F107" s="22">
        <f t="shared" si="67"/>
        <v>0</v>
      </c>
      <c r="G107" s="22">
        <f t="shared" si="67"/>
        <v>321</v>
      </c>
      <c r="H107" s="23">
        <f t="shared" si="67"/>
        <v>0</v>
      </c>
      <c r="I107" s="23">
        <f t="shared" si="67"/>
        <v>0</v>
      </c>
      <c r="J107" s="23">
        <f t="shared" si="67"/>
        <v>0</v>
      </c>
      <c r="K107" s="23">
        <f t="shared" si="67"/>
        <v>0</v>
      </c>
      <c r="L107" s="20">
        <f t="shared" si="67"/>
        <v>321.10000000000002</v>
      </c>
      <c r="M107" s="20">
        <f t="shared" ref="M107:O107" si="68">SUM(M103:M106)</f>
        <v>0.1</v>
      </c>
      <c r="N107" s="20">
        <f t="shared" si="68"/>
        <v>0</v>
      </c>
      <c r="O107" s="20">
        <f t="shared" si="68"/>
        <v>321</v>
      </c>
    </row>
    <row r="108" spans="1:15" ht="15.95" customHeight="1" x14ac:dyDescent="0.25">
      <c r="A108" s="19" t="s">
        <v>187</v>
      </c>
      <c r="B108" s="40" t="s">
        <v>167</v>
      </c>
      <c r="C108" s="41"/>
      <c r="D108" s="42">
        <f t="shared" ref="D108:O108" si="69">D32+D45+D49+D85+D101+D107</f>
        <v>1263.5999999999999</v>
      </c>
      <c r="E108" s="42">
        <f t="shared" si="69"/>
        <v>187.4</v>
      </c>
      <c r="F108" s="42">
        <f t="shared" si="69"/>
        <v>117.5</v>
      </c>
      <c r="G108" s="42">
        <f t="shared" si="69"/>
        <v>958.69999999999993</v>
      </c>
      <c r="H108" s="43">
        <f t="shared" si="69"/>
        <v>10.600000000000001</v>
      </c>
      <c r="I108" s="43">
        <f t="shared" si="69"/>
        <v>6.4</v>
      </c>
      <c r="J108" s="43">
        <f t="shared" si="69"/>
        <v>7.4</v>
      </c>
      <c r="K108" s="43">
        <f t="shared" si="69"/>
        <v>-3.1999999999999993</v>
      </c>
      <c r="L108" s="44">
        <f t="shared" si="69"/>
        <v>1274.1999999999998</v>
      </c>
      <c r="M108" s="44">
        <f t="shared" si="69"/>
        <v>193.8</v>
      </c>
      <c r="N108" s="44">
        <f t="shared" si="69"/>
        <v>124.89999999999999</v>
      </c>
      <c r="O108" s="44">
        <f t="shared" si="69"/>
        <v>955.5</v>
      </c>
    </row>
    <row r="109" spans="1:15" x14ac:dyDescent="0.25">
      <c r="A109" s="49"/>
      <c r="B109" s="45"/>
      <c r="C109" s="46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</row>
    <row r="110" spans="1:15" x14ac:dyDescent="0.25">
      <c r="C110" s="47"/>
      <c r="D110" s="301">
        <v>1263.5999999999999</v>
      </c>
      <c r="E110" s="301">
        <v>187.4</v>
      </c>
      <c r="F110" s="301">
        <v>117.5</v>
      </c>
      <c r="G110" s="301">
        <v>958.7</v>
      </c>
    </row>
    <row r="111" spans="1:15" x14ac:dyDescent="0.25">
      <c r="C111" s="47"/>
    </row>
    <row r="112" spans="1:15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</sheetData>
  <mergeCells count="37">
    <mergeCell ref="B102:O102"/>
    <mergeCell ref="L16:L18"/>
    <mergeCell ref="D16:D18"/>
    <mergeCell ref="E16:G16"/>
    <mergeCell ref="G17:G18"/>
    <mergeCell ref="E17:E18"/>
    <mergeCell ref="B86:O86"/>
    <mergeCell ref="M16:O16"/>
    <mergeCell ref="M17:M18"/>
    <mergeCell ref="B50:O50"/>
    <mergeCell ref="F17:F18"/>
    <mergeCell ref="B33:O33"/>
    <mergeCell ref="B46:O46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0"/>
  <sheetViews>
    <sheetView showZeros="0" zoomScaleNormal="100" workbookViewId="0">
      <selection activeCell="Q25" sqref="Q25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449" t="s">
        <v>308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2:14" x14ac:dyDescent="0.25">
      <c r="B2" s="449" t="s">
        <v>474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</row>
    <row r="3" spans="2:14" x14ac:dyDescent="0.25">
      <c r="B3" s="449" t="s">
        <v>486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</row>
    <row r="4" spans="2:14" x14ac:dyDescent="0.25">
      <c r="B4" s="449" t="s">
        <v>313</v>
      </c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</row>
    <row r="5" spans="2:14" ht="15.75" customHeight="1" x14ac:dyDescent="0.25">
      <c r="B5" s="451" t="s">
        <v>488</v>
      </c>
      <c r="C5" s="451"/>
      <c r="D5" s="451"/>
      <c r="E5" s="451"/>
      <c r="F5" s="451"/>
      <c r="G5" s="451"/>
      <c r="H5" s="451"/>
      <c r="I5" s="451"/>
      <c r="J5" s="451"/>
      <c r="K5" s="451"/>
      <c r="L5" s="451"/>
      <c r="M5" s="451"/>
      <c r="N5" s="451"/>
    </row>
    <row r="6" spans="2:14" ht="15" customHeight="1" x14ac:dyDescent="0.25">
      <c r="B6" s="451" t="s">
        <v>506</v>
      </c>
      <c r="C6" s="451"/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</row>
    <row r="7" spans="2:14" ht="15" customHeight="1" x14ac:dyDescent="0.25">
      <c r="B7" s="451" t="s">
        <v>514</v>
      </c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</row>
    <row r="8" spans="2:14" ht="15" customHeight="1" x14ac:dyDescent="0.25">
      <c r="B8" s="451" t="s">
        <v>519</v>
      </c>
      <c r="C8" s="451"/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</row>
    <row r="9" spans="2:14" ht="15" customHeight="1" x14ac:dyDescent="0.25">
      <c r="B9" s="451" t="s">
        <v>524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</row>
    <row r="10" spans="2:14" ht="15" customHeight="1" x14ac:dyDescent="0.25">
      <c r="B10" s="451" t="s">
        <v>529</v>
      </c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</row>
    <row r="11" spans="2:14" ht="15" hidden="1" customHeight="1" x14ac:dyDescent="0.25">
      <c r="B11" s="451" t="s">
        <v>489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</row>
    <row r="12" spans="2:14" ht="15" hidden="1" customHeight="1" x14ac:dyDescent="0.25">
      <c r="B12" s="451" t="s">
        <v>439</v>
      </c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</row>
    <row r="13" spans="2:14" ht="15" hidden="1" customHeight="1" x14ac:dyDescent="0.25">
      <c r="B13" s="451" t="s">
        <v>489</v>
      </c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</row>
    <row r="14" spans="2:14" ht="15" hidden="1" customHeight="1" x14ac:dyDescent="0.25">
      <c r="B14" s="451" t="s">
        <v>439</v>
      </c>
      <c r="C14" s="451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</row>
    <row r="15" spans="2:14" ht="15" hidden="1" customHeight="1" x14ac:dyDescent="0.25">
      <c r="B15" s="451" t="s">
        <v>489</v>
      </c>
      <c r="C15" s="451"/>
      <c r="D15" s="451"/>
      <c r="E15" s="451"/>
      <c r="F15" s="451"/>
      <c r="G15" s="451"/>
      <c r="H15" s="451"/>
      <c r="I15" s="451"/>
      <c r="J15" s="451"/>
      <c r="K15" s="451"/>
      <c r="L15" s="451"/>
      <c r="M15" s="451"/>
      <c r="N15" s="451"/>
    </row>
    <row r="16" spans="2:14" ht="15" hidden="1" customHeight="1" x14ac:dyDescent="0.25">
      <c r="B16" s="451" t="s">
        <v>439</v>
      </c>
      <c r="C16" s="451"/>
      <c r="D16" s="451"/>
      <c r="E16" s="451"/>
      <c r="F16" s="451"/>
      <c r="G16" s="451"/>
      <c r="H16" s="451"/>
      <c r="I16" s="451"/>
      <c r="J16" s="451"/>
      <c r="K16" s="451"/>
      <c r="L16" s="451"/>
      <c r="M16" s="451"/>
      <c r="N16" s="451"/>
    </row>
    <row r="17" spans="1:14" ht="15" hidden="1" customHeight="1" x14ac:dyDescent="0.25">
      <c r="B17" s="451" t="s">
        <v>489</v>
      </c>
      <c r="C17" s="451"/>
      <c r="D17" s="451"/>
      <c r="E17" s="451"/>
      <c r="F17" s="451"/>
      <c r="G17" s="451"/>
      <c r="H17" s="451"/>
      <c r="I17" s="451"/>
      <c r="J17" s="451"/>
      <c r="K17" s="451"/>
      <c r="L17" s="451"/>
      <c r="M17" s="451"/>
      <c r="N17" s="451"/>
    </row>
    <row r="18" spans="1:14" ht="15" hidden="1" customHeight="1" x14ac:dyDescent="0.25">
      <c r="B18" s="451" t="s">
        <v>439</v>
      </c>
      <c r="C18" s="451"/>
      <c r="D18" s="451"/>
      <c r="E18" s="451"/>
      <c r="F18" s="451"/>
      <c r="G18" s="451"/>
      <c r="H18" s="451"/>
      <c r="I18" s="451"/>
      <c r="J18" s="451"/>
      <c r="K18" s="451"/>
      <c r="L18" s="451"/>
      <c r="M18" s="451"/>
      <c r="N18" s="451"/>
    </row>
    <row r="19" spans="1:14" ht="15" customHeight="1" x14ac:dyDescent="0.25"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</row>
    <row r="20" spans="1:14" ht="15" customHeight="1" x14ac:dyDescent="0.25">
      <c r="A20" s="454" t="s">
        <v>482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</row>
    <row r="21" spans="1:14" x14ac:dyDescent="0.25">
      <c r="F21" s="4"/>
      <c r="N21" s="4" t="s">
        <v>376</v>
      </c>
    </row>
    <row r="22" spans="1:14" ht="15" customHeight="1" x14ac:dyDescent="0.25">
      <c r="A22" s="459" t="s">
        <v>5</v>
      </c>
      <c r="B22" s="462" t="s">
        <v>314</v>
      </c>
      <c r="C22" s="475" t="s">
        <v>316</v>
      </c>
      <c r="D22" s="479" t="s">
        <v>189</v>
      </c>
      <c r="E22" s="479"/>
      <c r="F22" s="480"/>
      <c r="G22" s="465" t="s">
        <v>318</v>
      </c>
      <c r="H22" s="468" t="s">
        <v>189</v>
      </c>
      <c r="I22" s="469"/>
      <c r="J22" s="470"/>
      <c r="K22" s="474" t="s">
        <v>0</v>
      </c>
      <c r="L22" s="483" t="s">
        <v>189</v>
      </c>
      <c r="M22" s="484"/>
      <c r="N22" s="485"/>
    </row>
    <row r="23" spans="1:14" ht="15" customHeight="1" x14ac:dyDescent="0.25">
      <c r="A23" s="460"/>
      <c r="B23" s="463"/>
      <c r="C23" s="476"/>
      <c r="D23" s="480" t="s">
        <v>1</v>
      </c>
      <c r="E23" s="491"/>
      <c r="F23" s="481" t="s">
        <v>2</v>
      </c>
      <c r="G23" s="466"/>
      <c r="H23" s="490" t="s">
        <v>1</v>
      </c>
      <c r="I23" s="490"/>
      <c r="J23" s="458" t="s">
        <v>2</v>
      </c>
      <c r="K23" s="474"/>
      <c r="L23" s="474" t="s">
        <v>1</v>
      </c>
      <c r="M23" s="474"/>
      <c r="N23" s="457" t="s">
        <v>2</v>
      </c>
    </row>
    <row r="24" spans="1:14" ht="28.5" customHeight="1" x14ac:dyDescent="0.25">
      <c r="A24" s="461"/>
      <c r="B24" s="464"/>
      <c r="C24" s="477"/>
      <c r="D24" s="80" t="s">
        <v>3</v>
      </c>
      <c r="E24" s="81" t="s">
        <v>4</v>
      </c>
      <c r="F24" s="481"/>
      <c r="G24" s="467"/>
      <c r="H24" s="82" t="s">
        <v>3</v>
      </c>
      <c r="I24" s="83" t="s">
        <v>4</v>
      </c>
      <c r="J24" s="458"/>
      <c r="K24" s="474"/>
      <c r="L24" s="97" t="s">
        <v>3</v>
      </c>
      <c r="M24" s="96" t="s">
        <v>4</v>
      </c>
      <c r="N24" s="457"/>
    </row>
    <row r="25" spans="1:14" ht="15" customHeight="1" x14ac:dyDescent="0.25">
      <c r="A25" s="5" t="s">
        <v>69</v>
      </c>
      <c r="B25" s="16" t="s">
        <v>55</v>
      </c>
      <c r="C25" s="15">
        <f>D25+F25</f>
        <v>110.5</v>
      </c>
      <c r="D25" s="15">
        <f>'4 pr._savarankiškosios f-jos'!E26</f>
        <v>110.5</v>
      </c>
      <c r="E25" s="15">
        <f>'4 pr._savarankiškosios f-jos'!F26</f>
        <v>105.9</v>
      </c>
      <c r="F25" s="15">
        <f>'4 pr._savarankiškosios f-jos'!G26</f>
        <v>0</v>
      </c>
      <c r="G25" s="9">
        <f>H25+J25</f>
        <v>0</v>
      </c>
      <c r="H25" s="9">
        <f>'4 pr._savarankiškosios f-jos'!I26</f>
        <v>0</v>
      </c>
      <c r="I25" s="9">
        <f>'4 pr._savarankiškosios f-jos'!J26</f>
        <v>0</v>
      </c>
      <c r="J25" s="9">
        <f>'4 pr._savarankiškosios f-jos'!K26</f>
        <v>0</v>
      </c>
      <c r="K25" s="11">
        <f>L25+N25</f>
        <v>110.5</v>
      </c>
      <c r="L25" s="11">
        <f>'4 pr._savarankiškosios f-jos'!M26</f>
        <v>110.5</v>
      </c>
      <c r="M25" s="11">
        <f>'4 pr._savarankiškosios f-jos'!N26</f>
        <v>105.9</v>
      </c>
      <c r="N25" s="11">
        <f>'4 pr._savarankiškosios f-jos'!O26</f>
        <v>0</v>
      </c>
    </row>
    <row r="26" spans="1:14" ht="15" customHeight="1" x14ac:dyDescent="0.25">
      <c r="A26" s="12" t="s">
        <v>177</v>
      </c>
      <c r="B26" s="16" t="s">
        <v>20</v>
      </c>
      <c r="C26" s="15">
        <f>D26+F26</f>
        <v>20003.200000000004</v>
      </c>
      <c r="D26" s="15">
        <f>'4 pr._savarankiškosios f-jos'!E27+'4 pr._savarankiškosios f-jos'!E93+'4 pr._savarankiškosios f-jos'!E147+'4 pr._savarankiškosios f-jos'!E151+'4 pr._savarankiškosios f-jos'!E190+'4 pr._savarankiškosios f-jos'!E195+'4 pr._savarankiškosios f-jos'!E212+'5 pr._valstybinės f-jos'!E26+'5 pr._valstybinės f-jos'!E96+'5 pr._valstybinės f-jos'!E122+'6 pr._ugdymo reikmės'!E20+'8 pr._aplinkos apsaugos s. p.'!E18+'8 pr._aplinkos apsaugos s. p.'!E21+'9 pr._įstaigų pajamos'!E24+'9 pr._įstaigų pajamos'!E50+'10 pr._skolintos lėšos'!E20+'10 pr._skolintos lėšos'!E23+'10 pr._skolintos lėšos'!E30+'10 pr._skolintos lėšos'!E33+'10 pr._skolintos lėšos'!E36+'10 pr._skolintos lėšos'!E39+'10 pr._skolintos lėšos'!E43+'7 pr._kita dotacija'!E26+'7 pr._kita dotacija'!E80+'7 pr._kita dotacija'!E93+'7 pr._kita dotacija'!E104+'7 pr._kita dotacija'!E257+'7 pr._kita dotacija'!E263+'7 pr._kita dotacija'!E324+'11 pr._apyvartinės lėšos'!E19+'11 pr._apyvartinės lėšos'!E26+'11 pr._apyvartinės lėšos'!E33+'11 pr._apyvartinės lėšos'!E49+'11 pr._apyvartinės lėšos'!E52+'11 pr._apyvartinės lėšos'!E59+'11 pr._apyvartinės lėšos'!E67+'11 pr._apyvartinės lėšos'!E79+'11 pr._apyvartinės lėšos'!E122+'11 pr._apyvartinės lėšos'!E127+'11 pr._apyvartinės lėšos'!E132+'11 pr._apyvartinės lėšos'!E136</f>
        <v>13913.100000000002</v>
      </c>
      <c r="E26" s="15">
        <f>'4 pr._savarankiškosios f-jos'!F27+'4 pr._savarankiškosios f-jos'!F93+'4 pr._savarankiškosios f-jos'!F147+'4 pr._savarankiškosios f-jos'!F151+'4 pr._savarankiškosios f-jos'!F190+'4 pr._savarankiškosios f-jos'!F195+'4 pr._savarankiškosios f-jos'!F212+'5 pr._valstybinės f-jos'!F26+'5 pr._valstybinės f-jos'!F96+'5 pr._valstybinės f-jos'!F122+'6 pr._ugdymo reikmės'!F20+'8 pr._aplinkos apsaugos s. p.'!F18+'8 pr._aplinkos apsaugos s. p.'!F21+'9 pr._įstaigų pajamos'!F24+'9 pr._įstaigų pajamos'!F50+'10 pr._skolintos lėšos'!F20+'10 pr._skolintos lėšos'!F23+'10 pr._skolintos lėšos'!F30+'10 pr._skolintos lėšos'!F33+'10 pr._skolintos lėšos'!F36+'10 pr._skolintos lėšos'!F39+'10 pr._skolintos lėšos'!F43+'7 pr._kita dotacija'!F26+'7 pr._kita dotacija'!F80+'7 pr._kita dotacija'!F93+'7 pr._kita dotacija'!F104+'7 pr._kita dotacija'!F257+'7 pr._kita dotacija'!F263+'7 pr._kita dotacija'!F324+'11 pr._apyvartinės lėšos'!F19+'11 pr._apyvartinės lėšos'!F26+'11 pr._apyvartinės lėšos'!F33+'11 pr._apyvartinės lėšos'!F49+'11 pr._apyvartinės lėšos'!F52+'11 pr._apyvartinės lėšos'!F59+'11 pr._apyvartinės lėšos'!F67+'11 pr._apyvartinės lėšos'!F79+'11 pr._apyvartinės lėšos'!F122+'11 pr._apyvartinės lėšos'!F127+'11 pr._apyvartinės lėšos'!F132+'11 pr._apyvartinės lėšos'!F136</f>
        <v>4003.5</v>
      </c>
      <c r="F26" s="15">
        <f>'4 pr._savarankiškosios f-jos'!G27+'4 pr._savarankiškosios f-jos'!G93+'4 pr._savarankiškosios f-jos'!G147+'4 pr._savarankiškosios f-jos'!G151+'4 pr._savarankiškosios f-jos'!G190+'4 pr._savarankiškosios f-jos'!G195+'4 pr._savarankiškosios f-jos'!G212+'5 pr._valstybinės f-jos'!G26+'5 pr._valstybinės f-jos'!G96+'5 pr._valstybinės f-jos'!G122+'6 pr._ugdymo reikmės'!G20+'8 pr._aplinkos apsaugos s. p.'!G18+'8 pr._aplinkos apsaugos s. p.'!G21+'9 pr._įstaigų pajamos'!G24+'9 pr._įstaigų pajamos'!G50+'10 pr._skolintos lėšos'!G20+'10 pr._skolintos lėšos'!G23+'10 pr._skolintos lėšos'!G30+'10 pr._skolintos lėšos'!G33+'10 pr._skolintos lėšos'!G36+'10 pr._skolintos lėšos'!G39+'10 pr._skolintos lėšos'!G43+'7 pr._kita dotacija'!G26+'7 pr._kita dotacija'!G80+'7 pr._kita dotacija'!G93+'7 pr._kita dotacija'!G104+'7 pr._kita dotacija'!G257+'7 pr._kita dotacija'!G263+'7 pr._kita dotacija'!G324+'11 pr._apyvartinės lėšos'!G19+'11 pr._apyvartinės lėšos'!G26+'11 pr._apyvartinės lėšos'!G33+'11 pr._apyvartinės lėšos'!G49+'11 pr._apyvartinės lėšos'!G52+'11 pr._apyvartinės lėšos'!G59+'11 pr._apyvartinės lėšos'!G67+'11 pr._apyvartinės lėšos'!G79+'11 pr._apyvartinės lėšos'!G122+'11 pr._apyvartinės lėšos'!G127+'11 pr._apyvartinės lėšos'!G132+'11 pr._apyvartinės lėšos'!G136</f>
        <v>6090.1000000000013</v>
      </c>
      <c r="G26" s="9">
        <f t="shared" ref="G26" si="0">H26+J26</f>
        <v>401.09999999999997</v>
      </c>
      <c r="H26" s="9">
        <f>'4 pr._savarankiškosios f-jos'!I27+'4 pr._savarankiškosios f-jos'!I93+'4 pr._savarankiškosios f-jos'!I147+'4 pr._savarankiškosios f-jos'!I151+'4 pr._savarankiškosios f-jos'!I190+'4 pr._savarankiškosios f-jos'!I195+'4 pr._savarankiškosios f-jos'!I212+'5 pr._valstybinės f-jos'!I26+'5 pr._valstybinės f-jos'!I96+'5 pr._valstybinės f-jos'!I122+'6 pr._ugdymo reikmės'!I20+'8 pr._aplinkos apsaugos s. p.'!I18+'8 pr._aplinkos apsaugos s. p.'!I21+'9 pr._įstaigų pajamos'!I24+'9 pr._įstaigų pajamos'!I50+'10 pr._skolintos lėšos'!I20+'10 pr._skolintos lėšos'!I23+'10 pr._skolintos lėšos'!I30+'10 pr._skolintos lėšos'!I33+'10 pr._skolintos lėšos'!I36+'10 pr._skolintos lėšos'!I39+'10 pr._skolintos lėšos'!I43+'7 pr._kita dotacija'!I26+'7 pr._kita dotacija'!I80+'7 pr._kita dotacija'!I93+'7 pr._kita dotacija'!I104+'7 pr._kita dotacija'!I257+'7 pr._kita dotacija'!I263+'7 pr._kita dotacija'!I324+'11 pr._apyvartinės lėšos'!I19+'11 pr._apyvartinės lėšos'!I26+'11 pr._apyvartinės lėšos'!I33+'11 pr._apyvartinės lėšos'!I49+'11 pr._apyvartinės lėšos'!I52+'11 pr._apyvartinės lėšos'!I59+'11 pr._apyvartinės lėšos'!I67+'11 pr._apyvartinės lėšos'!I79+'11 pr._apyvartinės lėšos'!I122+'11 pr._apyvartinės lėšos'!I127+'11 pr._apyvartinės lėšos'!I132+'11 pr._apyvartinės lėšos'!I136</f>
        <v>305.89999999999998</v>
      </c>
      <c r="I26" s="9">
        <f>'4 pr._savarankiškosios f-jos'!J27+'4 pr._savarankiškosios f-jos'!J93+'4 pr._savarankiškosios f-jos'!J147+'4 pr._savarankiškosios f-jos'!J151+'4 pr._savarankiškosios f-jos'!J190+'4 pr._savarankiškosios f-jos'!J195+'4 pr._savarankiškosios f-jos'!J212+'5 pr._valstybinės f-jos'!J26+'5 pr._valstybinės f-jos'!J96+'5 pr._valstybinės f-jos'!J122+'6 pr._ugdymo reikmės'!J20+'8 pr._aplinkos apsaugos s. p.'!J18+'8 pr._aplinkos apsaugos s. p.'!J21+'9 pr._įstaigų pajamos'!J24+'9 pr._įstaigų pajamos'!J50+'10 pr._skolintos lėšos'!J20+'10 pr._skolintos lėšos'!J23+'10 pr._skolintos lėšos'!J30+'10 pr._skolintos lėšos'!J33+'10 pr._skolintos lėšos'!J36+'10 pr._skolintos lėšos'!J39+'10 pr._skolintos lėšos'!J43+'7 pr._kita dotacija'!J26+'7 pr._kita dotacija'!J80+'7 pr._kita dotacija'!J93+'7 pr._kita dotacija'!J104+'7 pr._kita dotacija'!J257+'7 pr._kita dotacija'!J263+'7 pr._kita dotacija'!J324+'11 pr._apyvartinės lėšos'!J19+'11 pr._apyvartinės lėšos'!J26+'11 pr._apyvartinės lėšos'!J33+'11 pr._apyvartinės lėšos'!J49+'11 pr._apyvartinės lėšos'!J52+'11 pr._apyvartinės lėšos'!J59+'11 pr._apyvartinės lėšos'!J67+'11 pr._apyvartinės lėšos'!J79+'11 pr._apyvartinės lėšos'!J122+'11 pr._apyvartinės lėšos'!J127+'11 pr._apyvartinės lėšos'!J132+'11 pr._apyvartinės lėšos'!J136</f>
        <v>14.200000000000001</v>
      </c>
      <c r="J26" s="9">
        <f>'4 pr._savarankiškosios f-jos'!K27+'4 pr._savarankiškosios f-jos'!K93+'4 pr._savarankiškosios f-jos'!K147+'4 pr._savarankiškosios f-jos'!K151+'4 pr._savarankiškosios f-jos'!K190+'4 pr._savarankiškosios f-jos'!K195+'4 pr._savarankiškosios f-jos'!K212+'5 pr._valstybinės f-jos'!K26+'5 pr._valstybinės f-jos'!K96+'5 pr._valstybinės f-jos'!K122+'6 pr._ugdymo reikmės'!K20+'8 pr._aplinkos apsaugos s. p.'!K18+'8 pr._aplinkos apsaugos s. p.'!K21+'9 pr._įstaigų pajamos'!K24+'9 pr._įstaigų pajamos'!K50+'10 pr._skolintos lėšos'!K20+'10 pr._skolintos lėšos'!K23+'10 pr._skolintos lėšos'!K30+'10 pr._skolintos lėšos'!K33+'10 pr._skolintos lėšos'!K36+'10 pr._skolintos lėšos'!K39+'10 pr._skolintos lėšos'!K43+'7 pr._kita dotacija'!K26+'7 pr._kita dotacija'!K80+'7 pr._kita dotacija'!K93+'7 pr._kita dotacija'!K104+'7 pr._kita dotacija'!K257+'7 pr._kita dotacija'!K263+'7 pr._kita dotacija'!K324+'11 pr._apyvartinės lėšos'!K19+'11 pr._apyvartinės lėšos'!K26+'11 pr._apyvartinės lėšos'!K33+'11 pr._apyvartinės lėšos'!K49+'11 pr._apyvartinės lėšos'!K52+'11 pr._apyvartinės lėšos'!K59+'11 pr._apyvartinės lėšos'!K67+'11 pr._apyvartinės lėšos'!K79+'11 pr._apyvartinės lėšos'!K122+'11 pr._apyvartinės lėšos'!K127+'11 pr._apyvartinės lėšos'!K132+'11 pr._apyvartinės lėšos'!K136</f>
        <v>95.2</v>
      </c>
      <c r="K26" s="11">
        <f t="shared" ref="K26" si="1">L26+N26</f>
        <v>20404.300000000003</v>
      </c>
      <c r="L26" s="11">
        <f>'4 pr._savarankiškosios f-jos'!M27+'4 pr._savarankiškosios f-jos'!M93+'4 pr._savarankiškosios f-jos'!M147+'4 pr._savarankiškosios f-jos'!M151+'4 pr._savarankiškosios f-jos'!M190+'4 pr._savarankiškosios f-jos'!M195+'4 pr._savarankiškosios f-jos'!M212+'5 pr._valstybinės f-jos'!M26+'5 pr._valstybinės f-jos'!M96+'5 pr._valstybinės f-jos'!M122+'6 pr._ugdymo reikmės'!M20+'8 pr._aplinkos apsaugos s. p.'!M18+'8 pr._aplinkos apsaugos s. p.'!M21+'9 pr._įstaigų pajamos'!M24+'9 pr._įstaigų pajamos'!M50+'10 pr._skolintos lėšos'!M20+'10 pr._skolintos lėšos'!M23+'10 pr._skolintos lėšos'!M30+'10 pr._skolintos lėšos'!M33+'10 pr._skolintos lėšos'!M36+'10 pr._skolintos lėšos'!M39+'10 pr._skolintos lėšos'!M43+'7 pr._kita dotacija'!M26+'7 pr._kita dotacija'!M80+'7 pr._kita dotacija'!M93+'7 pr._kita dotacija'!M104+'7 pr._kita dotacija'!M257+'7 pr._kita dotacija'!M263+'7 pr._kita dotacija'!M324+'11 pr._apyvartinės lėšos'!M19+'11 pr._apyvartinės lėšos'!M26+'11 pr._apyvartinės lėšos'!M33+'11 pr._apyvartinės lėšos'!M49+'11 pr._apyvartinės lėšos'!M52+'11 pr._apyvartinės lėšos'!M59+'11 pr._apyvartinės lėšos'!M67+'11 pr._apyvartinės lėšos'!M79+'11 pr._apyvartinės lėšos'!M122+'11 pr._apyvartinės lėšos'!M127+'11 pr._apyvartinės lėšos'!M132+'11 pr._apyvartinės lėšos'!M136</f>
        <v>14219.000000000004</v>
      </c>
      <c r="M26" s="11">
        <f>'4 pr._savarankiškosios f-jos'!N27+'4 pr._savarankiškosios f-jos'!N93+'4 pr._savarankiškosios f-jos'!N147+'4 pr._savarankiškosios f-jos'!N151+'4 pr._savarankiškosios f-jos'!N190+'4 pr._savarankiškosios f-jos'!N195+'4 pr._savarankiškosios f-jos'!N212+'5 pr._valstybinės f-jos'!N26+'5 pr._valstybinės f-jos'!N96+'5 pr._valstybinės f-jos'!N122+'6 pr._ugdymo reikmės'!N20+'8 pr._aplinkos apsaugos s. p.'!N18+'8 pr._aplinkos apsaugos s. p.'!N21+'9 pr._įstaigų pajamos'!N24+'9 pr._įstaigų pajamos'!N50+'10 pr._skolintos lėšos'!N20+'10 pr._skolintos lėšos'!N23+'10 pr._skolintos lėšos'!N30+'10 pr._skolintos lėšos'!N33+'10 pr._skolintos lėšos'!N36+'10 pr._skolintos lėšos'!N39+'10 pr._skolintos lėšos'!N43+'7 pr._kita dotacija'!N26+'7 pr._kita dotacija'!N80+'7 pr._kita dotacija'!N93+'7 pr._kita dotacija'!N104+'7 pr._kita dotacija'!N257+'7 pr._kita dotacija'!N263+'7 pr._kita dotacija'!N324+'11 pr._apyvartinės lėšos'!N19+'11 pr._apyvartinės lėšos'!N26+'11 pr._apyvartinės lėšos'!N33+'11 pr._apyvartinės lėšos'!N49+'11 pr._apyvartinės lėšos'!N52+'11 pr._apyvartinės lėšos'!N59+'11 pr._apyvartinės lėšos'!N67+'11 pr._apyvartinės lėšos'!N79+'11 pr._apyvartinės lėšos'!N122+'11 pr._apyvartinės lėšos'!N127+'11 pr._apyvartinės lėšos'!N132+'11 pr._apyvartinės lėšos'!N136</f>
        <v>4017.7</v>
      </c>
      <c r="N26" s="11">
        <f>'4 pr._savarankiškosios f-jos'!O27+'4 pr._savarankiškosios f-jos'!O93+'4 pr._savarankiškosios f-jos'!O147+'4 pr._savarankiškosios f-jos'!O151+'4 pr._savarankiškosios f-jos'!O190+'4 pr._savarankiškosios f-jos'!O195+'4 pr._savarankiškosios f-jos'!O212+'5 pr._valstybinės f-jos'!O26+'5 pr._valstybinės f-jos'!O96+'5 pr._valstybinės f-jos'!O122+'6 pr._ugdymo reikmės'!O20+'8 pr._aplinkos apsaugos s. p.'!O18+'8 pr._aplinkos apsaugos s. p.'!O21+'9 pr._įstaigų pajamos'!O24+'9 pr._įstaigų pajamos'!O50+'10 pr._skolintos lėšos'!O20+'10 pr._skolintos lėšos'!O23+'10 pr._skolintos lėšos'!O30+'10 pr._skolintos lėšos'!O33+'10 pr._skolintos lėšos'!O36+'10 pr._skolintos lėšos'!O39+'10 pr._skolintos lėšos'!O43+'7 pr._kita dotacija'!O26+'7 pr._kita dotacija'!O80+'7 pr._kita dotacija'!O93+'7 pr._kita dotacija'!O104+'7 pr._kita dotacija'!O257+'7 pr._kita dotacija'!O263+'7 pr._kita dotacija'!O324+'11 pr._apyvartinės lėšos'!O19+'11 pr._apyvartinės lėšos'!O26+'11 pr._apyvartinės lėšos'!O33+'11 pr._apyvartinės lėšos'!O49+'11 pr._apyvartinės lėšos'!O52+'11 pr._apyvartinės lėšos'!O59+'11 pr._apyvartinės lėšos'!O67+'11 pr._apyvartinės lėšos'!O79+'11 pr._apyvartinės lėšos'!O122+'11 pr._apyvartinės lėšos'!O127+'11 pr._apyvartinės lėšos'!O132+'11 pr._apyvartinės lėšos'!O136</f>
        <v>6185.3</v>
      </c>
    </row>
    <row r="27" spans="1:14" ht="15" customHeight="1" x14ac:dyDescent="0.25">
      <c r="A27" s="5" t="s">
        <v>70</v>
      </c>
      <c r="B27" s="16" t="s">
        <v>7</v>
      </c>
      <c r="C27" s="15">
        <f t="shared" ref="C27:C37" si="2">D27+F27</f>
        <v>184.2</v>
      </c>
      <c r="D27" s="15">
        <f>'4 pr._savarankiškosios f-jos'!E32+'4 pr._savarankiškosios f-jos'!E101+'4 pr._savarankiškosios f-jos'!E196+'5 pr._valstybinės f-jos'!E44+'5 pr._valstybinės f-jos'!E98+'7 pr._kita dotacija'!E33+'7 pr._kita dotacija'!E269+'9 pr._įstaigų pajamos'!E25+'9 pr._įstaigų pajamos'!E37++'9 pr._įstaigų pajamos'!E90</f>
        <v>184.2</v>
      </c>
      <c r="E27" s="15">
        <f>'4 pr._savarankiškosios f-jos'!F32+'4 pr._savarankiškosios f-jos'!F101+'4 pr._savarankiškosios f-jos'!F196+'5 pr._valstybinės f-jos'!F44+'5 pr._valstybinės f-jos'!F98+'7 pr._kita dotacija'!F33+'7 pr._kita dotacija'!F269+'9 pr._įstaigų pajamos'!F25+'9 pr._įstaigų pajamos'!F37++'9 pr._įstaigų pajamos'!F90</f>
        <v>131.4</v>
      </c>
      <c r="F27" s="15">
        <f>'4 pr._savarankiškosios f-jos'!G32+'4 pr._savarankiškosios f-jos'!G101+'4 pr._savarankiškosios f-jos'!G196+'5 pr._valstybinės f-jos'!G44+'5 pr._valstybinės f-jos'!G98+'7 pr._kita dotacija'!G33+'7 pr._kita dotacija'!G269+'9 pr._įstaigų pajamos'!G25+'9 pr._įstaigų pajamos'!G37++'9 pr._įstaigų pajamos'!G90</f>
        <v>0</v>
      </c>
      <c r="G27" s="9">
        <f t="shared" ref="G27:G39" si="3">H27+J27</f>
        <v>0.4</v>
      </c>
      <c r="H27" s="9">
        <f>'4 pr._savarankiškosios f-jos'!I32+'4 pr._savarankiškosios f-jos'!I101+'4 pr._savarankiškosios f-jos'!I196+'5 pr._valstybinės f-jos'!I44+'5 pr._valstybinės f-jos'!I98+'7 pr._kita dotacija'!I33+'7 pr._kita dotacija'!I269+'9 pr._įstaigų pajamos'!I25+'9 pr._įstaigų pajamos'!I37++'9 pr._įstaigų pajamos'!I90</f>
        <v>0.4</v>
      </c>
      <c r="I27" s="9">
        <f>'4 pr._savarankiškosios f-jos'!J32+'4 pr._savarankiškosios f-jos'!J101+'4 pr._savarankiškosios f-jos'!J196+'5 pr._valstybinės f-jos'!J44+'5 pr._valstybinės f-jos'!J98+'7 pr._kita dotacija'!J33+'7 pr._kita dotacija'!J269+'9 pr._įstaigų pajamos'!J25+'9 pr._įstaigų pajamos'!J37++'9 pr._įstaigų pajamos'!J90</f>
        <v>0</v>
      </c>
      <c r="J27" s="9">
        <f>'4 pr._savarankiškosios f-jos'!K32+'4 pr._savarankiškosios f-jos'!K101+'4 pr._savarankiškosios f-jos'!K196+'5 pr._valstybinės f-jos'!K44+'5 pr._valstybinės f-jos'!K98+'7 pr._kita dotacija'!K33+'7 pr._kita dotacija'!K269+'9 pr._įstaigų pajamos'!K25+'9 pr._įstaigų pajamos'!K37++'9 pr._įstaigų pajamos'!K90</f>
        <v>0</v>
      </c>
      <c r="K27" s="11">
        <f t="shared" ref="K27:K39" si="4">L27+N27</f>
        <v>184.59999999999997</v>
      </c>
      <c r="L27" s="11">
        <f>'4 pr._savarankiškosios f-jos'!M32+'4 pr._savarankiškosios f-jos'!M101+'4 pr._savarankiškosios f-jos'!M196+'5 pr._valstybinės f-jos'!M44+'5 pr._valstybinės f-jos'!M98+'7 pr._kita dotacija'!M33+'7 pr._kita dotacija'!M269+'9 pr._įstaigų pajamos'!M25+'9 pr._įstaigų pajamos'!M37++'9 pr._įstaigų pajamos'!M90</f>
        <v>184.59999999999997</v>
      </c>
      <c r="M27" s="11">
        <f>'4 pr._savarankiškosios f-jos'!N32+'4 pr._savarankiškosios f-jos'!N101+'4 pr._savarankiškosios f-jos'!N196+'5 pr._valstybinės f-jos'!N44+'5 pr._valstybinės f-jos'!N98+'7 pr._kita dotacija'!N33+'7 pr._kita dotacija'!N269+'9 pr._įstaigų pajamos'!N25+'9 pr._įstaigų pajamos'!N37++'9 pr._įstaigų pajamos'!N90</f>
        <v>131.4</v>
      </c>
      <c r="N27" s="11">
        <f>'4 pr._savarankiškosios f-jos'!O32+'4 pr._savarankiškosios f-jos'!O101+'4 pr._savarankiškosios f-jos'!O196+'5 pr._valstybinės f-jos'!O44+'5 pr._valstybinės f-jos'!O98+'7 pr._kita dotacija'!O33+'7 pr._kita dotacija'!O269+'9 pr._įstaigų pajamos'!O25+'9 pr._įstaigų pajamos'!O37++'9 pr._įstaigų pajamos'!O90</f>
        <v>0</v>
      </c>
    </row>
    <row r="28" spans="1:14" ht="15" customHeight="1" x14ac:dyDescent="0.25">
      <c r="A28" s="5" t="s">
        <v>71</v>
      </c>
      <c r="B28" s="16" t="s">
        <v>10</v>
      </c>
      <c r="C28" s="15">
        <f t="shared" si="2"/>
        <v>166.5</v>
      </c>
      <c r="D28" s="15">
        <f>'4 pr._savarankiškosios f-jos'!E38+'4 pr._savarankiškosios f-jos'!E105+'4 pr._savarankiškosios f-jos'!E197+'5 pr._valstybinės f-jos'!E48+'5 pr._valstybinės f-jos'!E100+'7 pr._kita dotacija'!E273+'7 pr._kita dotacija'!E37+'9 pr._įstaigų pajamos'!E26+'9 pr._įstaigų pajamos'!E38+'9 pr._įstaigų pajamos'!E91+'11 pr._apyvartinės lėšos'!E72</f>
        <v>166.5</v>
      </c>
      <c r="E28" s="15">
        <f>'4 pr._savarankiškosios f-jos'!F38+'4 pr._savarankiškosios f-jos'!F105+'4 pr._savarankiškosios f-jos'!F197+'5 pr._valstybinės f-jos'!F48+'5 pr._valstybinės f-jos'!F100+'7 pr._kita dotacija'!F273+'7 pr._kita dotacija'!F37+'9 pr._įstaigų pajamos'!F26+'9 pr._įstaigų pajamos'!F38+'9 pr._įstaigų pajamos'!F91+'11 pr._apyvartinės lėšos'!F72</f>
        <v>125.80000000000001</v>
      </c>
      <c r="F28" s="15">
        <f>'4 pr._savarankiškosios f-jos'!G38+'4 pr._savarankiškosios f-jos'!G105+'4 pr._savarankiškosios f-jos'!G197+'5 pr._valstybinės f-jos'!G48+'5 pr._valstybinės f-jos'!G100+'7 pr._kita dotacija'!G273+'7 pr._kita dotacija'!G37+'9 pr._įstaigų pajamos'!G26+'9 pr._įstaigų pajamos'!G38+'9 pr._įstaigų pajamos'!G91+'11 pr._apyvartinės lėšos'!G72</f>
        <v>0</v>
      </c>
      <c r="G28" s="9">
        <f t="shared" si="3"/>
        <v>0</v>
      </c>
      <c r="H28" s="9">
        <f>'4 pr._savarankiškosios f-jos'!I38+'4 pr._savarankiškosios f-jos'!I105+'4 pr._savarankiškosios f-jos'!I197+'5 pr._valstybinės f-jos'!I48+'5 pr._valstybinės f-jos'!I100+'7 pr._kita dotacija'!I273+'7 pr._kita dotacija'!I37+'9 pr._įstaigų pajamos'!I26+'9 pr._įstaigų pajamos'!I38+'9 pr._įstaigų pajamos'!I91+'11 pr._apyvartinės lėšos'!I72</f>
        <v>0</v>
      </c>
      <c r="I28" s="9">
        <f>'4 pr._savarankiškosios f-jos'!J38+'4 pr._savarankiškosios f-jos'!J105+'4 pr._savarankiškosios f-jos'!J197+'5 pr._valstybinės f-jos'!J48+'5 pr._valstybinės f-jos'!J100+'7 pr._kita dotacija'!J273+'7 pr._kita dotacija'!J37+'9 pr._įstaigų pajamos'!J26+'9 pr._įstaigų pajamos'!J38+'9 pr._įstaigų pajamos'!J91+'11 pr._apyvartinės lėšos'!J72</f>
        <v>0</v>
      </c>
      <c r="J28" s="9">
        <f>'4 pr._savarankiškosios f-jos'!K38+'4 pr._savarankiškosios f-jos'!K105+'4 pr._savarankiškosios f-jos'!K197+'5 pr._valstybinės f-jos'!K48+'5 pr._valstybinės f-jos'!K100+'7 pr._kita dotacija'!K273+'7 pr._kita dotacija'!K37+'9 pr._įstaigų pajamos'!K26+'9 pr._įstaigų pajamos'!K38+'9 pr._įstaigų pajamos'!K91+'11 pr._apyvartinės lėšos'!K72</f>
        <v>0</v>
      </c>
      <c r="K28" s="11">
        <f t="shared" si="4"/>
        <v>166.5</v>
      </c>
      <c r="L28" s="11">
        <f>'4 pr._savarankiškosios f-jos'!M38+'4 pr._savarankiškosios f-jos'!M105+'4 pr._savarankiškosios f-jos'!M197+'5 pr._valstybinės f-jos'!M48+'5 pr._valstybinės f-jos'!M100+'7 pr._kita dotacija'!M273+'7 pr._kita dotacija'!M37+'9 pr._įstaigų pajamos'!M26+'9 pr._įstaigų pajamos'!M38+'9 pr._įstaigų pajamos'!M91+'11 pr._apyvartinės lėšos'!M72</f>
        <v>166.5</v>
      </c>
      <c r="M28" s="11">
        <f>'4 pr._savarankiškosios f-jos'!N38+'4 pr._savarankiškosios f-jos'!N105+'4 pr._savarankiškosios f-jos'!N197+'5 pr._valstybinės f-jos'!N48+'5 pr._valstybinės f-jos'!N100+'7 pr._kita dotacija'!N273+'7 pr._kita dotacija'!N37+'9 pr._įstaigų pajamos'!N26+'9 pr._įstaigų pajamos'!N38+'9 pr._įstaigų pajamos'!N91+'11 pr._apyvartinės lėšos'!N72</f>
        <v>125.80000000000001</v>
      </c>
      <c r="N28" s="11">
        <f>'4 pr._savarankiškosios f-jos'!O38+'4 pr._savarankiškosios f-jos'!O105+'4 pr._savarankiškosios f-jos'!O197+'5 pr._valstybinės f-jos'!O48+'5 pr._valstybinės f-jos'!O100+'7 pr._kita dotacija'!O273+'7 pr._kita dotacija'!O37+'9 pr._įstaigų pajamos'!O26+'9 pr._įstaigų pajamos'!O38+'9 pr._įstaigų pajamos'!O91+'11 pr._apyvartinės lėšos'!O72</f>
        <v>0</v>
      </c>
    </row>
    <row r="29" spans="1:14" ht="15" customHeight="1" x14ac:dyDescent="0.25">
      <c r="A29" s="5" t="s">
        <v>72</v>
      </c>
      <c r="B29" s="16" t="s">
        <v>11</v>
      </c>
      <c r="C29" s="15">
        <f t="shared" si="2"/>
        <v>300.19999999999993</v>
      </c>
      <c r="D29" s="15">
        <f>'4 pr._savarankiškosios f-jos'!E43+'4 pr._savarankiškosios f-jos'!E109+'4 pr._savarankiškosios f-jos'!E198+'5 pr._valstybinės f-jos'!E52+'5 pr._valstybinės f-jos'!E102+'7 pr._kita dotacija'!E41+'7 pr._kita dotacija'!E277+'9 pr._įstaigų pajamos'!E27+'9 pr._įstaigų pajamos'!E39+'9 pr._įstaigų pajamos'!E92+'11 pr._apyvartinės lėšos'!E68</f>
        <v>296.99999999999994</v>
      </c>
      <c r="E29" s="15">
        <f>'4 pr._savarankiškosios f-jos'!F43+'4 pr._savarankiškosios f-jos'!F109+'4 pr._savarankiškosios f-jos'!F198+'5 pr._valstybinės f-jos'!F52+'5 pr._valstybinės f-jos'!F102+'7 pr._kita dotacija'!F41+'7 pr._kita dotacija'!F277+'9 pr._įstaigų pajamos'!F27+'9 pr._įstaigų pajamos'!F39+'9 pr._įstaigų pajamos'!F92+'11 pr._apyvartinės lėšos'!F68</f>
        <v>214.89999999999998</v>
      </c>
      <c r="F29" s="15">
        <f>'4 pr._savarankiškosios f-jos'!G43+'4 pr._savarankiškosios f-jos'!G109+'4 pr._savarankiškosios f-jos'!G198+'5 pr._valstybinės f-jos'!G52+'5 pr._valstybinės f-jos'!G102+'7 pr._kita dotacija'!G41+'7 pr._kita dotacija'!G277+'9 pr._įstaigų pajamos'!G27+'9 pr._įstaigų pajamos'!G39+'9 pr._įstaigų pajamos'!G92+'11 pr._apyvartinės lėšos'!G68</f>
        <v>3.2</v>
      </c>
      <c r="G29" s="9">
        <f t="shared" si="3"/>
        <v>0</v>
      </c>
      <c r="H29" s="9">
        <f>'4 pr._savarankiškosios f-jos'!I43+'4 pr._savarankiškosios f-jos'!I109+'4 pr._savarankiškosios f-jos'!I198+'5 pr._valstybinės f-jos'!I52+'5 pr._valstybinės f-jos'!I102+'7 pr._kita dotacija'!I41+'7 pr._kita dotacija'!I277+'9 pr._įstaigų pajamos'!I27+'9 pr._įstaigų pajamos'!I39+'9 pr._įstaigų pajamos'!I92+'11 pr._apyvartinės lėšos'!I68</f>
        <v>0</v>
      </c>
      <c r="I29" s="9">
        <f>'4 pr._savarankiškosios f-jos'!J43+'4 pr._savarankiškosios f-jos'!J109+'4 pr._savarankiškosios f-jos'!J198+'5 pr._valstybinės f-jos'!J52+'5 pr._valstybinės f-jos'!J102+'7 pr._kita dotacija'!J41+'7 pr._kita dotacija'!J277+'9 pr._įstaigų pajamos'!J27+'9 pr._įstaigų pajamos'!J39+'9 pr._įstaigų pajamos'!J92+'11 pr._apyvartinės lėšos'!J68</f>
        <v>-0.1</v>
      </c>
      <c r="J29" s="9">
        <f>'4 pr._savarankiškosios f-jos'!K43+'4 pr._savarankiškosios f-jos'!K109+'4 pr._savarankiškosios f-jos'!K198+'5 pr._valstybinės f-jos'!K52+'5 pr._valstybinės f-jos'!K102+'7 pr._kita dotacija'!K41+'7 pr._kita dotacija'!K277+'9 pr._įstaigų pajamos'!K27+'9 pr._įstaigų pajamos'!K39+'9 pr._įstaigų pajamos'!K92+'11 pr._apyvartinės lėšos'!K68</f>
        <v>0</v>
      </c>
      <c r="K29" s="11">
        <f t="shared" si="4"/>
        <v>300.19999999999993</v>
      </c>
      <c r="L29" s="11">
        <f>'4 pr._savarankiškosios f-jos'!M43+'4 pr._savarankiškosios f-jos'!M109+'4 pr._savarankiškosios f-jos'!M198+'5 pr._valstybinės f-jos'!M52+'5 pr._valstybinės f-jos'!M102+'7 pr._kita dotacija'!M41+'7 pr._kita dotacija'!M277+'9 pr._įstaigų pajamos'!M27+'9 pr._įstaigų pajamos'!M39+'9 pr._įstaigų pajamos'!M92+'11 pr._apyvartinės lėšos'!M68</f>
        <v>296.99999999999994</v>
      </c>
      <c r="M29" s="11">
        <f>'4 pr._savarankiškosios f-jos'!N43+'4 pr._savarankiškosios f-jos'!N109+'4 pr._savarankiškosios f-jos'!N198+'5 pr._valstybinės f-jos'!N52+'5 pr._valstybinės f-jos'!N102+'7 pr._kita dotacija'!N41+'7 pr._kita dotacija'!N277+'9 pr._įstaigų pajamos'!N27+'9 pr._įstaigų pajamos'!N39+'9 pr._įstaigų pajamos'!N92+'11 pr._apyvartinės lėšos'!N68</f>
        <v>214.79999999999998</v>
      </c>
      <c r="N29" s="11">
        <f>'4 pr._savarankiškosios f-jos'!O43+'4 pr._savarankiškosios f-jos'!O109+'4 pr._savarankiškosios f-jos'!O198+'5 pr._valstybinės f-jos'!O52+'5 pr._valstybinės f-jos'!O102+'7 pr._kita dotacija'!O41+'7 pr._kita dotacija'!O277+'9 pr._įstaigų pajamos'!O27+'9 pr._įstaigų pajamos'!O39+'9 pr._įstaigų pajamos'!O92+'11 pr._apyvartinės lėšos'!O68</f>
        <v>3.2</v>
      </c>
    </row>
    <row r="30" spans="1:14" ht="15" customHeight="1" x14ac:dyDescent="0.25">
      <c r="A30" s="5" t="s">
        <v>73</v>
      </c>
      <c r="B30" s="16" t="s">
        <v>12</v>
      </c>
      <c r="C30" s="15">
        <f t="shared" si="2"/>
        <v>231.3</v>
      </c>
      <c r="D30" s="15">
        <f>'4 pr._savarankiškosios f-jos'!E49+'4 pr._savarankiškosios f-jos'!E113+'5 pr._valstybinės f-jos'!E56+'5 pr._valstybinės f-jos'!E104+'7 pr._kita dotacija'!E46+'9 pr._įstaigų pajamos'!E28+'9 pr._įstaigų pajamos'!E40</f>
        <v>194.3</v>
      </c>
      <c r="E30" s="15">
        <f>'4 pr._savarankiškosios f-jos'!F49+'4 pr._savarankiškosios f-jos'!F113+'5 pr._valstybinės f-jos'!F56+'5 pr._valstybinės f-jos'!F104+'7 pr._kita dotacija'!F46+'9 pr._įstaigų pajamos'!F28+'9 pr._įstaigų pajamos'!F40+'11 pr._apyvartinės lėšos'!F67+'11 pr._apyvartinės lėšos'!F72</f>
        <v>145.89999999999998</v>
      </c>
      <c r="F30" s="15">
        <f>'4 pr._savarankiškosios f-jos'!G49+'4 pr._savarankiškosios f-jos'!G113+'5 pr._valstybinės f-jos'!G56+'5 pr._valstybinės f-jos'!G104+'7 pr._kita dotacija'!G46+'9 pr._įstaigų pajamos'!G28+'9 pr._įstaigų pajamos'!G40+'11 pr._apyvartinės lėšos'!G67+'11 pr._apyvartinės lėšos'!G72</f>
        <v>37</v>
      </c>
      <c r="G30" s="9">
        <f t="shared" si="3"/>
        <v>0</v>
      </c>
      <c r="H30" s="9">
        <f>'4 pr._savarankiškosios f-jos'!I49+'4 pr._savarankiškosios f-jos'!I113+'5 pr._valstybinės f-jos'!I56+'5 pr._valstybinės f-jos'!I104+'7 pr._kita dotacija'!I46+'9 pr._įstaigų pajamos'!I28+'9 pr._įstaigų pajamos'!I40</f>
        <v>0</v>
      </c>
      <c r="I30" s="9">
        <f>'4 pr._savarankiškosios f-jos'!J49+'4 pr._savarankiškosios f-jos'!J113+'5 pr._valstybinės f-jos'!J56+'5 pr._valstybinės f-jos'!J104+'7 pr._kita dotacija'!J46+'9 pr._įstaigų pajamos'!J28+'9 pr._įstaigų pajamos'!J40+'11 pr._apyvartinės lėšos'!J67+'11 pr._apyvartinės lėšos'!J72</f>
        <v>-0.30000000000000004</v>
      </c>
      <c r="J30" s="9">
        <f>'4 pr._savarankiškosios f-jos'!K49+'4 pr._savarankiškosios f-jos'!K113+'5 pr._valstybinės f-jos'!K56+'5 pr._valstybinės f-jos'!K104+'7 pr._kita dotacija'!K46+'9 pr._įstaigų pajamos'!K28+'9 pr._įstaigų pajamos'!K40+'11 pr._apyvartinės lėšos'!K67+'11 pr._apyvartinės lėšos'!K72</f>
        <v>0</v>
      </c>
      <c r="K30" s="11">
        <f t="shared" si="4"/>
        <v>231.3</v>
      </c>
      <c r="L30" s="11">
        <f>'4 pr._savarankiškosios f-jos'!M49+'4 pr._savarankiškosios f-jos'!M113+'5 pr._valstybinės f-jos'!M56+'5 pr._valstybinės f-jos'!M104+'7 pr._kita dotacija'!M46+'9 pr._įstaigų pajamos'!M28+'9 pr._įstaigų pajamos'!M40</f>
        <v>194.3</v>
      </c>
      <c r="M30" s="11">
        <f>'4 pr._savarankiškosios f-jos'!N49+'4 pr._savarankiškosios f-jos'!N113+'5 pr._valstybinės f-jos'!N56+'5 pr._valstybinės f-jos'!N104+'7 pr._kita dotacija'!N46+'9 pr._įstaigų pajamos'!N28+'9 pr._įstaigų pajamos'!N40+'11 pr._apyvartinės lėšos'!N67+'11 pr._apyvartinės lėšos'!N72</f>
        <v>145.59999999999997</v>
      </c>
      <c r="N30" s="11">
        <f>'4 pr._savarankiškosios f-jos'!O49+'4 pr._savarankiškosios f-jos'!O113+'5 pr._valstybinės f-jos'!O56+'5 pr._valstybinės f-jos'!O104+'7 pr._kita dotacija'!O46+'9 pr._įstaigų pajamos'!O28+'9 pr._įstaigų pajamos'!O40+'11 pr._apyvartinės lėšos'!O67+'11 pr._apyvartinės lėšos'!O72</f>
        <v>37</v>
      </c>
    </row>
    <row r="31" spans="1:14" ht="15" customHeight="1" x14ac:dyDescent="0.25">
      <c r="A31" s="5" t="s">
        <v>74</v>
      </c>
      <c r="B31" s="16" t="s">
        <v>13</v>
      </c>
      <c r="C31" s="15">
        <f t="shared" si="2"/>
        <v>133.39999999999998</v>
      </c>
      <c r="D31" s="15">
        <f>'4 pr._savarankiškosios f-jos'!E54+'4 pr._savarankiškosios f-jos'!E117+'5 pr._valstybinės f-jos'!E60+'5 pr._valstybinės f-jos'!E106+'7 pr._kita dotacija'!E50+'9 pr._įstaigų pajamos'!E41</f>
        <v>133.39999999999998</v>
      </c>
      <c r="E31" s="15">
        <f>'4 pr._savarankiškosios f-jos'!F54+'4 pr._savarankiškosios f-jos'!F117+'5 pr._valstybinės f-jos'!F60+'5 pr._valstybinės f-jos'!F106+'7 pr._kita dotacija'!F50+'9 pr._įstaigų pajamos'!F41</f>
        <v>98.399999999999991</v>
      </c>
      <c r="F31" s="15">
        <f>'4 pr._savarankiškosios f-jos'!G54+'4 pr._savarankiškosios f-jos'!G117+'5 pr._valstybinės f-jos'!G60+'5 pr._valstybinės f-jos'!G106+'7 pr._kita dotacija'!G50+'9 pr._įstaigų pajamos'!G41</f>
        <v>0</v>
      </c>
      <c r="G31" s="9">
        <f t="shared" si="3"/>
        <v>0</v>
      </c>
      <c r="H31" s="9">
        <f>'4 pr._savarankiškosios f-jos'!I54+'4 pr._savarankiškosios f-jos'!I117+'5 pr._valstybinės f-jos'!I60+'5 pr._valstybinės f-jos'!I106+'7 pr._kita dotacija'!I50+'9 pr._įstaigų pajamos'!I41</f>
        <v>0</v>
      </c>
      <c r="I31" s="9">
        <f>'4 pr._savarankiškosios f-jos'!J54+'4 pr._savarankiškosios f-jos'!J117+'5 pr._valstybinės f-jos'!J60+'5 pr._valstybinės f-jos'!J106+'7 pr._kita dotacija'!J50+'9 pr._įstaigų pajamos'!J41</f>
        <v>-0.1</v>
      </c>
      <c r="J31" s="9">
        <f>'4 pr._savarankiškosios f-jos'!K54+'4 pr._savarankiškosios f-jos'!K117+'5 pr._valstybinės f-jos'!K60+'5 pr._valstybinės f-jos'!K106+'7 pr._kita dotacija'!K50+'9 pr._įstaigų pajamos'!K41</f>
        <v>0</v>
      </c>
      <c r="K31" s="11">
        <f t="shared" si="4"/>
        <v>133.39999999999998</v>
      </c>
      <c r="L31" s="11">
        <f>'4 pr._savarankiškosios f-jos'!M54+'4 pr._savarankiškosios f-jos'!M117+'5 pr._valstybinės f-jos'!M60+'5 pr._valstybinės f-jos'!M106+'7 pr._kita dotacija'!M50+'9 pr._įstaigų pajamos'!M41</f>
        <v>133.39999999999998</v>
      </c>
      <c r="M31" s="11">
        <f>'4 pr._savarankiškosios f-jos'!N54+'4 pr._savarankiškosios f-jos'!N117+'5 pr._valstybinės f-jos'!N60+'5 pr._valstybinės f-jos'!N106+'7 pr._kita dotacija'!N50+'9 pr._įstaigų pajamos'!N41</f>
        <v>98.3</v>
      </c>
      <c r="N31" s="11">
        <f>'4 pr._savarankiškosios f-jos'!O54+'4 pr._savarankiškosios f-jos'!O117+'5 pr._valstybinės f-jos'!O60+'5 pr._valstybinės f-jos'!O106+'7 pr._kita dotacija'!O50+'9 pr._įstaigų pajamos'!O41</f>
        <v>0</v>
      </c>
    </row>
    <row r="32" spans="1:14" ht="15" customHeight="1" x14ac:dyDescent="0.25">
      <c r="A32" s="5" t="s">
        <v>75</v>
      </c>
      <c r="B32" s="11" t="s">
        <v>14</v>
      </c>
      <c r="C32" s="15">
        <f t="shared" si="2"/>
        <v>150.59999999999997</v>
      </c>
      <c r="D32" s="15">
        <f>'4 pr._savarankiškosios f-jos'!E59+'4 pr._savarankiškosios f-jos'!E121+'5 pr._valstybinės f-jos'!E64+'5 pr._valstybinės f-jos'!E108+'7 pr._kita dotacija'!E54+'9 pr._įstaigų pajamos'!E29+'9 pr._įstaigų pajamos'!E42+'11 pr._apyvartinės lėšos'!E73</f>
        <v>150.59999999999997</v>
      </c>
      <c r="E32" s="15">
        <f>'4 pr._savarankiškosios f-jos'!F59+'4 pr._savarankiškosios f-jos'!F121+'5 pr._valstybinės f-jos'!F64+'5 pr._valstybinės f-jos'!F108+'7 pr._kita dotacija'!F54+'9 pr._įstaigų pajamos'!F29+'9 pr._įstaigų pajamos'!F42+'11 pr._apyvartinės lėšos'!F73</f>
        <v>105.6</v>
      </c>
      <c r="F32" s="15">
        <f>'4 pr._savarankiškosios f-jos'!G59+'4 pr._savarankiškosios f-jos'!G121+'5 pr._valstybinės f-jos'!G64+'5 pr._valstybinės f-jos'!G108+'7 pr._kita dotacija'!G54+'9 pr._įstaigų pajamos'!G29+'9 pr._įstaigų pajamos'!G42+'11 pr._apyvartinės lėšos'!G73</f>
        <v>0</v>
      </c>
      <c r="G32" s="9">
        <f t="shared" si="3"/>
        <v>0</v>
      </c>
      <c r="H32" s="9">
        <f>'4 pr._savarankiškosios f-jos'!I59+'4 pr._savarankiškosios f-jos'!I121+'5 pr._valstybinės f-jos'!I64+'5 pr._valstybinės f-jos'!I108+'7 pr._kita dotacija'!I54+'9 pr._įstaigų pajamos'!I29+'9 pr._įstaigų pajamos'!I42+'11 pr._apyvartinės lėšos'!I73</f>
        <v>0</v>
      </c>
      <c r="I32" s="9">
        <f>'4 pr._savarankiškosios f-jos'!J59+'4 pr._savarankiškosios f-jos'!J121+'5 pr._valstybinės f-jos'!J64+'5 pr._valstybinės f-jos'!J108+'7 pr._kita dotacija'!J54+'9 pr._įstaigų pajamos'!J29+'9 pr._įstaigų pajamos'!J42+'11 pr._apyvartinės lėšos'!J73</f>
        <v>-0.1</v>
      </c>
      <c r="J32" s="9">
        <f>'4 pr._savarankiškosios f-jos'!K59+'4 pr._savarankiškosios f-jos'!K121+'5 pr._valstybinės f-jos'!K64+'5 pr._valstybinės f-jos'!K108+'7 pr._kita dotacija'!K54+'9 pr._įstaigų pajamos'!K29+'9 pr._įstaigų pajamos'!K42+'11 pr._apyvartinės lėšos'!K73</f>
        <v>0</v>
      </c>
      <c r="K32" s="11">
        <f t="shared" si="4"/>
        <v>150.59999999999997</v>
      </c>
      <c r="L32" s="11">
        <f>'4 pr._savarankiškosios f-jos'!M59+'4 pr._savarankiškosios f-jos'!M121+'5 pr._valstybinės f-jos'!M64+'5 pr._valstybinės f-jos'!M108+'7 pr._kita dotacija'!M54+'9 pr._įstaigų pajamos'!M29+'9 pr._įstaigų pajamos'!M42+'11 pr._apyvartinės lėšos'!M73</f>
        <v>150.59999999999997</v>
      </c>
      <c r="M32" s="11">
        <f>'4 pr._savarankiškosios f-jos'!N59+'4 pr._savarankiškosios f-jos'!N121+'5 pr._valstybinės f-jos'!N64+'5 pr._valstybinės f-jos'!N108+'7 pr._kita dotacija'!N54+'9 pr._įstaigų pajamos'!N29+'9 pr._įstaigų pajamos'!N42+'11 pr._apyvartinės lėšos'!N73</f>
        <v>105.49999999999999</v>
      </c>
      <c r="N32" s="11">
        <f>'4 pr._savarankiškosios f-jos'!O59+'4 pr._savarankiškosios f-jos'!O121+'5 pr._valstybinės f-jos'!O64+'5 pr._valstybinės f-jos'!O108+'7 pr._kita dotacija'!O54+'9 pr._įstaigų pajamos'!O29+'9 pr._įstaigų pajamos'!O42+'11 pr._apyvartinės lėšos'!O73</f>
        <v>0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191.59999999999997</v>
      </c>
      <c r="D33" s="15">
        <f>'4 pr._savarankiškosios f-jos'!E64+'4 pr._savarankiškosios f-jos'!E125++'4 pr._savarankiškosios f-jos'!E199+'5 pr._valstybinės f-jos'!E68+'5 pr._valstybinės f-jos'!E110+'7 pr._kita dotacija'!E58+'7 pr._kita dotacija'!E281+'9 pr._įstaigų pajamos'!E30+'9 pr._įstaigų pajamos'!E43+'9 pr._įstaigų pajamos'!E93+'11 pr._apyvartinės lėšos'!E74</f>
        <v>191.59999999999997</v>
      </c>
      <c r="E33" s="15">
        <f>'4 pr._savarankiškosios f-jos'!F64+'4 pr._savarankiškosios f-jos'!F125++'4 pr._savarankiškosios f-jos'!F199+'5 pr._valstybinės f-jos'!F68+'5 pr._valstybinės f-jos'!F110+'7 pr._kita dotacija'!F58+'7 pr._kita dotacija'!F281+'9 pr._įstaigų pajamos'!F30+'9 pr._įstaigų pajamos'!F43+'9 pr._įstaigų pajamos'!F93+'11 pr._apyvartinės lėšos'!F74</f>
        <v>141.19999999999999</v>
      </c>
      <c r="F33" s="15">
        <f>'4 pr._savarankiškosios f-jos'!G64+'4 pr._savarankiškosios f-jos'!G125++'4 pr._savarankiškosios f-jos'!G199+'5 pr._valstybinės f-jos'!G68+'5 pr._valstybinės f-jos'!G110+'7 pr._kita dotacija'!G58+'7 pr._kita dotacija'!G281+'9 pr._įstaigų pajamos'!G30+'9 pr._įstaigų pajamos'!G43+'9 pr._įstaigų pajamos'!G93+'11 pr._apyvartinės lėšos'!G74</f>
        <v>0</v>
      </c>
      <c r="G33" s="9">
        <f t="shared" si="3"/>
        <v>0</v>
      </c>
      <c r="H33" s="9">
        <f>'4 pr._savarankiškosios f-jos'!I64+'4 pr._savarankiškosios f-jos'!I125++'4 pr._savarankiškosios f-jos'!I199+'5 pr._valstybinės f-jos'!I68+'5 pr._valstybinės f-jos'!I110+'7 pr._kita dotacija'!I58+'7 pr._kita dotacija'!I281+'9 pr._įstaigų pajamos'!I30+'9 pr._įstaigų pajamos'!I43+'9 pr._įstaigų pajamos'!I93+'11 pr._apyvartinės lėšos'!I74</f>
        <v>0</v>
      </c>
      <c r="I33" s="9">
        <f>'4 pr._savarankiškosios f-jos'!J64+'4 pr._savarankiškosios f-jos'!J125++'4 pr._savarankiškosios f-jos'!J199+'5 pr._valstybinės f-jos'!J68+'5 pr._valstybinės f-jos'!J110+'7 pr._kita dotacija'!J58+'7 pr._kita dotacija'!J281+'9 pr._įstaigų pajamos'!J30+'9 pr._įstaigų pajamos'!J43+'9 pr._įstaigų pajamos'!J93+'11 pr._apyvartinės lėšos'!J74</f>
        <v>0</v>
      </c>
      <c r="J33" s="9">
        <f>'4 pr._savarankiškosios f-jos'!K64+'4 pr._savarankiškosios f-jos'!K125++'4 pr._savarankiškosios f-jos'!K199+'5 pr._valstybinės f-jos'!K68+'5 pr._valstybinės f-jos'!K110+'7 pr._kita dotacija'!K58+'7 pr._kita dotacija'!K281+'9 pr._įstaigų pajamos'!K30+'9 pr._įstaigų pajamos'!K43+'9 pr._įstaigų pajamos'!K93+'11 pr._apyvartinės lėšos'!K74</f>
        <v>0</v>
      </c>
      <c r="K33" s="11">
        <f t="shared" si="4"/>
        <v>191.59999999999997</v>
      </c>
      <c r="L33" s="11">
        <f>'4 pr._savarankiškosios f-jos'!M64+'4 pr._savarankiškosios f-jos'!M125++'4 pr._savarankiškosios f-jos'!M199+'5 pr._valstybinės f-jos'!M68+'5 pr._valstybinės f-jos'!M110+'7 pr._kita dotacija'!M58+'7 pr._kita dotacija'!M281+'9 pr._įstaigų pajamos'!M30+'9 pr._įstaigų pajamos'!M43+'9 pr._įstaigų pajamos'!M93+'11 pr._apyvartinės lėšos'!M74</f>
        <v>191.59999999999997</v>
      </c>
      <c r="M33" s="11">
        <f>'4 pr._savarankiškosios f-jos'!N64+'4 pr._savarankiškosios f-jos'!N125++'4 pr._savarankiškosios f-jos'!N199+'5 pr._valstybinės f-jos'!N68+'5 pr._valstybinės f-jos'!N110+'7 pr._kita dotacija'!N58+'7 pr._kita dotacija'!N281+'9 pr._įstaigų pajamos'!N30+'9 pr._įstaigų pajamos'!N43+'9 pr._įstaigų pajamos'!N93+'11 pr._apyvartinės lėšos'!N74</f>
        <v>141.19999999999999</v>
      </c>
      <c r="N33" s="11">
        <f>'4 pr._savarankiškosios f-jos'!O64+'4 pr._savarankiškosios f-jos'!O125++'4 pr._savarankiškosios f-jos'!O199+'5 pr._valstybinės f-jos'!O68+'5 pr._valstybinės f-jos'!O110+'7 pr._kita dotacija'!O58+'7 pr._kita dotacija'!O281+'9 pr._įstaigų pajamos'!O30+'9 pr._įstaigų pajamos'!O43+'9 pr._įstaigų pajamos'!O93+'11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391.09999999999997</v>
      </c>
      <c r="D34" s="15">
        <f>'4 pr._savarankiškosios f-jos'!E69+'4 pr._savarankiškosios f-jos'!E129+'5 pr._valstybinės f-jos'!E72+'5 pr._valstybinės f-jos'!E112+'7 pr._kita dotacija'!E62+'9 pr._įstaigų pajamos'!E31+'9 pr._įstaigų pajamos'!E44+'4 pr._savarankiškosios f-jos'!E200+'7 pr._kita dotacija'!E285+'9 pr._įstaigų pajamos'!E94+'11 pr._apyvartinės lėšos'!E69+'11 pr._apyvartinės lėšos'!E75+'11 pr._apyvartinės lėšos'!E109</f>
        <v>382.09999999999997</v>
      </c>
      <c r="E34" s="15">
        <f>'4 pr._savarankiškosios f-jos'!F69+'4 pr._savarankiškosios f-jos'!F129+'5 pr._valstybinės f-jos'!F72+'5 pr._valstybinės f-jos'!F112+'7 pr._kita dotacija'!F62+'9 pr._įstaigų pajamos'!F31+'9 pr._įstaigų pajamos'!F44+'4 pr._savarankiškosios f-jos'!F200+'7 pr._kita dotacija'!F285+'9 pr._įstaigų pajamos'!F94+'11 pr._apyvartinės lėšos'!F69+'11 pr._apyvartinės lėšos'!F75+'11 pr._apyvartinės lėšos'!F109</f>
        <v>288.10000000000002</v>
      </c>
      <c r="F34" s="15">
        <f>'4 pr._savarankiškosios f-jos'!G69+'4 pr._savarankiškosios f-jos'!G129+'5 pr._valstybinės f-jos'!G72+'5 pr._valstybinės f-jos'!G112+'7 pr._kita dotacija'!G62+'9 pr._įstaigų pajamos'!G31+'9 pr._įstaigų pajamos'!G44+'4 pr._savarankiškosios f-jos'!G200+'7 pr._kita dotacija'!G285+'9 pr._įstaigų pajamos'!G94+'11 pr._apyvartinės lėšos'!G69+'11 pr._apyvartinės lėšos'!G75+'11 pr._apyvartinės lėšos'!G109</f>
        <v>9</v>
      </c>
      <c r="G34" s="9">
        <f t="shared" si="3"/>
        <v>2.6</v>
      </c>
      <c r="H34" s="9">
        <f>'4 pr._savarankiškosios f-jos'!I69+'4 pr._savarankiškosios f-jos'!I129+'5 pr._valstybinės f-jos'!I72+'5 pr._valstybinės f-jos'!I112+'7 pr._kita dotacija'!I62+'9 pr._įstaigų pajamos'!I31+'9 pr._įstaigų pajamos'!I44+'4 pr._savarankiškosios f-jos'!I200+'7 pr._kita dotacija'!I285+'9 pr._įstaigų pajamos'!I94+'11 pr._apyvartinės lėšos'!I69+'11 pr._apyvartinės lėšos'!I75+'11 pr._apyvartinės lėšos'!I109</f>
        <v>2.6</v>
      </c>
      <c r="I34" s="9">
        <f>'4 pr._savarankiškosios f-jos'!J69+'4 pr._savarankiškosios f-jos'!J129+'5 pr._valstybinės f-jos'!J72+'5 pr._valstybinės f-jos'!J112+'7 pr._kita dotacija'!J62+'9 pr._įstaigų pajamos'!J31+'9 pr._įstaigų pajamos'!J44+'4 pr._savarankiškosios f-jos'!J200+'7 pr._kita dotacija'!J285+'9 pr._įstaigų pajamos'!J94+'11 pr._apyvartinės lėšos'!J69+'11 pr._apyvartinės lėšos'!J75+'11 pr._apyvartinės lėšos'!J109</f>
        <v>0</v>
      </c>
      <c r="J34" s="9">
        <f>'4 pr._savarankiškosios f-jos'!K69+'4 pr._savarankiškosios f-jos'!K129+'5 pr._valstybinės f-jos'!K72+'5 pr._valstybinės f-jos'!K112+'7 pr._kita dotacija'!K62+'9 pr._įstaigų pajamos'!K31+'9 pr._įstaigų pajamos'!K44+'4 pr._savarankiškosios f-jos'!K200+'7 pr._kita dotacija'!K285+'9 pr._įstaigų pajamos'!K94+'11 pr._apyvartinės lėšos'!K69+'11 pr._apyvartinės lėšos'!K75+'11 pr._apyvartinės lėšos'!K109</f>
        <v>0</v>
      </c>
      <c r="K34" s="11">
        <f t="shared" si="4"/>
        <v>393.69999999999993</v>
      </c>
      <c r="L34" s="11">
        <f>'4 pr._savarankiškosios f-jos'!M69+'4 pr._savarankiškosios f-jos'!M129+'5 pr._valstybinės f-jos'!M72+'5 pr._valstybinės f-jos'!M112+'7 pr._kita dotacija'!M62+'9 pr._įstaigų pajamos'!M31+'9 pr._įstaigų pajamos'!M44+'4 pr._savarankiškosios f-jos'!M200+'7 pr._kita dotacija'!M285+'9 pr._įstaigų pajamos'!M94+'11 pr._apyvartinės lėšos'!M69+'11 pr._apyvartinės lėšos'!M75+'11 pr._apyvartinės lėšos'!M109</f>
        <v>384.69999999999993</v>
      </c>
      <c r="M34" s="11">
        <f>'4 pr._savarankiškosios f-jos'!N69+'4 pr._savarankiškosios f-jos'!N129+'5 pr._valstybinės f-jos'!N72+'5 pr._valstybinės f-jos'!N112+'7 pr._kita dotacija'!N62+'9 pr._įstaigų pajamos'!N31+'9 pr._įstaigų pajamos'!N44+'4 pr._savarankiškosios f-jos'!N200+'7 pr._kita dotacija'!N285+'9 pr._įstaigų pajamos'!N94+'11 pr._apyvartinės lėšos'!N69+'11 pr._apyvartinės lėšos'!N75+'11 pr._apyvartinės lėšos'!N109</f>
        <v>288.10000000000002</v>
      </c>
      <c r="N34" s="11">
        <f>'4 pr._savarankiškosios f-jos'!O69+'4 pr._savarankiškosios f-jos'!O129+'5 pr._valstybinės f-jos'!O72+'5 pr._valstybinės f-jos'!O112+'7 pr._kita dotacija'!O62+'9 pr._įstaigų pajamos'!O31+'9 pr._įstaigų pajamos'!O44+'4 pr._savarankiškosios f-jos'!O200+'7 pr._kita dotacija'!O285+'9 pr._įstaigų pajamos'!O94+'11 pr._apyvartinės lėšos'!O69+'11 pr._apyvartinės lėšos'!O75+'11 pr._apyvartinės lėšos'!O109</f>
        <v>9</v>
      </c>
    </row>
    <row r="35" spans="1:14" ht="15" customHeight="1" x14ac:dyDescent="0.25">
      <c r="A35" s="5" t="s">
        <v>78</v>
      </c>
      <c r="B35" s="16" t="s">
        <v>17</v>
      </c>
      <c r="C35" s="15">
        <f t="shared" si="2"/>
        <v>138.99999999999997</v>
      </c>
      <c r="D35" s="15">
        <f>'4 pr._savarankiškosios f-jos'!E75+'4 pr._savarankiškosios f-jos'!E133+'5 pr._valstybinės f-jos'!E76+'5 pr._valstybinės f-jos'!E114+'7 pr._kita dotacija'!E66+'9 pr._įstaigų pajamos'!E32+'9 pr._įstaigų pajamos'!E45</f>
        <v>138.99999999999997</v>
      </c>
      <c r="E35" s="15">
        <f>'4 pr._savarankiškosios f-jos'!F75+'4 pr._savarankiškosios f-jos'!F133+'5 pr._valstybinės f-jos'!F76+'5 pr._valstybinės f-jos'!F114+'7 pr._kita dotacija'!F66+'9 pr._įstaigų pajamos'!F32+'9 pr._įstaigų pajamos'!F45</f>
        <v>105.5</v>
      </c>
      <c r="F35" s="15">
        <f>'4 pr._savarankiškosios f-jos'!G75+'4 pr._savarankiškosios f-jos'!G133+'5 pr._valstybinės f-jos'!G76+'5 pr._valstybinės f-jos'!G114+'7 pr._kita dotacija'!G66+'9 pr._įstaigų pajamos'!G32+'9 pr._įstaigų pajamos'!G45</f>
        <v>0</v>
      </c>
      <c r="G35" s="9">
        <f t="shared" si="3"/>
        <v>0</v>
      </c>
      <c r="H35" s="9">
        <f>'4 pr._savarankiškosios f-jos'!I75+'4 pr._savarankiškosios f-jos'!I133+'5 pr._valstybinės f-jos'!I76+'5 pr._valstybinės f-jos'!I114+'7 pr._kita dotacija'!I66+'9 pr._įstaigų pajamos'!I32+'9 pr._įstaigų pajamos'!I45</f>
        <v>0</v>
      </c>
      <c r="I35" s="9">
        <f>'4 pr._savarankiškosios f-jos'!J75+'4 pr._savarankiškosios f-jos'!J133+'5 pr._valstybinės f-jos'!J76+'5 pr._valstybinės f-jos'!J114+'7 pr._kita dotacija'!J66+'9 pr._įstaigų pajamos'!J32+'9 pr._įstaigų pajamos'!J45</f>
        <v>0</v>
      </c>
      <c r="J35" s="9">
        <f>'4 pr._savarankiškosios f-jos'!K75+'4 pr._savarankiškosios f-jos'!K133+'5 pr._valstybinės f-jos'!K76+'5 pr._valstybinės f-jos'!K114+'7 pr._kita dotacija'!K66+'9 pr._įstaigų pajamos'!K32+'9 pr._įstaigų pajamos'!K45</f>
        <v>0</v>
      </c>
      <c r="K35" s="11">
        <f t="shared" si="4"/>
        <v>138.99999999999997</v>
      </c>
      <c r="L35" s="11">
        <f>'4 pr._savarankiškosios f-jos'!M75+'4 pr._savarankiškosios f-jos'!M133+'5 pr._valstybinės f-jos'!M76+'5 pr._valstybinės f-jos'!M114+'7 pr._kita dotacija'!M66+'9 pr._įstaigų pajamos'!M32+'9 pr._įstaigų pajamos'!M45</f>
        <v>138.99999999999997</v>
      </c>
      <c r="M35" s="11">
        <f>'4 pr._savarankiškosios f-jos'!N75+'4 pr._savarankiškosios f-jos'!N133+'5 pr._valstybinės f-jos'!N76+'5 pr._valstybinės f-jos'!N114+'7 pr._kita dotacija'!N66+'9 pr._įstaigų pajamos'!N32+'9 pr._įstaigų pajamos'!N45</f>
        <v>105.5</v>
      </c>
      <c r="N35" s="11">
        <f>'4 pr._savarankiškosios f-jos'!O75+'4 pr._savarankiškosios f-jos'!O133+'5 pr._valstybinės f-jos'!O76+'5 pr._valstybinės f-jos'!O114+'7 pr._kita dotacija'!O66+'9 pr._įstaigų pajamos'!O32+'9 pr._įstaigų pajamos'!O45</f>
        <v>0</v>
      </c>
    </row>
    <row r="36" spans="1:14" ht="15" customHeight="1" x14ac:dyDescent="0.25">
      <c r="A36" s="5" t="s">
        <v>79</v>
      </c>
      <c r="B36" s="16" t="s">
        <v>18</v>
      </c>
      <c r="C36" s="15">
        <f t="shared" si="2"/>
        <v>107.2</v>
      </c>
      <c r="D36" s="15">
        <f>'4 pr._savarankiškosios f-jos'!E80+'4 pr._savarankiškosios f-jos'!E137+'5 pr._valstybinės f-jos'!E80+'5 pr._valstybinės f-jos'!E116+'7 pr._kita dotacija'!E70+'9 pr._įstaigų pajamos'!E33+'9 pr._įstaigų pajamos'!E46+'11 pr._apyvartinės lėšos'!E76</f>
        <v>106.5</v>
      </c>
      <c r="E36" s="15">
        <f>'4 pr._savarankiškosios f-jos'!F80+'4 pr._savarankiškosios f-jos'!F137+'5 pr._valstybinės f-jos'!F80+'5 pr._valstybinės f-jos'!F116+'7 pr._kita dotacija'!F70+'9 pr._įstaigų pajamos'!F33+'9 pr._įstaigų pajamos'!F46+'11 pr._apyvartinės lėšos'!F76</f>
        <v>83.799999999999983</v>
      </c>
      <c r="F36" s="15">
        <f>'4 pr._savarankiškosios f-jos'!G80+'4 pr._savarankiškosios f-jos'!G137+'5 pr._valstybinės f-jos'!G80+'5 pr._valstybinės f-jos'!G116+'7 pr._kita dotacija'!G70+'9 pr._įstaigų pajamos'!G33+'9 pr._įstaigų pajamos'!G46+'11 pr._apyvartinės lėšos'!G76</f>
        <v>0.7</v>
      </c>
      <c r="G36" s="9">
        <f t="shared" si="3"/>
        <v>0</v>
      </c>
      <c r="H36" s="9">
        <f>'4 pr._savarankiškosios f-jos'!I80+'4 pr._savarankiškosios f-jos'!I137+'5 pr._valstybinės f-jos'!I80+'5 pr._valstybinės f-jos'!I116+'7 pr._kita dotacija'!I70+'9 pr._įstaigų pajamos'!I33+'9 pr._įstaigų pajamos'!I46+'11 pr._apyvartinės lėšos'!I76</f>
        <v>0</v>
      </c>
      <c r="I36" s="9">
        <f>'4 pr._savarankiškosios f-jos'!J80+'4 pr._savarankiškosios f-jos'!J137+'5 pr._valstybinės f-jos'!J80+'5 pr._valstybinės f-jos'!J116+'7 pr._kita dotacija'!J70+'9 pr._įstaigų pajamos'!J33+'9 pr._įstaigų pajamos'!J46+'11 pr._apyvartinės lėšos'!J76</f>
        <v>-0.30000000000000004</v>
      </c>
      <c r="J36" s="9">
        <f>'4 pr._savarankiškosios f-jos'!K80+'4 pr._savarankiškosios f-jos'!K137+'5 pr._valstybinės f-jos'!K80+'5 pr._valstybinės f-jos'!K116+'7 pr._kita dotacija'!K70+'9 pr._įstaigų pajamos'!K33+'9 pr._įstaigų pajamos'!K46+'11 pr._apyvartinės lėšos'!K76</f>
        <v>0</v>
      </c>
      <c r="K36" s="11">
        <f t="shared" si="4"/>
        <v>107.2</v>
      </c>
      <c r="L36" s="11">
        <f>'4 pr._savarankiškosios f-jos'!M80+'4 pr._savarankiškosios f-jos'!M137+'5 pr._valstybinės f-jos'!M80+'5 pr._valstybinės f-jos'!M116+'7 pr._kita dotacija'!M70+'9 pr._įstaigų pajamos'!M33+'9 pr._įstaigų pajamos'!M46+'11 pr._apyvartinės lėšos'!M76</f>
        <v>106.5</v>
      </c>
      <c r="M36" s="11">
        <f>'4 pr._savarankiškosios f-jos'!N80+'4 pr._savarankiškosios f-jos'!N137+'5 pr._valstybinės f-jos'!N80+'5 pr._valstybinės f-jos'!N116+'7 pr._kita dotacija'!N70+'9 pr._įstaigų pajamos'!N33+'9 pr._įstaigų pajamos'!N46+'11 pr._apyvartinės lėšos'!N76</f>
        <v>83.5</v>
      </c>
      <c r="N36" s="11">
        <f>'4 pr._savarankiškosios f-jos'!O80+'4 pr._savarankiškosios f-jos'!O137+'5 pr._valstybinės f-jos'!O80+'5 pr._valstybinės f-jos'!O116+'7 pr._kita dotacija'!O70+'9 pr._įstaigų pajamos'!O33+'9 pr._įstaigų pajamos'!O46+'11 pr._apyvartinės lėšos'!O76</f>
        <v>0.7</v>
      </c>
    </row>
    <row r="37" spans="1:14" ht="15" customHeight="1" x14ac:dyDescent="0.25">
      <c r="A37" s="5" t="s">
        <v>80</v>
      </c>
      <c r="B37" s="16" t="s">
        <v>19</v>
      </c>
      <c r="C37" s="15">
        <f t="shared" si="2"/>
        <v>866.9</v>
      </c>
      <c r="D37" s="15">
        <f>'4 pr._savarankiškosios f-jos'!E85+'4 pr._savarankiškosios f-jos'!E141+'5 pr._valstybinės f-jos'!E84+'5 pr._valstybinės f-jos'!E118+'7 pr._kita dotacija'!E74+'9 pr._įstaigų pajamos'!E47+'11 pr._apyvartinės lėšos'!E30</f>
        <v>866.9</v>
      </c>
      <c r="E37" s="15">
        <f>'4 pr._savarankiškosios f-jos'!F85+'4 pr._savarankiškosios f-jos'!F141+'5 pr._valstybinės f-jos'!F84+'5 pr._valstybinės f-jos'!F118+'7 pr._kita dotacija'!F74+'9 pr._įstaigų pajamos'!F47+'11 pr._apyvartinės lėšos'!F30</f>
        <v>170.9</v>
      </c>
      <c r="F37" s="15">
        <f>'4 pr._savarankiškosios f-jos'!G85+'4 pr._savarankiškosios f-jos'!G141+'5 pr._valstybinės f-jos'!G84+'5 pr._valstybinės f-jos'!G118+'7 pr._kita dotacija'!G74+'9 pr._įstaigų pajamos'!G47+'11 pr._apyvartinės lėšos'!G30</f>
        <v>0</v>
      </c>
      <c r="G37" s="9">
        <f t="shared" si="3"/>
        <v>0</v>
      </c>
      <c r="H37" s="9">
        <f>'4 pr._savarankiškosios f-jos'!I85+'4 pr._savarankiškosios f-jos'!I141+'5 pr._valstybinės f-jos'!I84+'5 pr._valstybinės f-jos'!I118+'7 pr._kita dotacija'!I74+'9 pr._įstaigų pajamos'!I47+'11 pr._apyvartinės lėšos'!I30</f>
        <v>0</v>
      </c>
      <c r="I37" s="9">
        <f>'4 pr._savarankiškosios f-jos'!J85+'4 pr._savarankiškosios f-jos'!J141+'5 pr._valstybinės f-jos'!J84+'5 pr._valstybinės f-jos'!J118+'7 pr._kita dotacija'!J74+'9 pr._įstaigų pajamos'!J47+'11 pr._apyvartinės lėšos'!J30</f>
        <v>-1</v>
      </c>
      <c r="J37" s="9">
        <f>'4 pr._savarankiškosios f-jos'!K85+'4 pr._savarankiškosios f-jos'!K141+'5 pr._valstybinės f-jos'!K84+'5 pr._valstybinės f-jos'!K118+'7 pr._kita dotacija'!K74+'9 pr._įstaigų pajamos'!K47+'11 pr._apyvartinės lėšos'!K30</f>
        <v>0</v>
      </c>
      <c r="K37" s="11">
        <f t="shared" si="4"/>
        <v>866.9</v>
      </c>
      <c r="L37" s="11">
        <f>'4 pr._savarankiškosios f-jos'!M85+'4 pr._savarankiškosios f-jos'!M141+'5 pr._valstybinės f-jos'!M84+'5 pr._valstybinės f-jos'!M118+'7 pr._kita dotacija'!M74+'9 pr._įstaigų pajamos'!M47+'11 pr._apyvartinės lėšos'!M30</f>
        <v>866.9</v>
      </c>
      <c r="M37" s="11">
        <f>'4 pr._savarankiškosios f-jos'!N85+'4 pr._savarankiškosios f-jos'!N141+'5 pr._valstybinės f-jos'!N84+'5 pr._valstybinės f-jos'!N118+'7 pr._kita dotacija'!N74+'9 pr._įstaigų pajamos'!N47+'11 pr._apyvartinės lėšos'!N30</f>
        <v>169.9</v>
      </c>
      <c r="N37" s="11">
        <f>'4 pr._savarankiškosios f-jos'!O85+'4 pr._savarankiškosios f-jos'!O141+'5 pr._valstybinės f-jos'!O84+'5 pr._valstybinės f-jos'!O118+'7 pr._kita dotacija'!O74+'9 pr._įstaigų pajamos'!O47+'11 pr._apyvartinės lėšos'!O30</f>
        <v>0</v>
      </c>
    </row>
    <row r="38" spans="1:14" ht="15" customHeight="1" x14ac:dyDescent="0.25">
      <c r="A38" s="5" t="s">
        <v>81</v>
      </c>
      <c r="B38" s="16" t="s">
        <v>26</v>
      </c>
      <c r="C38" s="15">
        <f>D38+F38</f>
        <v>1454.7</v>
      </c>
      <c r="D38" s="15">
        <f>'4 pr._savarankiškosios f-jos'!E89</f>
        <v>130</v>
      </c>
      <c r="E38" s="15">
        <f>'4 pr._savarankiškosios f-jos'!F89</f>
        <v>0</v>
      </c>
      <c r="F38" s="15">
        <f>'4 pr._savarankiškosios f-jos'!G89</f>
        <v>1324.7</v>
      </c>
      <c r="G38" s="9">
        <f t="shared" si="3"/>
        <v>0</v>
      </c>
      <c r="H38" s="9">
        <f>'4 pr._savarankiškosios f-jos'!I89</f>
        <v>0</v>
      </c>
      <c r="I38" s="9">
        <f>'4 pr._savarankiškosios f-jos'!J89</f>
        <v>0</v>
      </c>
      <c r="J38" s="9">
        <f>'4 pr._savarankiškosios f-jos'!K89</f>
        <v>0</v>
      </c>
      <c r="K38" s="11">
        <f t="shared" si="4"/>
        <v>1454.7</v>
      </c>
      <c r="L38" s="11">
        <f>'4 pr._savarankiškosios f-jos'!M89</f>
        <v>130</v>
      </c>
      <c r="M38" s="11">
        <f>'4 pr._savarankiškosios f-jos'!N89</f>
        <v>0</v>
      </c>
      <c r="N38" s="11">
        <f>'4 pr._savarankiškosios f-jos'!O89</f>
        <v>1324.7</v>
      </c>
    </row>
    <row r="39" spans="1:14" ht="15" customHeight="1" x14ac:dyDescent="0.25">
      <c r="A39" s="12" t="s">
        <v>82</v>
      </c>
      <c r="B39" s="32" t="s">
        <v>165</v>
      </c>
      <c r="C39" s="15">
        <f>D39+F39</f>
        <v>453.1</v>
      </c>
      <c r="D39" s="15">
        <f>'4 pr._savarankiškosios f-jos'!E90+'5 pr._valstybinės f-jos'!E86+'9 pr._įstaigų pajamos'!E34</f>
        <v>453.1</v>
      </c>
      <c r="E39" s="15">
        <f>'4 pr._savarankiškosios f-jos'!F90+'5 pr._valstybinės f-jos'!F86+'9 pr._įstaigų pajamos'!F34</f>
        <v>400.2</v>
      </c>
      <c r="F39" s="15">
        <f>'4 pr._savarankiškosios f-jos'!G90+'5 pr._valstybinės f-jos'!G86+'9 pr._įstaigų pajamos'!G34</f>
        <v>0</v>
      </c>
      <c r="G39" s="9">
        <f t="shared" si="3"/>
        <v>0</v>
      </c>
      <c r="H39" s="9">
        <f>'4 pr._savarankiškosios f-jos'!I90+'5 pr._valstybinės f-jos'!I86+'9 pr._įstaigų pajamos'!I34</f>
        <v>0</v>
      </c>
      <c r="I39" s="9">
        <f>'4 pr._savarankiškosios f-jos'!J90+'5 pr._valstybinės f-jos'!J86+'9 pr._įstaigų pajamos'!J34</f>
        <v>0</v>
      </c>
      <c r="J39" s="9">
        <f>'4 pr._savarankiškosios f-jos'!K90+'5 pr._valstybinės f-jos'!K86+'9 pr._įstaigų pajamos'!K34</f>
        <v>0</v>
      </c>
      <c r="K39" s="11">
        <f t="shared" si="4"/>
        <v>453.1</v>
      </c>
      <c r="L39" s="11">
        <f>'4 pr._savarankiškosios f-jos'!M90+'5 pr._valstybinės f-jos'!M86+'9 pr._įstaigų pajamos'!M34</f>
        <v>453.1</v>
      </c>
      <c r="M39" s="11">
        <f>'4 pr._savarankiškosios f-jos'!N90+'5 pr._valstybinės f-jos'!N86+'9 pr._įstaigų pajamos'!N34</f>
        <v>400.2</v>
      </c>
      <c r="N39" s="11">
        <f>'4 pr._savarankiškosios f-jos'!O90+'5 pr._valstybinės f-jos'!O86+'9 pr._įstaigų pajamos'!O34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420.79999999999995</v>
      </c>
      <c r="D40" s="15">
        <f>'4 pr._savarankiškosios f-jos'!E148+'5 pr._valstybinės f-jos'!E90+'9 pr._įstaigų pajamos'!E51+'7 pr._kita dotacija'!E98+'11 pr._apyvartinės lėšos'!E80</f>
        <v>420.79999999999995</v>
      </c>
      <c r="E40" s="15">
        <f>'4 pr._savarankiškosios f-jos'!F148+'5 pr._valstybinės f-jos'!F90+'9 pr._įstaigų pajamos'!F51+'7 pr._kita dotacija'!F98+'11 pr._apyvartinės lėšos'!F80</f>
        <v>303.2</v>
      </c>
      <c r="F40" s="15">
        <f>'4 pr._savarankiškosios f-jos'!G148+'5 pr._valstybinės f-jos'!G90+'9 pr._įstaigų pajamos'!G51+'7 pr._kita dotacija'!G98+'11 pr._apyvartinės lėšos'!G80</f>
        <v>0</v>
      </c>
      <c r="G40" s="9">
        <f t="shared" ref="G40:G41" si="5">H40+J40</f>
        <v>0</v>
      </c>
      <c r="H40" s="9">
        <f>'4 pr._savarankiškosios f-jos'!I148+'5 pr._valstybinės f-jos'!I90+'9 pr._įstaigų pajamos'!I51+'7 pr._kita dotacija'!I98+'11 pr._apyvartinės lėšos'!I80</f>
        <v>0</v>
      </c>
      <c r="I40" s="9">
        <f>'4 pr._savarankiškosios f-jos'!J148+'5 pr._valstybinės f-jos'!J90+'9 pr._įstaigų pajamos'!J51+'7 pr._kita dotacija'!J98+'11 pr._apyvartinės lėšos'!J80</f>
        <v>-1</v>
      </c>
      <c r="J40" s="9">
        <f>'4 pr._savarankiškosios f-jos'!K148+'5 pr._valstybinės f-jos'!K90+'9 pr._įstaigų pajamos'!K51+'7 pr._kita dotacija'!K98+'11 pr._apyvartinės lėšos'!K80</f>
        <v>0</v>
      </c>
      <c r="K40" s="11">
        <f t="shared" ref="K40:K44" si="6">L40+N40</f>
        <v>420.79999999999995</v>
      </c>
      <c r="L40" s="11">
        <f>'4 pr._savarankiškosios f-jos'!M148+'5 pr._valstybinės f-jos'!M90+'9 pr._įstaigų pajamos'!M51+'7 pr._kita dotacija'!M98+'11 pr._apyvartinės lėšos'!M80</f>
        <v>420.79999999999995</v>
      </c>
      <c r="M40" s="11">
        <f>'4 pr._savarankiškosios f-jos'!N148+'5 pr._valstybinės f-jos'!N90+'9 pr._įstaigų pajamos'!N51+'7 pr._kita dotacija'!N98+'11 pr._apyvartinės lėšos'!N80</f>
        <v>302.2</v>
      </c>
      <c r="N40" s="11">
        <f>'4 pr._savarankiškosios f-jos'!O148+'5 pr._valstybinės f-jos'!O90+'9 pr._įstaigų pajamos'!O51+'7 pr._kita dotacija'!O98+'11 pr._apyvartinės lėšos'!O80</f>
        <v>0</v>
      </c>
    </row>
    <row r="41" spans="1:14" ht="15" customHeight="1" x14ac:dyDescent="0.25">
      <c r="A41" s="5" t="s">
        <v>84</v>
      </c>
      <c r="B41" s="84" t="s">
        <v>54</v>
      </c>
      <c r="C41" s="15">
        <f>D41+F41</f>
        <v>820.69999999999993</v>
      </c>
      <c r="D41" s="15">
        <f>'4 pr._savarankiškosios f-jos'!E154+'6 pr._ugdymo reikmės'!E23+'7 pr._kita dotacija'!E113+'9 pr._įstaigų pajamos'!E54+'11 pr._apyvartinės lėšos'!E83</f>
        <v>816.9</v>
      </c>
      <c r="E41" s="15">
        <f>'4 pr._savarankiškosios f-jos'!F154+'6 pr._ugdymo reikmės'!F23+'7 pr._kita dotacija'!F113+'9 pr._įstaigų pajamos'!F54+'11 pr._apyvartinės lėšos'!F83</f>
        <v>722.5</v>
      </c>
      <c r="F41" s="15">
        <f>'4 pr._savarankiškosios f-jos'!G154+'6 pr._ugdymo reikmės'!G23+'7 pr._kita dotacija'!G113+'9 pr._įstaigų pajamos'!G54+'11 pr._apyvartinės lėšos'!G83</f>
        <v>3.8</v>
      </c>
      <c r="G41" s="9">
        <f t="shared" si="5"/>
        <v>6.8</v>
      </c>
      <c r="H41" s="9">
        <f>'4 pr._savarankiškosios f-jos'!I154+'6 pr._ugdymo reikmės'!I23+'7 pr._kita dotacija'!I113+'9 pr._įstaigų pajamos'!I54+'11 pr._apyvartinės lėšos'!I83</f>
        <v>6.8</v>
      </c>
      <c r="I41" s="9">
        <f>'4 pr._savarankiškosios f-jos'!J154+'6 pr._ugdymo reikmės'!J23+'7 pr._kita dotacija'!J113+'9 pr._įstaigų pajamos'!J54+'11 pr._apyvartinės lėšos'!J83</f>
        <v>0.9</v>
      </c>
      <c r="J41" s="9">
        <f>'4 pr._savarankiškosios f-jos'!K154+'6 pr._ugdymo reikmės'!K23+'7 pr._kita dotacija'!K113+'9 pr._įstaigų pajamos'!K54+'11 pr._apyvartinės lėšos'!K83</f>
        <v>0</v>
      </c>
      <c r="K41" s="11">
        <f t="shared" si="6"/>
        <v>827.49999999999989</v>
      </c>
      <c r="L41" s="11">
        <f>'4 pr._savarankiškosios f-jos'!M154+'6 pr._ugdymo reikmės'!M23+'7 pr._kita dotacija'!M113+'9 pr._įstaigų pajamos'!M54+'11 pr._apyvartinės lėšos'!M83</f>
        <v>823.69999999999993</v>
      </c>
      <c r="M41" s="11">
        <f>'4 pr._savarankiškosios f-jos'!N154+'6 pr._ugdymo reikmės'!N23+'7 pr._kita dotacija'!N113+'9 pr._įstaigų pajamos'!N54+'11 pr._apyvartinės lėšos'!N83</f>
        <v>723.4</v>
      </c>
      <c r="N41" s="11">
        <f>'4 pr._savarankiškosios f-jos'!O154+'6 pr._ugdymo reikmės'!O23+'7 pr._kita dotacija'!O113+'9 pr._įstaigų pajamos'!O54+'11 pr._apyvartinės lėšos'!O83</f>
        <v>3.8</v>
      </c>
    </row>
    <row r="42" spans="1:14" ht="15" customHeight="1" x14ac:dyDescent="0.25">
      <c r="A42" s="5" t="s">
        <v>85</v>
      </c>
      <c r="B42" s="28" t="s">
        <v>33</v>
      </c>
      <c r="C42" s="15">
        <f t="shared" ref="C42:C74" si="7">D42+F42</f>
        <v>649.1</v>
      </c>
      <c r="D42" s="15">
        <f>'4 pr._savarankiškosios f-jos'!E155+'6 pr._ugdymo reikmės'!E24+'7 pr._kita dotacija'!E117+'9 pr._įstaigų pajamos'!E55</f>
        <v>646.9</v>
      </c>
      <c r="E42" s="15">
        <f>'4 pr._savarankiškosios f-jos'!F155+'6 pr._ugdymo reikmės'!F24+'7 pr._kita dotacija'!F117+'9 pr._įstaigų pajamos'!F55</f>
        <v>597</v>
      </c>
      <c r="F42" s="15">
        <f>'4 pr._savarankiškosios f-jos'!G155+'6 pr._ugdymo reikmės'!G24+'7 pr._kita dotacija'!G117+'9 pr._įstaigų pajamos'!G55</f>
        <v>2.2000000000000002</v>
      </c>
      <c r="G42" s="9">
        <f t="shared" ref="G42:G44" si="8">H42+J42</f>
        <v>0</v>
      </c>
      <c r="H42" s="9">
        <f>'4 pr._savarankiškosios f-jos'!I155+'6 pr._ugdymo reikmės'!I24+'7 pr._kita dotacija'!I117+'9 pr._įstaigų pajamos'!I55</f>
        <v>0</v>
      </c>
      <c r="I42" s="9">
        <f>'4 pr._savarankiškosios f-jos'!J155+'6 pr._ugdymo reikmės'!J24+'7 pr._kita dotacija'!J117+'9 pr._įstaigų pajamos'!J55</f>
        <v>0</v>
      </c>
      <c r="J42" s="9">
        <f>'4 pr._savarankiškosios f-jos'!K155+'6 pr._ugdymo reikmės'!K24+'7 pr._kita dotacija'!K117+'9 pr._įstaigų pajamos'!K55</f>
        <v>0</v>
      </c>
      <c r="K42" s="11">
        <f t="shared" si="6"/>
        <v>649.1</v>
      </c>
      <c r="L42" s="11">
        <f>'4 pr._savarankiškosios f-jos'!M155+'6 pr._ugdymo reikmės'!M24+'7 pr._kita dotacija'!M117+'9 pr._įstaigų pajamos'!M55</f>
        <v>646.9</v>
      </c>
      <c r="M42" s="11">
        <f>'4 pr._savarankiškosios f-jos'!N155+'6 pr._ugdymo reikmės'!N24+'7 pr._kita dotacija'!N117+'9 pr._įstaigų pajamos'!N55</f>
        <v>597</v>
      </c>
      <c r="N42" s="11">
        <f>'4 pr._savarankiškosios f-jos'!O155+'6 pr._ugdymo reikmės'!O24+'7 pr._kita dotacija'!O117+'9 pr._įstaigų pajamos'!O55</f>
        <v>2.2000000000000002</v>
      </c>
    </row>
    <row r="43" spans="1:14" ht="15" customHeight="1" x14ac:dyDescent="0.25">
      <c r="A43" s="5" t="s">
        <v>86</v>
      </c>
      <c r="B43" s="28" t="s">
        <v>155</v>
      </c>
      <c r="C43" s="15">
        <f t="shared" si="7"/>
        <v>909.4</v>
      </c>
      <c r="D43" s="15">
        <f>'4 pr._savarankiškosios f-jos'!E156+'6 pr._ugdymo reikmės'!E25+'9 pr._įstaigų pajamos'!E56+'7 pr._kita dotacija'!E122+'11 pr._apyvartinės lėšos'!E34+'11 pr._apyvartinės lėšos'!E84</f>
        <v>901.9</v>
      </c>
      <c r="E43" s="15">
        <f>'4 pr._savarankiškosios f-jos'!F156+'6 pr._ugdymo reikmės'!F25+'9 pr._įstaigų pajamos'!F56+'7 pr._kita dotacija'!F122+'11 pr._apyvartinės lėšos'!F34+'11 pr._apyvartinės lėšos'!F84</f>
        <v>812.8</v>
      </c>
      <c r="F43" s="15">
        <f>'4 pr._savarankiškosios f-jos'!G156+'6 pr._ugdymo reikmės'!G25+'9 pr._įstaigų pajamos'!G56+'7 pr._kita dotacija'!G122+'11 pr._apyvartinės lėšos'!G34+'11 pr._apyvartinės lėšos'!G84</f>
        <v>7.5</v>
      </c>
      <c r="G43" s="9">
        <f t="shared" si="8"/>
        <v>0</v>
      </c>
      <c r="H43" s="9">
        <f>'4 pr._savarankiškosios f-jos'!I156+'6 pr._ugdymo reikmės'!I25+'9 pr._įstaigų pajamos'!I56+'7 pr._kita dotacija'!I122+'11 pr._apyvartinės lėšos'!I34+'11 pr._apyvartinės lėšos'!I84</f>
        <v>0</v>
      </c>
      <c r="I43" s="9">
        <f>'4 pr._savarankiškosios f-jos'!J156+'6 pr._ugdymo reikmės'!J25+'9 pr._įstaigų pajamos'!J56+'7 pr._kita dotacija'!J122+'11 pr._apyvartinės lėšos'!J34+'11 pr._apyvartinės lėšos'!J84</f>
        <v>0</v>
      </c>
      <c r="J43" s="9">
        <f>'4 pr._savarankiškosios f-jos'!K156+'6 pr._ugdymo reikmės'!K25+'9 pr._įstaigų pajamos'!K56+'7 pr._kita dotacija'!K122+'11 pr._apyvartinės lėšos'!K34+'11 pr._apyvartinės lėšos'!K84</f>
        <v>0</v>
      </c>
      <c r="K43" s="11">
        <f t="shared" si="6"/>
        <v>909.4</v>
      </c>
      <c r="L43" s="11">
        <f>'4 pr._savarankiškosios f-jos'!M156+'6 pr._ugdymo reikmės'!M25+'9 pr._įstaigų pajamos'!M56+'7 pr._kita dotacija'!M122+'11 pr._apyvartinės lėšos'!M34+'11 pr._apyvartinės lėšos'!M84</f>
        <v>901.9</v>
      </c>
      <c r="M43" s="11">
        <f>'4 pr._savarankiškosios f-jos'!N156+'6 pr._ugdymo reikmės'!N25+'9 pr._įstaigų pajamos'!N56+'7 pr._kita dotacija'!N122+'11 pr._apyvartinės lėšos'!N34+'11 pr._apyvartinės lėšos'!N84</f>
        <v>812.8</v>
      </c>
      <c r="N43" s="11">
        <f>'4 pr._savarankiškosios f-jos'!O156+'6 pr._ugdymo reikmės'!O25+'9 pr._įstaigų pajamos'!O56+'7 pr._kita dotacija'!O122+'11 pr._apyvartinės lėšos'!O34+'11 pr._apyvartinės lėšos'!O84</f>
        <v>7.5</v>
      </c>
    </row>
    <row r="44" spans="1:14" ht="15" customHeight="1" x14ac:dyDescent="0.25">
      <c r="A44" s="5" t="s">
        <v>87</v>
      </c>
      <c r="B44" s="28" t="s">
        <v>378</v>
      </c>
      <c r="C44" s="15">
        <f t="shared" si="7"/>
        <v>640.29999999999995</v>
      </c>
      <c r="D44" s="15">
        <f>'4 pr._savarankiškosios f-jos'!E157+'6 pr._ugdymo reikmės'!E26+'9 pr._įstaigų pajamos'!E57+'7 pr._kita dotacija'!E127+'11 pr._apyvartinės lėšos'!E85</f>
        <v>637.79999999999995</v>
      </c>
      <c r="E44" s="15">
        <f>'4 pr._savarankiškosios f-jos'!F157+'6 pr._ugdymo reikmės'!F26+'9 pr._įstaigų pajamos'!F57+'7 pr._kita dotacija'!F127+'11 pr._apyvartinės lėšos'!F85</f>
        <v>566.4</v>
      </c>
      <c r="F44" s="15">
        <f>'4 pr._savarankiškosios f-jos'!G157+'6 pr._ugdymo reikmės'!G26+'9 pr._įstaigų pajamos'!G57+'7 pr._kita dotacija'!G127+'11 pr._apyvartinės lėšos'!G85</f>
        <v>2.5</v>
      </c>
      <c r="G44" s="9">
        <f t="shared" si="8"/>
        <v>0</v>
      </c>
      <c r="H44" s="9">
        <f>'4 pr._savarankiškosios f-jos'!I157+'6 pr._ugdymo reikmės'!I26+'9 pr._įstaigų pajamos'!I57+'7 pr._kita dotacija'!I127+'11 pr._apyvartinės lėšos'!I85</f>
        <v>0</v>
      </c>
      <c r="I44" s="9">
        <f>'4 pr._savarankiškosios f-jos'!J157+'6 pr._ugdymo reikmės'!J26+'9 pr._įstaigų pajamos'!J57+'7 pr._kita dotacija'!J127+'11 pr._apyvartinės lėšos'!J85</f>
        <v>-0.6</v>
      </c>
      <c r="J44" s="9">
        <f>'4 pr._savarankiškosios f-jos'!K157+'6 pr._ugdymo reikmės'!K26+'9 pr._įstaigų pajamos'!K57+'7 pr._kita dotacija'!K127+'11 pr._apyvartinės lėšos'!K85</f>
        <v>0</v>
      </c>
      <c r="K44" s="11">
        <f t="shared" si="6"/>
        <v>640.29999999999995</v>
      </c>
      <c r="L44" s="11">
        <f>'4 pr._savarankiškosios f-jos'!M157+'6 pr._ugdymo reikmės'!M26+'9 pr._įstaigų pajamos'!M57+'7 pr._kita dotacija'!M127+'11 pr._apyvartinės lėšos'!M85</f>
        <v>637.79999999999995</v>
      </c>
      <c r="M44" s="11">
        <f>'4 pr._savarankiškosios f-jos'!N157+'6 pr._ugdymo reikmės'!N26+'9 pr._įstaigų pajamos'!N57+'7 pr._kita dotacija'!N127+'11 pr._apyvartinės lėšos'!N85</f>
        <v>565.79999999999995</v>
      </c>
      <c r="N44" s="11">
        <f>'4 pr._savarankiškosios f-jos'!O157+'6 pr._ugdymo reikmės'!O26+'9 pr._įstaigų pajamos'!O57+'7 pr._kita dotacija'!O127+'11 pr._apyvartinės lėšos'!O85</f>
        <v>2.5</v>
      </c>
    </row>
    <row r="45" spans="1:14" ht="15" customHeight="1" x14ac:dyDescent="0.25">
      <c r="A45" s="5" t="s">
        <v>88</v>
      </c>
      <c r="B45" s="17" t="s">
        <v>148</v>
      </c>
      <c r="C45" s="15">
        <f t="shared" si="7"/>
        <v>334.5</v>
      </c>
      <c r="D45" s="15">
        <f>'4 pr._savarankiškosios f-jos'!E158+'6 pr._ugdymo reikmės'!E27+'9 pr._įstaigų pajamos'!E58+'7 pr._kita dotacija'!E131+'11 pr._apyvartinės lėšos'!E35+'11 pr._apyvartinės lėšos'!E86</f>
        <v>334.1</v>
      </c>
      <c r="E45" s="15">
        <f>'4 pr._savarankiškosios f-jos'!F158+'6 pr._ugdymo reikmės'!F27+'9 pr._įstaigų pajamos'!F58+'7 pr._kita dotacija'!F131+'11 pr._apyvartinės lėšos'!F35+'11 pr._apyvartinės lėšos'!F86</f>
        <v>298.7</v>
      </c>
      <c r="F45" s="15">
        <f>'4 pr._savarankiškosios f-jos'!G158+'6 pr._ugdymo reikmės'!G27+'9 pr._įstaigų pajamos'!G58+'7 pr._kita dotacija'!G131+'11 pr._apyvartinės lėšos'!G35+'11 pr._apyvartinės lėšos'!G86</f>
        <v>0.4</v>
      </c>
      <c r="G45" s="9">
        <f t="shared" ref="G45:G60" si="9">H45+J45</f>
        <v>0</v>
      </c>
      <c r="H45" s="9">
        <f>'4 pr._savarankiškosios f-jos'!I158+'6 pr._ugdymo reikmės'!I27+'9 pr._įstaigų pajamos'!I58+'7 pr._kita dotacija'!I131+'11 pr._apyvartinės lėšos'!I35+'11 pr._apyvartinės lėšos'!I86</f>
        <v>0</v>
      </c>
      <c r="I45" s="9">
        <f>'4 pr._savarankiškosios f-jos'!J158+'6 pr._ugdymo reikmės'!J27+'9 pr._įstaigų pajamos'!J58+'7 pr._kita dotacija'!J131+'11 pr._apyvartinės lėšos'!J35+'11 pr._apyvartinės lėšos'!J86</f>
        <v>-7.5</v>
      </c>
      <c r="J45" s="9">
        <f>'4 pr._savarankiškosios f-jos'!K158+'6 pr._ugdymo reikmės'!K27+'9 pr._įstaigų pajamos'!K58+'7 pr._kita dotacija'!K131+'11 pr._apyvartinės lėšos'!K35+'11 pr._apyvartinės lėšos'!K86</f>
        <v>0</v>
      </c>
      <c r="K45" s="11">
        <f t="shared" ref="K45:K60" si="10">L45+N45</f>
        <v>334.5</v>
      </c>
      <c r="L45" s="11">
        <f>'4 pr._savarankiškosios f-jos'!M158+'6 pr._ugdymo reikmės'!M27+'9 pr._įstaigų pajamos'!M58+'7 pr._kita dotacija'!M131+'11 pr._apyvartinės lėšos'!M35+'11 pr._apyvartinės lėšos'!M86</f>
        <v>334.1</v>
      </c>
      <c r="M45" s="11">
        <f>'4 pr._savarankiškosios f-jos'!N158+'6 pr._ugdymo reikmės'!N27+'9 pr._įstaigų pajamos'!N58+'7 pr._kita dotacija'!N131+'11 pr._apyvartinės lėšos'!N35+'11 pr._apyvartinės lėšos'!N86</f>
        <v>291.2</v>
      </c>
      <c r="N45" s="11">
        <f>'4 pr._savarankiškosios f-jos'!O158+'6 pr._ugdymo reikmės'!O27+'9 pr._įstaigų pajamos'!O58+'7 pr._kita dotacija'!O131+'11 pr._apyvartinės lėšos'!O35+'11 pr._apyvartinės lėšos'!O86</f>
        <v>0.4</v>
      </c>
    </row>
    <row r="46" spans="1:14" ht="15" customHeight="1" x14ac:dyDescent="0.25">
      <c r="A46" s="12" t="s">
        <v>89</v>
      </c>
      <c r="B46" s="30" t="s">
        <v>322</v>
      </c>
      <c r="C46" s="15">
        <f t="shared" si="7"/>
        <v>664.70000000000016</v>
      </c>
      <c r="D46" s="15">
        <f>'4 pr._savarankiškosios f-jos'!E159+'6 pr._ugdymo reikmės'!E28+'9 pr._įstaigų pajamos'!E59+'7 pr._kita dotacija'!E135+'11 pr._apyvartinės lėšos'!E87</f>
        <v>662.50000000000011</v>
      </c>
      <c r="E46" s="15">
        <f>'4 pr._savarankiškosios f-jos'!F159+'6 pr._ugdymo reikmės'!F28+'9 pr._įstaigų pajamos'!F59+'7 pr._kita dotacija'!F135+'11 pr._apyvartinės lėšos'!F87</f>
        <v>593.4</v>
      </c>
      <c r="F46" s="15">
        <f>'4 pr._savarankiškosios f-jos'!G159+'6 pr._ugdymo reikmės'!G28+'9 pr._įstaigų pajamos'!G59+'7 pr._kita dotacija'!G135+'11 pr._apyvartinės lėšos'!G87</f>
        <v>2.2000000000000002</v>
      </c>
      <c r="G46" s="9">
        <f t="shared" si="9"/>
        <v>73.3</v>
      </c>
      <c r="H46" s="9">
        <f>'4 pr._savarankiškosios f-jos'!I159+'6 pr._ugdymo reikmės'!I28+'9 pr._įstaigų pajamos'!I59+'7 pr._kita dotacija'!I135+'11 pr._apyvartinės lėšos'!I87</f>
        <v>73.3</v>
      </c>
      <c r="I46" s="9">
        <f>'4 pr._savarankiškosios f-jos'!J159+'6 pr._ugdymo reikmės'!J28+'9 pr._įstaigų pajamos'!J59+'7 pr._kita dotacija'!J135+'11 pr._apyvartinės lėšos'!J87</f>
        <v>62.1</v>
      </c>
      <c r="J46" s="9">
        <f>'4 pr._savarankiškosios f-jos'!K159+'6 pr._ugdymo reikmės'!K28+'9 pr._įstaigų pajamos'!K59+'7 pr._kita dotacija'!K135+'11 pr._apyvartinės lėšos'!K87</f>
        <v>0</v>
      </c>
      <c r="K46" s="11">
        <f t="shared" si="10"/>
        <v>738.00000000000011</v>
      </c>
      <c r="L46" s="11">
        <f>'4 pr._savarankiškosios f-jos'!M159+'6 pr._ugdymo reikmės'!M28+'9 pr._įstaigų pajamos'!M59+'7 pr._kita dotacija'!M135+'11 pr._apyvartinės lėšos'!M87</f>
        <v>735.80000000000007</v>
      </c>
      <c r="M46" s="11">
        <f>'4 pr._savarankiškosios f-jos'!N159+'6 pr._ugdymo reikmės'!N28+'9 pr._įstaigų pajamos'!N59+'7 pr._kita dotacija'!N135+'11 pr._apyvartinės lėšos'!N87</f>
        <v>655.5</v>
      </c>
      <c r="N46" s="11">
        <f>'4 pr._savarankiškosios f-jos'!O159+'6 pr._ugdymo reikmės'!O28+'9 pr._įstaigų pajamos'!O59+'7 pr._kita dotacija'!O135+'11 pr._apyvartinės lėšos'!O87</f>
        <v>2.2000000000000002</v>
      </c>
    </row>
    <row r="47" spans="1:14" ht="15" customHeight="1" x14ac:dyDescent="0.25">
      <c r="A47" s="5" t="s">
        <v>90</v>
      </c>
      <c r="B47" s="28" t="s">
        <v>379</v>
      </c>
      <c r="C47" s="15">
        <f t="shared" si="7"/>
        <v>840.69999999999993</v>
      </c>
      <c r="D47" s="15">
        <f>'4 pr._savarankiškosios f-jos'!E160+'6 pr._ugdymo reikmės'!E29+'9 pr._įstaigų pajamos'!E60+'7 pr._kita dotacija'!E140+'11 pr._apyvartinės lėšos'!E36+'11 pr._apyvartinės lėšos'!E88</f>
        <v>836.69999999999993</v>
      </c>
      <c r="E47" s="15">
        <f>'4 pr._savarankiškosios f-jos'!F160+'6 pr._ugdymo reikmės'!F29+'9 pr._įstaigų pajamos'!F60+'7 pr._kita dotacija'!F140+'11 pr._apyvartinės lėšos'!F36+'11 pr._apyvartinės lėšos'!F88</f>
        <v>651.9</v>
      </c>
      <c r="F47" s="15">
        <f>'4 pr._savarankiškosios f-jos'!G160+'6 pr._ugdymo reikmės'!G29+'9 pr._įstaigų pajamos'!G60+'7 pr._kita dotacija'!G140+'11 pr._apyvartinės lėšos'!G36+'11 pr._apyvartinės lėšos'!G88</f>
        <v>4</v>
      </c>
      <c r="G47" s="9">
        <f t="shared" si="9"/>
        <v>0</v>
      </c>
      <c r="H47" s="9">
        <f>'4 pr._savarankiškosios f-jos'!I160+'6 pr._ugdymo reikmės'!I29+'9 pr._įstaigų pajamos'!I60+'7 pr._kita dotacija'!I140+'11 pr._apyvartinės lėšos'!I36+'11 pr._apyvartinės lėšos'!I88</f>
        <v>0</v>
      </c>
      <c r="I47" s="9">
        <f>'4 pr._savarankiškosios f-jos'!J160+'6 pr._ugdymo reikmės'!J29+'9 pr._įstaigų pajamos'!J60+'7 pr._kita dotacija'!J140+'11 pr._apyvartinės lėšos'!J36+'11 pr._apyvartinės lėšos'!J88</f>
        <v>0</v>
      </c>
      <c r="J47" s="9">
        <f>'4 pr._savarankiškosios f-jos'!K160+'6 pr._ugdymo reikmės'!K29+'9 pr._įstaigų pajamos'!K60+'7 pr._kita dotacija'!K140+'11 pr._apyvartinės lėšos'!K36+'11 pr._apyvartinės lėšos'!K88</f>
        <v>0</v>
      </c>
      <c r="K47" s="11">
        <f t="shared" si="10"/>
        <v>840.69999999999993</v>
      </c>
      <c r="L47" s="11">
        <f>'4 pr._savarankiškosios f-jos'!M160+'6 pr._ugdymo reikmės'!M29+'9 pr._įstaigų pajamos'!M60+'7 pr._kita dotacija'!M140+'11 pr._apyvartinės lėšos'!M36+'11 pr._apyvartinės lėšos'!M88</f>
        <v>836.69999999999993</v>
      </c>
      <c r="M47" s="11">
        <f>'4 pr._savarankiškosios f-jos'!N160+'6 pr._ugdymo reikmės'!N29+'9 pr._įstaigų pajamos'!N60+'7 pr._kita dotacija'!N140+'11 pr._apyvartinės lėšos'!N36+'11 pr._apyvartinės lėšos'!N88</f>
        <v>651.9</v>
      </c>
      <c r="N47" s="11">
        <f>'4 pr._savarankiškosios f-jos'!O160+'6 pr._ugdymo reikmės'!O29+'9 pr._įstaigų pajamos'!O60+'7 pr._kita dotacija'!O140+'11 pr._apyvartinės lėšos'!O36+'11 pr._apyvartinės lėšos'!O88</f>
        <v>4</v>
      </c>
    </row>
    <row r="48" spans="1:14" ht="15" customHeight="1" x14ac:dyDescent="0.25">
      <c r="A48" s="5" t="s">
        <v>91</v>
      </c>
      <c r="B48" s="28" t="s">
        <v>380</v>
      </c>
      <c r="C48" s="15">
        <f t="shared" si="7"/>
        <v>1011.5999999999999</v>
      </c>
      <c r="D48" s="15">
        <f>'4 pr._savarankiškosios f-jos'!E161+'6 pr._ugdymo reikmės'!E30+'9 pr._įstaigų pajamos'!E61+'7 pr._kita dotacija'!E144+'11 pr._apyvartinės lėšos'!E37+'11 pr._apyvartinės lėšos'!E89</f>
        <v>1008.0999999999999</v>
      </c>
      <c r="E48" s="15">
        <f>'4 pr._savarankiškosios f-jos'!F161+'6 pr._ugdymo reikmės'!F30+'9 pr._įstaigų pajamos'!F61+'7 pr._kita dotacija'!F144+'11 pr._apyvartinės lėšos'!F37+'11 pr._apyvartinės lėšos'!F89</f>
        <v>862.4</v>
      </c>
      <c r="F48" s="15">
        <f>'4 pr._savarankiškosios f-jos'!G161+'6 pr._ugdymo reikmės'!G30+'9 pr._įstaigų pajamos'!G61+'7 pr._kita dotacija'!G144+'11 pr._apyvartinės lėšos'!G37+'11 pr._apyvartinės lėšos'!G89</f>
        <v>3.5</v>
      </c>
      <c r="G48" s="9">
        <f t="shared" si="9"/>
        <v>93.1</v>
      </c>
      <c r="H48" s="9">
        <f>'4 pr._savarankiškosios f-jos'!I161+'6 pr._ugdymo reikmės'!I30+'9 pr._įstaigų pajamos'!I61+'7 pr._kita dotacija'!I144+'11 pr._apyvartinės lėšos'!I37+'11 pr._apyvartinės lėšos'!I89</f>
        <v>93.1</v>
      </c>
      <c r="I48" s="9">
        <f>'4 pr._savarankiškosios f-jos'!J161+'6 pr._ugdymo reikmės'!J30+'9 pr._įstaigų pajamos'!J61+'7 pr._kita dotacija'!J144+'11 pr._apyvartinės lėšos'!J37+'11 pr._apyvartinės lėšos'!J89</f>
        <v>78.400000000000006</v>
      </c>
      <c r="J48" s="9">
        <f>'4 pr._savarankiškosios f-jos'!K161+'6 pr._ugdymo reikmės'!K30+'9 pr._įstaigų pajamos'!K61+'7 pr._kita dotacija'!K144+'11 pr._apyvartinės lėšos'!K37+'11 pr._apyvartinės lėšos'!K89</f>
        <v>0</v>
      </c>
      <c r="K48" s="11">
        <f t="shared" si="10"/>
        <v>1104.7</v>
      </c>
      <c r="L48" s="11">
        <f>'4 pr._savarankiškosios f-jos'!M161+'6 pr._ugdymo reikmės'!M30+'9 pr._įstaigų pajamos'!M61+'7 pr._kita dotacija'!M144+'11 pr._apyvartinės lėšos'!M37+'11 pr._apyvartinės lėšos'!M89</f>
        <v>1101.2</v>
      </c>
      <c r="M48" s="11">
        <f>'4 pr._savarankiškosios f-jos'!N161+'6 pr._ugdymo reikmės'!N30+'9 pr._įstaigų pajamos'!N61+'7 pr._kita dotacija'!N144+'11 pr._apyvartinės lėšos'!N37+'11 pr._apyvartinės lėšos'!N89</f>
        <v>940.80000000000007</v>
      </c>
      <c r="N48" s="11">
        <f>'4 pr._savarankiškosios f-jos'!O161+'6 pr._ugdymo reikmės'!O30+'9 pr._įstaigų pajamos'!O61+'7 pr._kita dotacija'!O144+'11 pr._apyvartinės lėšos'!O37+'11 pr._apyvartinės lėšos'!O89</f>
        <v>3.5</v>
      </c>
    </row>
    <row r="49" spans="1:14" ht="15" customHeight="1" x14ac:dyDescent="0.25">
      <c r="A49" s="5" t="s">
        <v>92</v>
      </c>
      <c r="B49" s="28" t="s">
        <v>381</v>
      </c>
      <c r="C49" s="15">
        <f t="shared" si="7"/>
        <v>766.69999999999993</v>
      </c>
      <c r="D49" s="15">
        <f>'4 pr._savarankiškosios f-jos'!E162+'6 pr._ugdymo reikmės'!E31+'7 pr._kita dotacija'!E149+'9 pr._įstaigų pajamos'!E62+'11 pr._apyvartinės lėšos'!E38</f>
        <v>763.19999999999993</v>
      </c>
      <c r="E49" s="15">
        <f>'4 pr._savarankiškosios f-jos'!F162+'6 pr._ugdymo reikmės'!F31+'7 pr._kita dotacija'!F149+'9 pr._įstaigų pajamos'!F62+'11 pr._apyvartinės lėšos'!F38</f>
        <v>670.9</v>
      </c>
      <c r="F49" s="15">
        <f>'4 pr._savarankiškosios f-jos'!G162+'6 pr._ugdymo reikmės'!G31+'7 pr._kita dotacija'!G149+'9 pr._įstaigų pajamos'!G62+'11 pr._apyvartinės lėšos'!G38</f>
        <v>3.5</v>
      </c>
      <c r="G49" s="9">
        <f t="shared" si="9"/>
        <v>0</v>
      </c>
      <c r="H49" s="9">
        <f>'4 pr._savarankiškosios f-jos'!I162+'6 pr._ugdymo reikmės'!I31+'7 pr._kita dotacija'!I149+'9 pr._įstaigų pajamos'!I62+'11 pr._apyvartinės lėšos'!I38</f>
        <v>0</v>
      </c>
      <c r="I49" s="9">
        <f>'4 pr._savarankiškosios f-jos'!J162+'6 pr._ugdymo reikmės'!J31+'7 pr._kita dotacija'!J149+'9 pr._įstaigų pajamos'!J62+'11 pr._apyvartinės lėšos'!J38</f>
        <v>0</v>
      </c>
      <c r="J49" s="9">
        <f>'4 pr._savarankiškosios f-jos'!K162+'6 pr._ugdymo reikmės'!K31+'7 pr._kita dotacija'!K149+'9 pr._įstaigų pajamos'!K62+'11 pr._apyvartinės lėšos'!K38</f>
        <v>0</v>
      </c>
      <c r="K49" s="11">
        <f t="shared" si="10"/>
        <v>766.69999999999993</v>
      </c>
      <c r="L49" s="11">
        <f>'4 pr._savarankiškosios f-jos'!M162+'6 pr._ugdymo reikmės'!M31+'7 pr._kita dotacija'!M149+'9 pr._įstaigų pajamos'!M62+'11 pr._apyvartinės lėšos'!M38</f>
        <v>763.19999999999993</v>
      </c>
      <c r="M49" s="11">
        <f>'4 pr._savarankiškosios f-jos'!N162+'6 pr._ugdymo reikmės'!N31+'7 pr._kita dotacija'!N149+'9 pr._įstaigų pajamos'!N62+'11 pr._apyvartinės lėšos'!N38</f>
        <v>670.9</v>
      </c>
      <c r="N49" s="11">
        <f>'4 pr._savarankiškosios f-jos'!O162+'6 pr._ugdymo reikmės'!O31+'7 pr._kita dotacija'!O149+'9 pr._įstaigų pajamos'!O62+'11 pr._apyvartinės lėšos'!O38</f>
        <v>3.5</v>
      </c>
    </row>
    <row r="50" spans="1:14" ht="15" customHeight="1" x14ac:dyDescent="0.25">
      <c r="A50" s="5" t="s">
        <v>93</v>
      </c>
      <c r="B50" s="11" t="s">
        <v>363</v>
      </c>
      <c r="C50" s="15">
        <f t="shared" si="7"/>
        <v>929.9</v>
      </c>
      <c r="D50" s="15">
        <f>'4 pr._savarankiškosios f-jos'!E163+'6 pr._ugdymo reikmės'!E32+'9 pr._įstaigų pajamos'!E63+'7 pr._kita dotacija'!E153+'11 pr._apyvartinės lėšos'!E39</f>
        <v>924.4</v>
      </c>
      <c r="E50" s="15">
        <f>'4 pr._savarankiškosios f-jos'!F163+'6 pr._ugdymo reikmės'!F32+'9 pr._įstaigų pajamos'!F63+'7 pr._kita dotacija'!F153+'11 pr._apyvartinės lėšos'!F39</f>
        <v>805.09999999999991</v>
      </c>
      <c r="F50" s="15">
        <f>'4 pr._savarankiškosios f-jos'!G163+'6 pr._ugdymo reikmės'!G32+'9 pr._įstaigų pajamos'!G63+'7 pr._kita dotacija'!G153+'11 pr._apyvartinės lėšos'!G39</f>
        <v>5.5</v>
      </c>
      <c r="G50" s="9">
        <f t="shared" si="9"/>
        <v>0</v>
      </c>
      <c r="H50" s="9">
        <f>'4 pr._savarankiškosios f-jos'!I163+'6 pr._ugdymo reikmės'!I32+'9 pr._įstaigų pajamos'!I63+'7 pr._kita dotacija'!I153+'11 pr._apyvartinės lėšos'!I39</f>
        <v>-0.6</v>
      </c>
      <c r="I50" s="9">
        <f>'4 pr._savarankiškosios f-jos'!J163+'6 pr._ugdymo reikmės'!J32+'9 pr._įstaigų pajamos'!J63+'7 pr._kita dotacija'!J153+'11 pr._apyvartinės lėšos'!J39</f>
        <v>0</v>
      </c>
      <c r="J50" s="9">
        <f>'4 pr._savarankiškosios f-jos'!K163+'6 pr._ugdymo reikmės'!K32+'9 pr._įstaigų pajamos'!K63+'7 pr._kita dotacija'!K153+'11 pr._apyvartinės lėšos'!K39</f>
        <v>0.6</v>
      </c>
      <c r="K50" s="11">
        <f t="shared" si="10"/>
        <v>929.9</v>
      </c>
      <c r="L50" s="11">
        <f>'4 pr._savarankiškosios f-jos'!M163+'6 pr._ugdymo reikmės'!M32+'9 pr._įstaigų pajamos'!M63+'7 pr._kita dotacija'!M153+'11 pr._apyvartinės lėšos'!M39</f>
        <v>923.8</v>
      </c>
      <c r="M50" s="11">
        <f>'4 pr._savarankiškosios f-jos'!N163+'6 pr._ugdymo reikmės'!N32+'9 pr._įstaigų pajamos'!N63+'7 pr._kita dotacija'!N153+'11 pr._apyvartinės lėšos'!N39</f>
        <v>805.09999999999991</v>
      </c>
      <c r="N50" s="11">
        <f>'4 pr._savarankiškosios f-jos'!O163+'6 pr._ugdymo reikmės'!O32+'9 pr._įstaigų pajamos'!O63+'7 pr._kita dotacija'!O153+'11 pr._apyvartinės lėšos'!O39</f>
        <v>6.1</v>
      </c>
    </row>
    <row r="51" spans="1:14" ht="15" customHeight="1" x14ac:dyDescent="0.25">
      <c r="A51" s="5" t="s">
        <v>94</v>
      </c>
      <c r="B51" s="31" t="s">
        <v>45</v>
      </c>
      <c r="C51" s="15">
        <f t="shared" si="7"/>
        <v>287.30000000000007</v>
      </c>
      <c r="D51" s="15">
        <f>'4 pr._savarankiškosios f-jos'!E164+'6 pr._ugdymo reikmės'!E33+'7 pr._kita dotacija'!E158+'9 pr._įstaigų pajamos'!E64</f>
        <v>286.70000000000005</v>
      </c>
      <c r="E51" s="15">
        <f>'4 pr._savarankiškosios f-jos'!F164+'6 pr._ugdymo reikmės'!F33+'7 pr._kita dotacija'!F158+'9 pr._įstaigų pajamos'!F64</f>
        <v>258</v>
      </c>
      <c r="F51" s="15">
        <f>'4 pr._savarankiškosios f-jos'!G164+'6 pr._ugdymo reikmės'!G33+'7 pr._kita dotacija'!G158+'9 pr._įstaigų pajamos'!G64</f>
        <v>0.6</v>
      </c>
      <c r="G51" s="9">
        <f t="shared" si="9"/>
        <v>9.4</v>
      </c>
      <c r="H51" s="9">
        <f>'4 pr._savarankiškosios f-jos'!I164+'6 pr._ugdymo reikmės'!I33+'7 pr._kita dotacija'!I158+'9 pr._įstaigų pajamos'!I64</f>
        <v>9.4</v>
      </c>
      <c r="I51" s="9">
        <f>'4 pr._savarankiškosios f-jos'!J164+'6 pr._ugdymo reikmės'!J33+'7 pr._kita dotacija'!J158+'9 pr._įstaigų pajamos'!J64</f>
        <v>0</v>
      </c>
      <c r="J51" s="9">
        <f>'4 pr._savarankiškosios f-jos'!K164+'6 pr._ugdymo reikmės'!K33+'7 pr._kita dotacija'!K158+'9 pr._įstaigų pajamos'!K64</f>
        <v>0</v>
      </c>
      <c r="K51" s="11">
        <f t="shared" si="10"/>
        <v>296.70000000000005</v>
      </c>
      <c r="L51" s="11">
        <f>'4 pr._savarankiškosios f-jos'!M164+'6 pr._ugdymo reikmės'!M33+'7 pr._kita dotacija'!M158+'9 pr._įstaigų pajamos'!M64</f>
        <v>296.10000000000002</v>
      </c>
      <c r="M51" s="11">
        <f>'4 pr._savarankiškosios f-jos'!N164+'6 pr._ugdymo reikmės'!N33+'7 pr._kita dotacija'!N158+'9 pr._įstaigų pajamos'!N64</f>
        <v>258</v>
      </c>
      <c r="N51" s="11">
        <f>'4 pr._savarankiškosios f-jos'!O164+'6 pr._ugdymo reikmės'!O33+'7 pr._kita dotacija'!O158+'9 pr._įstaigų pajamos'!O64</f>
        <v>0.6</v>
      </c>
    </row>
    <row r="52" spans="1:14" ht="15" customHeight="1" x14ac:dyDescent="0.25">
      <c r="A52" s="5" t="s">
        <v>95</v>
      </c>
      <c r="B52" s="28" t="s">
        <v>42</v>
      </c>
      <c r="C52" s="15">
        <f t="shared" si="7"/>
        <v>260.90000000000003</v>
      </c>
      <c r="D52" s="15">
        <f>'4 pr._savarankiškosios f-jos'!E165+'6 pr._ugdymo reikmės'!E34+'7 pr._kita dotacija'!E162+'9 pr._įstaigų pajamos'!E65</f>
        <v>260.90000000000003</v>
      </c>
      <c r="E52" s="15">
        <f>'4 pr._savarankiškosios f-jos'!F165+'6 pr._ugdymo reikmės'!F34+'7 pr._kita dotacija'!F162+'9 pr._įstaigų pajamos'!F65</f>
        <v>168.3</v>
      </c>
      <c r="F52" s="15">
        <f>'4 pr._savarankiškosios f-jos'!G165+'6 pr._ugdymo reikmės'!G34+'7 pr._kita dotacija'!G162+'9 pr._įstaigų pajamos'!G65</f>
        <v>0</v>
      </c>
      <c r="G52" s="9">
        <f t="shared" si="9"/>
        <v>-63.6</v>
      </c>
      <c r="H52" s="9">
        <f>'4 pr._savarankiškosios f-jos'!I165+'6 pr._ugdymo reikmės'!I34+'7 pr._kita dotacija'!I162+'9 pr._įstaigų pajamos'!I65</f>
        <v>-63.6</v>
      </c>
      <c r="I52" s="9">
        <f>'4 pr._savarankiškosios f-jos'!J165+'6 pr._ugdymo reikmės'!J34+'7 pr._kita dotacija'!J162+'9 pr._įstaigų pajamos'!J65</f>
        <v>-16.100000000000001</v>
      </c>
      <c r="J52" s="9">
        <f>'4 pr._savarankiškosios f-jos'!K165+'6 pr._ugdymo reikmės'!K34+'7 pr._kita dotacija'!K162+'9 pr._įstaigų pajamos'!K65</f>
        <v>0</v>
      </c>
      <c r="K52" s="11">
        <f t="shared" si="10"/>
        <v>197.3</v>
      </c>
      <c r="L52" s="11">
        <f>'4 pr._savarankiškosios f-jos'!M165+'6 pr._ugdymo reikmės'!M34+'7 pr._kita dotacija'!M162+'9 pr._įstaigų pajamos'!M65</f>
        <v>197.3</v>
      </c>
      <c r="M52" s="11">
        <f>'4 pr._savarankiškosios f-jos'!N165+'6 pr._ugdymo reikmės'!N34+'7 pr._kita dotacija'!N162+'9 pr._įstaigų pajamos'!N65</f>
        <v>152.19999999999999</v>
      </c>
      <c r="N52" s="11">
        <f>'4 pr._savarankiškosios f-jos'!O165+'6 pr._ugdymo reikmės'!O34+'7 pr._kita dotacija'!O162+'9 pr._įstaigų pajamos'!O65</f>
        <v>0</v>
      </c>
    </row>
    <row r="53" spans="1:14" ht="15" customHeight="1" x14ac:dyDescent="0.25">
      <c r="A53" s="5" t="s">
        <v>96</v>
      </c>
      <c r="B53" s="28" t="s">
        <v>44</v>
      </c>
      <c r="C53" s="15">
        <f t="shared" si="7"/>
        <v>306.10000000000002</v>
      </c>
      <c r="D53" s="15">
        <f>'4 pr._savarankiškosios f-jos'!E166+'6 pr._ugdymo reikmės'!E35+'7 pr._kita dotacija'!E166+'9 pr._įstaigų pajamos'!E66</f>
        <v>305.8</v>
      </c>
      <c r="E53" s="15">
        <f>'4 pr._savarankiškosios f-jos'!F166+'6 pr._ugdymo reikmės'!F35+'7 pr._kita dotacija'!F166+'9 pr._įstaigų pajamos'!F66</f>
        <v>252.2</v>
      </c>
      <c r="F53" s="15">
        <f>'4 pr._savarankiškosios f-jos'!G166+'6 pr._ugdymo reikmės'!G35+'7 pr._kita dotacija'!G166+'9 pr._įstaigų pajamos'!G66</f>
        <v>0.3</v>
      </c>
      <c r="G53" s="9">
        <f t="shared" si="9"/>
        <v>-76.599999999999994</v>
      </c>
      <c r="H53" s="9">
        <f>'4 pr._savarankiškosios f-jos'!I166+'6 pr._ugdymo reikmės'!I35+'7 pr._kita dotacija'!I166+'9 pr._įstaigų pajamos'!I66</f>
        <v>-76.599999999999994</v>
      </c>
      <c r="I53" s="9">
        <f>'4 pr._savarankiškosios f-jos'!J166+'6 pr._ugdymo reikmės'!J35+'7 pr._kita dotacija'!J166+'9 pr._įstaigų pajamos'!J66</f>
        <v>-62.1</v>
      </c>
      <c r="J53" s="9">
        <f>'4 pr._savarankiškosios f-jos'!K166+'6 pr._ugdymo reikmės'!K35+'7 pr._kita dotacija'!K166+'9 pr._įstaigų pajamos'!K66</f>
        <v>0</v>
      </c>
      <c r="K53" s="11">
        <f t="shared" si="10"/>
        <v>229.50000000000003</v>
      </c>
      <c r="L53" s="11">
        <f>'4 pr._savarankiškosios f-jos'!M166+'6 pr._ugdymo reikmės'!M35+'7 pr._kita dotacija'!M166+'9 pr._įstaigų pajamos'!M66</f>
        <v>229.20000000000002</v>
      </c>
      <c r="M53" s="11">
        <f>'4 pr._savarankiškosios f-jos'!N166+'6 pr._ugdymo reikmės'!N35+'7 pr._kita dotacija'!N166+'9 pr._įstaigų pajamos'!N66</f>
        <v>190.10000000000002</v>
      </c>
      <c r="N53" s="11">
        <f>'4 pr._savarankiškosios f-jos'!O166+'6 pr._ugdymo reikmės'!O35+'7 pr._kita dotacija'!O166+'9 pr._įstaigų pajamos'!O66</f>
        <v>0.3</v>
      </c>
    </row>
    <row r="54" spans="1:14" ht="15" customHeight="1" x14ac:dyDescent="0.25">
      <c r="A54" s="5" t="s">
        <v>97</v>
      </c>
      <c r="B54" s="28" t="s">
        <v>160</v>
      </c>
      <c r="C54" s="15">
        <f t="shared" si="7"/>
        <v>492.40000000000003</v>
      </c>
      <c r="D54" s="15">
        <f>'4 pr._savarankiškosios f-jos'!E167+'6 pr._ugdymo reikmės'!E36+'7 pr._kita dotacija'!E170+'9 pr._įstaigų pajamos'!E67+'11 pr._apyvartinės lėšos'!E90</f>
        <v>491.50000000000006</v>
      </c>
      <c r="E54" s="15">
        <f>'4 pr._savarankiškosios f-jos'!F167+'6 pr._ugdymo reikmės'!F36+'7 pr._kita dotacija'!F170+'9 pr._įstaigų pajamos'!F67+'11 pr._apyvartinės lėšos'!F90</f>
        <v>443.2</v>
      </c>
      <c r="F54" s="15">
        <f>'4 pr._savarankiškosios f-jos'!G167+'6 pr._ugdymo reikmės'!G36+'7 pr._kita dotacija'!G170+'9 pr._įstaigų pajamos'!G67+'11 pr._apyvartinės lėšos'!G90</f>
        <v>0.9</v>
      </c>
      <c r="G54" s="9">
        <f t="shared" si="9"/>
        <v>6.5</v>
      </c>
      <c r="H54" s="9">
        <f>'4 pr._savarankiškosios f-jos'!I167+'6 pr._ugdymo reikmės'!I36+'7 pr._kita dotacija'!I170+'9 pr._įstaigų pajamos'!I67+'11 pr._apyvartinės lėšos'!I90</f>
        <v>6.5</v>
      </c>
      <c r="I54" s="9">
        <f>'4 pr._savarankiškosios f-jos'!J167+'6 pr._ugdymo reikmės'!J36+'7 pr._kita dotacija'!J170+'9 pr._įstaigų pajamos'!J67+'11 pr._apyvartinės lėšos'!J90</f>
        <v>0</v>
      </c>
      <c r="J54" s="9">
        <f>'4 pr._savarankiškosios f-jos'!K167+'6 pr._ugdymo reikmės'!K36+'7 pr._kita dotacija'!K170+'9 pr._įstaigų pajamos'!K67+'11 pr._apyvartinės lėšos'!K90</f>
        <v>0</v>
      </c>
      <c r="K54" s="11">
        <f t="shared" si="10"/>
        <v>498.90000000000003</v>
      </c>
      <c r="L54" s="11">
        <f>'4 pr._savarankiškosios f-jos'!M167+'6 pr._ugdymo reikmės'!M36+'7 pr._kita dotacija'!M170+'9 pr._įstaigų pajamos'!M67+'11 pr._apyvartinės lėšos'!M90</f>
        <v>498.00000000000006</v>
      </c>
      <c r="M54" s="11">
        <f>'4 pr._savarankiškosios f-jos'!N167+'6 pr._ugdymo reikmės'!N36+'7 pr._kita dotacija'!N170+'9 pr._įstaigų pajamos'!N67+'11 pr._apyvartinės lėšos'!N90</f>
        <v>443.2</v>
      </c>
      <c r="N54" s="11">
        <f>'4 pr._savarankiškosios f-jos'!O167+'6 pr._ugdymo reikmės'!O36+'7 pr._kita dotacija'!O170+'9 pr._įstaigų pajamos'!O67+'11 pr._apyvartinės lėšos'!O90</f>
        <v>0.9</v>
      </c>
    </row>
    <row r="55" spans="1:14" ht="15" customHeight="1" x14ac:dyDescent="0.25">
      <c r="A55" s="5" t="s">
        <v>98</v>
      </c>
      <c r="B55" s="28" t="s">
        <v>43</v>
      </c>
      <c r="C55" s="15">
        <f t="shared" si="7"/>
        <v>240.1</v>
      </c>
      <c r="D55" s="15">
        <f>'4 pr._savarankiškosios f-jos'!E168+'6 pr._ugdymo reikmės'!E37+'7 pr._kita dotacija'!E174+'9 pr._įstaigų pajamos'!E68</f>
        <v>239.7</v>
      </c>
      <c r="E55" s="15">
        <f>'4 pr._savarankiškosios f-jos'!F168+'6 pr._ugdymo reikmės'!F37+'7 pr._kita dotacija'!F174+'9 pr._įstaigų pajamos'!F68</f>
        <v>222.5</v>
      </c>
      <c r="F55" s="15">
        <f>'4 pr._savarankiškosios f-jos'!G168+'6 pr._ugdymo reikmės'!G37+'7 pr._kita dotacija'!G174+'9 pr._įstaigų pajamos'!G68</f>
        <v>0.4</v>
      </c>
      <c r="G55" s="9">
        <f t="shared" si="9"/>
        <v>47.8</v>
      </c>
      <c r="H55" s="9">
        <f>'4 pr._savarankiškosios f-jos'!I168+'6 pr._ugdymo reikmės'!I37+'7 pr._kita dotacija'!I174+'9 pr._įstaigų pajamos'!I68</f>
        <v>47.8</v>
      </c>
      <c r="I55" s="9">
        <f>'4 pr._savarankiškosios f-jos'!J168+'6 pr._ugdymo reikmės'!J37+'7 pr._kita dotacija'!J174+'9 pr._įstaigų pajamos'!J68</f>
        <v>35.099999999999994</v>
      </c>
      <c r="J55" s="9">
        <f>'4 pr._savarankiškosios f-jos'!K168+'6 pr._ugdymo reikmės'!K37+'7 pr._kita dotacija'!K174+'9 pr._įstaigų pajamos'!K68</f>
        <v>0</v>
      </c>
      <c r="K55" s="11">
        <f t="shared" si="10"/>
        <v>287.89999999999998</v>
      </c>
      <c r="L55" s="11">
        <f>'4 pr._savarankiškosios f-jos'!M168+'6 pr._ugdymo reikmės'!M37+'7 pr._kita dotacija'!M174+'9 pr._įstaigų pajamos'!M68</f>
        <v>287.5</v>
      </c>
      <c r="M55" s="11">
        <f>'4 pr._savarankiškosios f-jos'!N168+'6 pr._ugdymo reikmės'!N37+'7 pr._kita dotacija'!N174+'9 pr._įstaigų pajamos'!N68</f>
        <v>257.60000000000002</v>
      </c>
      <c r="N55" s="11">
        <f>'4 pr._savarankiškosios f-jos'!O168+'6 pr._ugdymo reikmės'!O37+'7 pr._kita dotacija'!O174+'9 pr._įstaigų pajamos'!O68</f>
        <v>0.4</v>
      </c>
    </row>
    <row r="56" spans="1:14" ht="15" customHeight="1" x14ac:dyDescent="0.25">
      <c r="A56" s="5" t="s">
        <v>99</v>
      </c>
      <c r="B56" s="31" t="s">
        <v>46</v>
      </c>
      <c r="C56" s="15">
        <f>D56+F56</f>
        <v>398.3</v>
      </c>
      <c r="D56" s="15">
        <f>'4 pr._savarankiškosios f-jos'!E169+'6 pr._ugdymo reikmės'!E38+'7 pr._kita dotacija'!E178+'9 pr._įstaigų pajamos'!E69</f>
        <v>397</v>
      </c>
      <c r="E56" s="15">
        <f>'4 pr._savarankiškosios f-jos'!F169+'6 pr._ugdymo reikmės'!F38+'7 pr._kita dotacija'!F178+'9 pr._įstaigų pajamos'!F69</f>
        <v>364.90000000000003</v>
      </c>
      <c r="F56" s="15">
        <f>'4 pr._savarankiškosios f-jos'!G169+'6 pr._ugdymo reikmės'!G38+'7 pr._kita dotacija'!G178+'9 pr._įstaigų pajamos'!G69</f>
        <v>1.3</v>
      </c>
      <c r="G56" s="9">
        <f t="shared" si="9"/>
        <v>0</v>
      </c>
      <c r="H56" s="9">
        <f>'4 pr._savarankiškosios f-jos'!I169+'6 pr._ugdymo reikmės'!I38+'7 pr._kita dotacija'!I178+'9 pr._įstaigų pajamos'!I69</f>
        <v>0</v>
      </c>
      <c r="I56" s="9">
        <f>'4 pr._savarankiškosios f-jos'!J169+'6 pr._ugdymo reikmės'!J38+'7 pr._kita dotacija'!J178+'9 pr._įstaigų pajamos'!J69</f>
        <v>0</v>
      </c>
      <c r="J56" s="9">
        <f>'4 pr._savarankiškosios f-jos'!K169+'6 pr._ugdymo reikmės'!K38+'7 pr._kita dotacija'!K178+'9 pr._įstaigų pajamos'!K69</f>
        <v>0</v>
      </c>
      <c r="K56" s="11">
        <f t="shared" si="10"/>
        <v>398.3</v>
      </c>
      <c r="L56" s="11">
        <f>'4 pr._savarankiškosios f-jos'!M169+'6 pr._ugdymo reikmės'!M38+'7 pr._kita dotacija'!M178+'9 pr._įstaigų pajamos'!M69</f>
        <v>397</v>
      </c>
      <c r="M56" s="11">
        <f>'4 pr._savarankiškosios f-jos'!N169+'6 pr._ugdymo reikmės'!N38+'7 pr._kita dotacija'!N178+'9 pr._įstaigų pajamos'!N69</f>
        <v>364.90000000000003</v>
      </c>
      <c r="N56" s="11">
        <f>'4 pr._savarankiškosios f-jos'!O169+'6 pr._ugdymo reikmės'!O38+'7 pr._kita dotacija'!O178+'9 pr._įstaigų pajamos'!O69</f>
        <v>1.3</v>
      </c>
    </row>
    <row r="57" spans="1:14" ht="15" customHeight="1" x14ac:dyDescent="0.25">
      <c r="A57" s="5" t="s">
        <v>100</v>
      </c>
      <c r="B57" s="28" t="s">
        <v>364</v>
      </c>
      <c r="C57" s="15">
        <f>D57+F57</f>
        <v>327.59999999999997</v>
      </c>
      <c r="D57" s="15">
        <f>'4 pr._savarankiškosios f-jos'!E170+'6 pr._ugdymo reikmės'!E39+'7 pr._kita dotacija'!E183+'9 pr._įstaigų pajamos'!E70+'11 pr._apyvartinės lėšos'!E91</f>
        <v>326.89999999999998</v>
      </c>
      <c r="E57" s="15">
        <f>'4 pr._savarankiškosios f-jos'!F170+'6 pr._ugdymo reikmės'!F39+'7 pr._kita dotacija'!F183+'9 pr._įstaigų pajamos'!F70+'11 pr._apyvartinės lėšos'!F91</f>
        <v>276.20000000000005</v>
      </c>
      <c r="F57" s="15">
        <f>'4 pr._savarankiškosios f-jos'!G170+'6 pr._ugdymo reikmės'!G39+'7 pr._kita dotacija'!G183+'9 pr._įstaigų pajamos'!G70+'11 pr._apyvartinės lėšos'!G91</f>
        <v>0.7</v>
      </c>
      <c r="G57" s="9">
        <f t="shared" si="9"/>
        <v>-93</v>
      </c>
      <c r="H57" s="9">
        <f>'4 pr._savarankiškosios f-jos'!I170+'6 pr._ugdymo reikmės'!I39+'7 pr._kita dotacija'!I183+'9 pr._įstaigų pajamos'!I70+'11 pr._apyvartinės lėšos'!I91</f>
        <v>-93</v>
      </c>
      <c r="I57" s="9">
        <f>'4 pr._savarankiškosios f-jos'!J170+'6 pr._ugdymo reikmės'!J39+'7 pr._kita dotacija'!J183+'9 pr._įstaigų pajamos'!J70+'11 pr._apyvartinės lėšos'!J91</f>
        <v>-80.400000000000006</v>
      </c>
      <c r="J57" s="9">
        <f>'4 pr._savarankiškosios f-jos'!K170+'6 pr._ugdymo reikmės'!K39+'7 pr._kita dotacija'!K183+'9 pr._įstaigų pajamos'!K70+'11 pr._apyvartinės lėšos'!K91</f>
        <v>0</v>
      </c>
      <c r="K57" s="11">
        <f t="shared" si="10"/>
        <v>234.59999999999997</v>
      </c>
      <c r="L57" s="11">
        <f>'4 pr._savarankiškosios f-jos'!M170+'6 pr._ugdymo reikmės'!M39+'7 pr._kita dotacija'!M183+'9 pr._įstaigų pajamos'!M70+'11 pr._apyvartinės lėšos'!M91</f>
        <v>233.89999999999998</v>
      </c>
      <c r="M57" s="11">
        <f>'4 pr._savarankiškosios f-jos'!N170+'6 pr._ugdymo reikmės'!N39+'7 pr._kita dotacija'!N183+'9 pr._įstaigų pajamos'!N70+'11 pr._apyvartinės lėšos'!N91</f>
        <v>195.8</v>
      </c>
      <c r="N57" s="11">
        <f>'4 pr._savarankiškosios f-jos'!O170+'6 pr._ugdymo reikmės'!O39+'7 pr._kita dotacija'!O183+'9 pr._įstaigų pajamos'!O70+'11 pr._apyvartinės lėšos'!O91</f>
        <v>0.7</v>
      </c>
    </row>
    <row r="58" spans="1:14" ht="15" customHeight="1" x14ac:dyDescent="0.25">
      <c r="A58" s="12" t="s">
        <v>101</v>
      </c>
      <c r="B58" s="28" t="s">
        <v>41</v>
      </c>
      <c r="C58" s="15">
        <f t="shared" si="7"/>
        <v>419.9</v>
      </c>
      <c r="D58" s="15">
        <f>'4 pr._savarankiškosios f-jos'!E171+'6 pr._ugdymo reikmės'!E40+'9 pr._įstaigų pajamos'!E71+'7 pr._kita dotacija'!E187+'11 pr._apyvartinės lėšos'!E40+'11 pr._apyvartinės lėšos'!E92</f>
        <v>419.09999999999997</v>
      </c>
      <c r="E58" s="15">
        <f>'4 pr._savarankiškosios f-jos'!F171+'6 pr._ugdymo reikmės'!F40+'9 pr._įstaigų pajamos'!F71+'7 pr._kita dotacija'!F187+'11 pr._apyvartinės lėšos'!F40+'11 pr._apyvartinės lėšos'!F92</f>
        <v>323</v>
      </c>
      <c r="F58" s="15">
        <f>'4 pr._savarankiškosios f-jos'!G171+'6 pr._ugdymo reikmės'!G40+'9 pr._įstaigų pajamos'!G71+'7 pr._kita dotacija'!G187+'11 pr._apyvartinės lėšos'!G40+'11 pr._apyvartinės lėšos'!G92</f>
        <v>0.8</v>
      </c>
      <c r="G58" s="9">
        <f t="shared" si="9"/>
        <v>0</v>
      </c>
      <c r="H58" s="9">
        <f>'4 pr._savarankiškosios f-jos'!I171+'6 pr._ugdymo reikmės'!I40+'9 pr._įstaigų pajamos'!I71+'7 pr._kita dotacija'!I187+'11 pr._apyvartinės lėšos'!I40+'11 pr._apyvartinės lėšos'!I92</f>
        <v>0</v>
      </c>
      <c r="I58" s="9">
        <f>'4 pr._savarankiškosios f-jos'!J171+'6 pr._ugdymo reikmės'!J40+'9 pr._įstaigų pajamos'!J71+'7 pr._kita dotacija'!J187+'11 pr._apyvartinės lėšos'!J40+'11 pr._apyvartinės lėšos'!J92</f>
        <v>0</v>
      </c>
      <c r="J58" s="9">
        <f>'4 pr._savarankiškosios f-jos'!K171+'6 pr._ugdymo reikmės'!K40+'9 pr._įstaigų pajamos'!K71+'7 pr._kita dotacija'!K187+'11 pr._apyvartinės lėšos'!K40+'11 pr._apyvartinės lėšos'!K92</f>
        <v>0</v>
      </c>
      <c r="K58" s="11">
        <f t="shared" si="10"/>
        <v>419.9</v>
      </c>
      <c r="L58" s="11">
        <f>'4 pr._savarankiškosios f-jos'!M171+'6 pr._ugdymo reikmės'!M40+'9 pr._įstaigų pajamos'!M71+'7 pr._kita dotacija'!M187+'11 pr._apyvartinės lėšos'!M40+'11 pr._apyvartinės lėšos'!M92</f>
        <v>419.09999999999997</v>
      </c>
      <c r="M58" s="11">
        <f>'4 pr._savarankiškosios f-jos'!N171+'6 pr._ugdymo reikmės'!N40+'9 pr._įstaigų pajamos'!N71+'7 pr._kita dotacija'!N187+'11 pr._apyvartinės lėšos'!N40+'11 pr._apyvartinės lėšos'!N92</f>
        <v>323</v>
      </c>
      <c r="N58" s="11">
        <f>'4 pr._savarankiškosios f-jos'!O171+'6 pr._ugdymo reikmės'!O40+'9 pr._įstaigų pajamos'!O71+'7 pr._kita dotacija'!O187+'11 pr._apyvartinės lėšos'!O40+'11 pr._apyvartinės lėšos'!O92</f>
        <v>0.8</v>
      </c>
    </row>
    <row r="59" spans="1:14" ht="15" customHeight="1" x14ac:dyDescent="0.25">
      <c r="A59" s="12" t="s">
        <v>102</v>
      </c>
      <c r="B59" s="28" t="s">
        <v>365</v>
      </c>
      <c r="C59" s="15">
        <f>D59+F59</f>
        <v>263.90000000000003</v>
      </c>
      <c r="D59" s="15">
        <f>'4 pr._savarankiškosios f-jos'!E172+'6 pr._ugdymo reikmės'!E41+'7 pr._kita dotacija'!E191+'9 pr._įstaigų pajamos'!E72+'11 pr._apyvartinės lėšos'!E93</f>
        <v>263.90000000000003</v>
      </c>
      <c r="E59" s="15">
        <f>'4 pr._savarankiškosios f-jos'!F172+'6 pr._ugdymo reikmės'!F41+'7 pr._kita dotacija'!F191+'9 pr._įstaigų pajamos'!F72+'11 pr._apyvartinės lėšos'!F93</f>
        <v>215.3</v>
      </c>
      <c r="F59" s="15">
        <f>'4 pr._savarankiškosios f-jos'!G172+'6 pr._ugdymo reikmės'!G41+'7 pr._kita dotacija'!G191+'9 pr._įstaigų pajamos'!G72+'11 pr._apyvartinės lėšos'!G93</f>
        <v>0</v>
      </c>
      <c r="G59" s="9">
        <f t="shared" si="9"/>
        <v>0</v>
      </c>
      <c r="H59" s="9">
        <f>'4 pr._savarankiškosios f-jos'!I172+'6 pr._ugdymo reikmės'!I41+'7 pr._kita dotacija'!I191+'9 pr._įstaigų pajamos'!I72+'11 pr._apyvartinės lėšos'!I93</f>
        <v>0</v>
      </c>
      <c r="I59" s="9">
        <f>'4 pr._savarankiškosios f-jos'!J172+'6 pr._ugdymo reikmės'!J41+'7 pr._kita dotacija'!J191+'9 pr._įstaigų pajamos'!J72+'11 pr._apyvartinės lėšos'!J93</f>
        <v>0</v>
      </c>
      <c r="J59" s="9">
        <f>'4 pr._savarankiškosios f-jos'!K172+'6 pr._ugdymo reikmės'!K41+'7 pr._kita dotacija'!K191+'9 pr._įstaigų pajamos'!K72+'11 pr._apyvartinės lėšos'!K93</f>
        <v>0</v>
      </c>
      <c r="K59" s="11">
        <f t="shared" si="10"/>
        <v>263.90000000000003</v>
      </c>
      <c r="L59" s="11">
        <f>'4 pr._savarankiškosios f-jos'!M172+'6 pr._ugdymo reikmės'!M41+'7 pr._kita dotacija'!M191+'9 pr._įstaigų pajamos'!M72+'11 pr._apyvartinės lėšos'!M93</f>
        <v>263.90000000000003</v>
      </c>
      <c r="M59" s="11">
        <f>'4 pr._savarankiškosios f-jos'!N172+'6 pr._ugdymo reikmės'!N41+'7 pr._kita dotacija'!N191+'9 pr._įstaigų pajamos'!N72+'11 pr._apyvartinės lėšos'!N93</f>
        <v>215.3</v>
      </c>
      <c r="N59" s="11">
        <f>'4 pr._savarankiškosios f-jos'!O172+'6 pr._ugdymo reikmės'!O41+'7 pr._kita dotacija'!O191+'9 pr._įstaigų pajamos'!O72+'11 pr._apyvartinės lėšos'!O93</f>
        <v>0</v>
      </c>
    </row>
    <row r="60" spans="1:14" ht="15" customHeight="1" x14ac:dyDescent="0.25">
      <c r="A60" s="5" t="s">
        <v>103</v>
      </c>
      <c r="B60" s="31" t="s">
        <v>40</v>
      </c>
      <c r="C60" s="15">
        <f t="shared" si="7"/>
        <v>190.9</v>
      </c>
      <c r="D60" s="15">
        <f>'4 pr._savarankiškosios f-jos'!E173+'6 pr._ugdymo reikmės'!E42+'9 pr._įstaigų pajamos'!E73+'7 pr._kita dotacija'!E195+'11 pr._apyvartinės lėšos'!E41+'11 pr._apyvartinės lėšos'!E94</f>
        <v>190.9</v>
      </c>
      <c r="E60" s="15">
        <f>'4 pr._savarankiškosios f-jos'!F173+'6 pr._ugdymo reikmės'!F42+'9 pr._įstaigų pajamos'!F73+'7 pr._kita dotacija'!F195+'11 pr._apyvartinės lėšos'!F41+'11 pr._apyvartinės lėšos'!F94</f>
        <v>145.69999999999999</v>
      </c>
      <c r="F60" s="15">
        <f>'4 pr._savarankiškosios f-jos'!G173+'6 pr._ugdymo reikmės'!G42+'9 pr._įstaigų pajamos'!G73+'7 pr._kita dotacija'!G195+'11 pr._apyvartinės lėšos'!G41+'11 pr._apyvartinės lėšos'!G94</f>
        <v>0</v>
      </c>
      <c r="G60" s="9">
        <f t="shared" si="9"/>
        <v>-71</v>
      </c>
      <c r="H60" s="9">
        <f>'4 pr._savarankiškosios f-jos'!I173+'6 pr._ugdymo reikmės'!I42+'9 pr._įstaigų pajamos'!I73+'7 pr._kita dotacija'!I195+'11 pr._apyvartinės lėšos'!I41+'11 pr._apyvartinės lėšos'!I94</f>
        <v>-71</v>
      </c>
      <c r="I60" s="9">
        <f>'4 pr._savarankiškosios f-jos'!J173+'6 pr._ugdymo reikmės'!J42+'9 pr._įstaigų pajamos'!J73+'7 pr._kita dotacija'!J195+'11 pr._apyvartinės lėšos'!J41+'11 pr._apyvartinės lėšos'!J94</f>
        <v>-56.8</v>
      </c>
      <c r="J60" s="9">
        <f>'4 pr._savarankiškosios f-jos'!K173+'6 pr._ugdymo reikmės'!K42+'9 pr._įstaigų pajamos'!K73+'7 pr._kita dotacija'!K195+'11 pr._apyvartinės lėšos'!K41+'11 pr._apyvartinės lėšos'!K94</f>
        <v>0</v>
      </c>
      <c r="K60" s="11">
        <f t="shared" si="10"/>
        <v>119.89999999999998</v>
      </c>
      <c r="L60" s="11">
        <f>'4 pr._savarankiškosios f-jos'!M173+'6 pr._ugdymo reikmės'!M42+'9 pr._įstaigų pajamos'!M73+'7 pr._kita dotacija'!M195+'11 pr._apyvartinės lėšos'!M41+'11 pr._apyvartinės lėšos'!M94</f>
        <v>119.89999999999998</v>
      </c>
      <c r="M60" s="11">
        <f>'4 pr._savarankiškosios f-jos'!N173+'6 pr._ugdymo reikmės'!N42+'9 pr._įstaigų pajamos'!N73+'7 pr._kita dotacija'!N195+'11 pr._apyvartinės lėšos'!N41+'11 pr._apyvartinės lėšos'!N94</f>
        <v>88.9</v>
      </c>
      <c r="N60" s="11">
        <f>'4 pr._savarankiškosios f-jos'!O173+'6 pr._ugdymo reikmės'!O42+'9 pr._įstaigų pajamos'!O73+'7 pr._kita dotacija'!O195+'11 pr._apyvartinės lėšos'!O41+'11 pr._apyvartinės lėšos'!O94</f>
        <v>0</v>
      </c>
    </row>
    <row r="61" spans="1:14" ht="15" customHeight="1" x14ac:dyDescent="0.25">
      <c r="A61" s="5" t="s">
        <v>104</v>
      </c>
      <c r="B61" s="28" t="s">
        <v>463</v>
      </c>
      <c r="C61" s="15">
        <f t="shared" si="7"/>
        <v>233.89999999999998</v>
      </c>
      <c r="D61" s="15">
        <f>'4 pr._savarankiškosios f-jos'!E174+'6 pr._ugdymo reikmės'!E43+'9 pr._įstaigų pajamos'!E74+'7 pr._kita dotacija'!E199+'11 pr._apyvartinės lėšos'!E95</f>
        <v>213.89999999999998</v>
      </c>
      <c r="E61" s="15">
        <f>'4 pr._savarankiškosios f-jos'!F174+'6 pr._ugdymo reikmės'!F43+'9 pr._įstaigų pajamos'!F74+'7 pr._kita dotacija'!F199+'11 pr._apyvartinės lėšos'!F95</f>
        <v>176.2</v>
      </c>
      <c r="F61" s="15">
        <f>'4 pr._savarankiškosios f-jos'!G174+'6 pr._ugdymo reikmės'!G43+'9 pr._įstaigų pajamos'!G74+'7 pr._kita dotacija'!G199+'11 pr._apyvartinės lėšos'!G95</f>
        <v>20</v>
      </c>
      <c r="G61" s="9">
        <f t="shared" ref="G61:G84" si="11">H61+J61</f>
        <v>0</v>
      </c>
      <c r="H61" s="9">
        <f>'4 pr._savarankiškosios f-jos'!I174+'6 pr._ugdymo reikmės'!I43+'9 pr._įstaigų pajamos'!I74+'7 pr._kita dotacija'!I199+'11 pr._apyvartinės lėšos'!I95</f>
        <v>0</v>
      </c>
      <c r="I61" s="9">
        <f>'4 pr._savarankiškosios f-jos'!J174+'6 pr._ugdymo reikmės'!J43+'9 pr._įstaigų pajamos'!J74+'7 pr._kita dotacija'!J199+'11 pr._apyvartinės lėšos'!J95</f>
        <v>-1.1000000000000001</v>
      </c>
      <c r="J61" s="9">
        <f>'4 pr._savarankiškosios f-jos'!K174+'6 pr._ugdymo reikmės'!K43+'9 pr._įstaigų pajamos'!K74+'7 pr._kita dotacija'!K199+'11 pr._apyvartinės lėšos'!K95</f>
        <v>0</v>
      </c>
      <c r="K61" s="11">
        <f t="shared" ref="K61:K84" si="12">L61+N61</f>
        <v>233.89999999999998</v>
      </c>
      <c r="L61" s="11">
        <f>'4 pr._savarankiškosios f-jos'!M174+'6 pr._ugdymo reikmės'!M43+'9 pr._įstaigų pajamos'!M74+'7 pr._kita dotacija'!M199+'11 pr._apyvartinės lėšos'!M95</f>
        <v>213.89999999999998</v>
      </c>
      <c r="M61" s="11">
        <f>'4 pr._savarankiškosios f-jos'!N174+'6 pr._ugdymo reikmės'!N43+'9 pr._įstaigų pajamos'!N74+'7 pr._kita dotacija'!N199+'11 pr._apyvartinės lėšos'!N95</f>
        <v>175.1</v>
      </c>
      <c r="N61" s="11">
        <f>'4 pr._savarankiškosios f-jos'!O174+'6 pr._ugdymo reikmės'!O43+'9 pr._įstaigų pajamos'!O74+'7 pr._kita dotacija'!O199+'11 pr._apyvartinės lėšos'!O95</f>
        <v>20</v>
      </c>
    </row>
    <row r="62" spans="1:14" ht="15" customHeight="1" x14ac:dyDescent="0.25">
      <c r="A62" s="5" t="s">
        <v>105</v>
      </c>
      <c r="B62" s="28" t="s">
        <v>149</v>
      </c>
      <c r="C62" s="15">
        <f t="shared" si="7"/>
        <v>634.4</v>
      </c>
      <c r="D62" s="15">
        <f>'4 pr._savarankiškosios f-jos'!E175+'6 pr._ugdymo reikmės'!E44+'9 pr._įstaigų pajamos'!E75+'7 pr._kita dotacija'!E204+'11 pr._apyvartinės lėšos'!E42+'11 pr._apyvartinės lėšos'!E96</f>
        <v>634.4</v>
      </c>
      <c r="E62" s="15">
        <f>'4 pr._savarankiškosios f-jos'!F175+'6 pr._ugdymo reikmės'!F44+'9 pr._įstaigų pajamos'!F75+'7 pr._kita dotacija'!F204+'11 pr._apyvartinės lėšos'!F42+'11 pr._apyvartinės lėšos'!F96</f>
        <v>459.7</v>
      </c>
      <c r="F62" s="15">
        <f>'4 pr._savarankiškosios f-jos'!G175+'6 pr._ugdymo reikmės'!G44+'9 pr._įstaigų pajamos'!G75+'7 pr._kita dotacija'!G204+'11 pr._apyvartinės lėšos'!G42+'11 pr._apyvartinės lėšos'!G96</f>
        <v>0</v>
      </c>
      <c r="G62" s="9">
        <f t="shared" si="11"/>
        <v>0</v>
      </c>
      <c r="H62" s="9">
        <f>'4 pr._savarankiškosios f-jos'!I175+'6 pr._ugdymo reikmės'!I44+'9 pr._įstaigų pajamos'!I75+'7 pr._kita dotacija'!I204+'11 pr._apyvartinės lėšos'!I42+'11 pr._apyvartinės lėšos'!I96</f>
        <v>0</v>
      </c>
      <c r="I62" s="9">
        <f>'4 pr._savarankiškosios f-jos'!J175+'6 pr._ugdymo reikmės'!J44+'9 pr._įstaigų pajamos'!J75+'7 pr._kita dotacija'!J204+'11 pr._apyvartinės lėšos'!J42+'11 pr._apyvartinės lėšos'!J96</f>
        <v>0</v>
      </c>
      <c r="J62" s="9">
        <f>'4 pr._savarankiškosios f-jos'!K175+'6 pr._ugdymo reikmės'!K44+'9 pr._įstaigų pajamos'!K75+'7 pr._kita dotacija'!K204+'11 pr._apyvartinės lėšos'!K42+'11 pr._apyvartinės lėšos'!K96</f>
        <v>0</v>
      </c>
      <c r="K62" s="11">
        <f t="shared" si="12"/>
        <v>634.4</v>
      </c>
      <c r="L62" s="11">
        <f>'4 pr._savarankiškosios f-jos'!M175+'6 pr._ugdymo reikmės'!M44+'9 pr._įstaigų pajamos'!M75+'7 pr._kita dotacija'!M204+'11 pr._apyvartinės lėšos'!M42+'11 pr._apyvartinės lėšos'!M96</f>
        <v>634.4</v>
      </c>
      <c r="M62" s="11">
        <f>'4 pr._savarankiškosios f-jos'!N175+'6 pr._ugdymo reikmės'!N44+'9 pr._įstaigų pajamos'!N75+'7 pr._kita dotacija'!N204+'11 pr._apyvartinės lėšos'!N42+'11 pr._apyvartinės lėšos'!N96</f>
        <v>459.7</v>
      </c>
      <c r="N62" s="11">
        <f>'4 pr._savarankiškosios f-jos'!O175+'6 pr._ugdymo reikmės'!O44+'9 pr._įstaigų pajamos'!O75+'7 pr._kita dotacija'!O204+'11 pr._apyvartinės lėšos'!O42+'11 pr._apyvartinės lėšos'!O96</f>
        <v>0</v>
      </c>
    </row>
    <row r="63" spans="1:14" ht="15" customHeight="1" x14ac:dyDescent="0.25">
      <c r="A63" s="5" t="s">
        <v>106</v>
      </c>
      <c r="B63" s="28" t="s">
        <v>34</v>
      </c>
      <c r="C63" s="15">
        <f t="shared" si="7"/>
        <v>359.69999999999993</v>
      </c>
      <c r="D63" s="15">
        <f>'4 pr._savarankiškosios f-jos'!E176+'6 pr._ugdymo reikmės'!E45+'9 pr._įstaigų pajamos'!E76+'7 pr._kita dotacija'!E208+'11 pr._apyvartinės lėšos'!E43+'11 pr._apyvartinės lėšos'!E97</f>
        <v>359.69999999999993</v>
      </c>
      <c r="E63" s="15">
        <f>'4 pr._savarankiškosios f-jos'!F176+'6 pr._ugdymo reikmės'!F45+'9 pr._įstaigų pajamos'!F76+'7 pr._kita dotacija'!F208+'11 pr._apyvartinės lėšos'!F43+'11 pr._apyvartinės lėšos'!F97</f>
        <v>273.10000000000002</v>
      </c>
      <c r="F63" s="15">
        <f>'4 pr._savarankiškosios f-jos'!G176+'6 pr._ugdymo reikmės'!G45+'9 pr._įstaigų pajamos'!G76+'7 pr._kita dotacija'!G208+'11 pr._apyvartinės lėšos'!G43+'11 pr._apyvartinės lėšos'!G97</f>
        <v>0</v>
      </c>
      <c r="G63" s="9">
        <f t="shared" si="11"/>
        <v>1</v>
      </c>
      <c r="H63" s="9">
        <f>'4 pr._savarankiškosios f-jos'!I176+'6 pr._ugdymo reikmės'!I45+'9 pr._įstaigų pajamos'!I76+'7 pr._kita dotacija'!I208+'11 pr._apyvartinės lėšos'!I43+'11 pr._apyvartinės lėšos'!I97</f>
        <v>1</v>
      </c>
      <c r="I63" s="9">
        <f>'4 pr._savarankiškosios f-jos'!J176+'6 pr._ugdymo reikmės'!J45+'9 pr._įstaigų pajamos'!J76+'7 pr._kita dotacija'!J208+'11 pr._apyvartinės lėšos'!J43+'11 pr._apyvartinės lėšos'!J97</f>
        <v>0</v>
      </c>
      <c r="J63" s="9">
        <f>'4 pr._savarankiškosios f-jos'!K176+'6 pr._ugdymo reikmės'!K45+'9 pr._įstaigų pajamos'!K76+'7 pr._kita dotacija'!K208+'11 pr._apyvartinės lėšos'!K43+'11 pr._apyvartinės lėšos'!K97</f>
        <v>0</v>
      </c>
      <c r="K63" s="11">
        <f t="shared" si="12"/>
        <v>360.69999999999993</v>
      </c>
      <c r="L63" s="11">
        <f>'4 pr._savarankiškosios f-jos'!M176+'6 pr._ugdymo reikmės'!M45+'9 pr._įstaigų pajamos'!M76+'7 pr._kita dotacija'!M208+'11 pr._apyvartinės lėšos'!M43+'11 pr._apyvartinės lėšos'!M97</f>
        <v>360.69999999999993</v>
      </c>
      <c r="M63" s="11">
        <f>'4 pr._savarankiškosios f-jos'!N176+'6 pr._ugdymo reikmės'!N45+'9 pr._įstaigų pajamos'!N76+'7 pr._kita dotacija'!N208+'11 pr._apyvartinės lėšos'!N43+'11 pr._apyvartinės lėšos'!N97</f>
        <v>273.10000000000002</v>
      </c>
      <c r="N63" s="11">
        <f>'4 pr._savarankiškosios f-jos'!O176+'6 pr._ugdymo reikmės'!O45+'9 pr._įstaigų pajamos'!O76+'7 pr._kita dotacija'!O208+'11 pr._apyvartinės lėšos'!O43+'11 pr._apyvartinės lėšos'!O97</f>
        <v>0</v>
      </c>
    </row>
    <row r="64" spans="1:14" ht="15" customHeight="1" x14ac:dyDescent="0.25">
      <c r="A64" s="5" t="s">
        <v>107</v>
      </c>
      <c r="B64" s="28" t="s">
        <v>36</v>
      </c>
      <c r="C64" s="15">
        <f t="shared" si="7"/>
        <v>371.29999999999995</v>
      </c>
      <c r="D64" s="15">
        <f>'4 pr._savarankiškosios f-jos'!E177+'6 pr._ugdymo reikmės'!E46+'9 pr._įstaigų pajamos'!E77+'7 pr._kita dotacija'!E212+'11 pr._apyvartinės lėšos'!E44+'11 pr._apyvartinės lėšos'!E98</f>
        <v>371.29999999999995</v>
      </c>
      <c r="E64" s="15">
        <f>'4 pr._savarankiškosios f-jos'!F177+'6 pr._ugdymo reikmės'!F46+'9 pr._įstaigų pajamos'!F77+'7 pr._kita dotacija'!F212+'11 pr._apyvartinės lėšos'!F44+'11 pr._apyvartinės lėšos'!F98</f>
        <v>275.8</v>
      </c>
      <c r="F64" s="15">
        <f>'4 pr._savarankiškosios f-jos'!G177+'6 pr._ugdymo reikmės'!G46+'9 pr._įstaigų pajamos'!G77+'7 pr._kita dotacija'!G212+'11 pr._apyvartinės lėšos'!G44+'11 pr._apyvartinės lėšos'!G98</f>
        <v>0</v>
      </c>
      <c r="G64" s="9">
        <f t="shared" si="11"/>
        <v>0</v>
      </c>
      <c r="H64" s="9">
        <f>'4 pr._savarankiškosios f-jos'!I177+'6 pr._ugdymo reikmės'!I46+'9 pr._įstaigų pajamos'!I77+'7 pr._kita dotacija'!I212+'11 pr._apyvartinės lėšos'!I44+'11 pr._apyvartinės lėšos'!I98</f>
        <v>0</v>
      </c>
      <c r="I64" s="9">
        <f>'4 pr._savarankiškosios f-jos'!J177+'6 pr._ugdymo reikmės'!J46+'9 pr._įstaigų pajamos'!J77+'7 pr._kita dotacija'!J212+'11 pr._apyvartinės lėšos'!J44+'11 pr._apyvartinės lėšos'!J98</f>
        <v>0</v>
      </c>
      <c r="J64" s="9">
        <f>'4 pr._savarankiškosios f-jos'!K177+'6 pr._ugdymo reikmės'!K46+'9 pr._įstaigų pajamos'!K77+'7 pr._kita dotacija'!K212+'11 pr._apyvartinės lėšos'!K44+'11 pr._apyvartinės lėšos'!K98</f>
        <v>0</v>
      </c>
      <c r="K64" s="11">
        <f t="shared" si="12"/>
        <v>371.29999999999995</v>
      </c>
      <c r="L64" s="11">
        <f>'4 pr._savarankiškosios f-jos'!M177+'6 pr._ugdymo reikmės'!M46+'9 pr._įstaigų pajamos'!M77+'7 pr._kita dotacija'!M212+'11 pr._apyvartinės lėšos'!M44+'11 pr._apyvartinės lėšos'!M98</f>
        <v>371.29999999999995</v>
      </c>
      <c r="M64" s="11">
        <f>'4 pr._savarankiškosios f-jos'!N177+'6 pr._ugdymo reikmės'!N46+'9 pr._įstaigų pajamos'!N77+'7 pr._kita dotacija'!N212+'11 pr._apyvartinės lėšos'!N44+'11 pr._apyvartinės lėšos'!N98</f>
        <v>275.8</v>
      </c>
      <c r="N64" s="11">
        <f>'4 pr._savarankiškosios f-jos'!O177+'6 pr._ugdymo reikmės'!O46+'9 pr._įstaigų pajamos'!O77+'7 pr._kita dotacija'!O212+'11 pr._apyvartinės lėšos'!O44+'11 pr._apyvartinės lėšos'!O98</f>
        <v>0</v>
      </c>
    </row>
    <row r="65" spans="1:15" ht="15" customHeight="1" x14ac:dyDescent="0.25">
      <c r="A65" s="5" t="s">
        <v>151</v>
      </c>
      <c r="B65" s="28" t="s">
        <v>38</v>
      </c>
      <c r="C65" s="15">
        <f t="shared" si="7"/>
        <v>645.00000000000011</v>
      </c>
      <c r="D65" s="15">
        <f>'4 pr._savarankiškosios f-jos'!E178+'6 pr._ugdymo reikmės'!E47+'9 pr._įstaigų pajamos'!E78+'7 pr._kita dotacija'!E216+'11 pr._apyvartinės lėšos'!E45+'11 pr._apyvartinės lėšos'!E99</f>
        <v>645.00000000000011</v>
      </c>
      <c r="E65" s="15">
        <f>'4 pr._savarankiškosios f-jos'!F178+'6 pr._ugdymo reikmės'!F47+'9 pr._įstaigų pajamos'!F78+'7 pr._kita dotacija'!F216+'11 pr._apyvartinės lėšos'!F45+'11 pr._apyvartinės lėšos'!F99</f>
        <v>482.8</v>
      </c>
      <c r="F65" s="15">
        <f>'4 pr._savarankiškosios f-jos'!G178+'6 pr._ugdymo reikmės'!G47+'9 pr._įstaigų pajamos'!G78+'7 pr._kita dotacija'!G216+'11 pr._apyvartinės lėšos'!G45+'11 pr._apyvartinės lėšos'!G99</f>
        <v>0</v>
      </c>
      <c r="G65" s="9">
        <f t="shared" si="11"/>
        <v>0</v>
      </c>
      <c r="H65" s="9">
        <f>'4 pr._savarankiškosios f-jos'!I178+'6 pr._ugdymo reikmės'!I47+'9 pr._įstaigų pajamos'!I78+'7 pr._kita dotacija'!I216+'11 pr._apyvartinės lėšos'!I45+'11 pr._apyvartinės lėšos'!I99</f>
        <v>0</v>
      </c>
      <c r="I65" s="9">
        <f>'4 pr._savarankiškosios f-jos'!J178+'6 pr._ugdymo reikmės'!J47+'9 pr._įstaigų pajamos'!J78+'7 pr._kita dotacija'!J216+'11 pr._apyvartinės lėšos'!J45+'11 pr._apyvartinės lėšos'!J99</f>
        <v>0</v>
      </c>
      <c r="J65" s="9">
        <f>'4 pr._savarankiškosios f-jos'!K178+'6 pr._ugdymo reikmės'!K47+'9 pr._įstaigų pajamos'!K78+'7 pr._kita dotacija'!K216+'11 pr._apyvartinės lėšos'!K45+'11 pr._apyvartinės lėšos'!K99</f>
        <v>0</v>
      </c>
      <c r="K65" s="11">
        <f t="shared" si="12"/>
        <v>645.00000000000011</v>
      </c>
      <c r="L65" s="11">
        <f>'4 pr._savarankiškosios f-jos'!M178+'6 pr._ugdymo reikmės'!M47+'9 pr._įstaigų pajamos'!M78+'7 pr._kita dotacija'!M216+'11 pr._apyvartinės lėšos'!M45+'11 pr._apyvartinės lėšos'!M99</f>
        <v>645.00000000000011</v>
      </c>
      <c r="M65" s="11">
        <f>'4 pr._savarankiškosios f-jos'!N178+'6 pr._ugdymo reikmės'!N47+'9 pr._įstaigų pajamos'!N78+'7 pr._kita dotacija'!N216+'11 pr._apyvartinės lėšos'!N45+'11 pr._apyvartinės lėšos'!N99</f>
        <v>482.8</v>
      </c>
      <c r="N65" s="11">
        <f>'4 pr._savarankiškosios f-jos'!O178+'6 pr._ugdymo reikmės'!O47+'9 pr._įstaigų pajamos'!O78+'7 pr._kita dotacija'!O216+'11 pr._apyvartinės lėšos'!O45+'11 pr._apyvartinės lėšos'!O99</f>
        <v>0</v>
      </c>
    </row>
    <row r="66" spans="1:15" ht="15" customHeight="1" x14ac:dyDescent="0.25">
      <c r="A66" s="5" t="s">
        <v>152</v>
      </c>
      <c r="B66" s="28" t="s">
        <v>37</v>
      </c>
      <c r="C66" s="15">
        <f t="shared" si="7"/>
        <v>385.2</v>
      </c>
      <c r="D66" s="15">
        <f>'4 pr._savarankiškosios f-jos'!E179+'6 pr._ugdymo reikmės'!E48+'9 pr._įstaigų pajamos'!E79+'7 pr._kita dotacija'!E220+'11 pr._apyvartinės lėšos'!E100</f>
        <v>385.2</v>
      </c>
      <c r="E66" s="15">
        <f>'4 pr._savarankiškosios f-jos'!F179+'6 pr._ugdymo reikmės'!F48+'9 pr._įstaigų pajamos'!F79+'7 pr._kita dotacija'!F220+'11 pr._apyvartinės lėšos'!F100</f>
        <v>291.29999999999995</v>
      </c>
      <c r="F66" s="15">
        <f>'4 pr._savarankiškosios f-jos'!G179+'6 pr._ugdymo reikmės'!G48+'9 pr._įstaigų pajamos'!G79+'7 pr._kita dotacija'!G220+'11 pr._apyvartinės lėšos'!G100</f>
        <v>0</v>
      </c>
      <c r="G66" s="9">
        <f t="shared" si="11"/>
        <v>0</v>
      </c>
      <c r="H66" s="9">
        <f>'4 pr._savarankiškosios f-jos'!I179+'6 pr._ugdymo reikmės'!I48+'9 pr._įstaigų pajamos'!I79+'7 pr._kita dotacija'!I220+'11 pr._apyvartinės lėšos'!I100</f>
        <v>0</v>
      </c>
      <c r="I66" s="9">
        <f>'4 pr._savarankiškosios f-jos'!J179+'6 pr._ugdymo reikmės'!J48+'9 pr._įstaigų pajamos'!J79+'7 pr._kita dotacija'!J220+'11 pr._apyvartinės lėšos'!J100</f>
        <v>0</v>
      </c>
      <c r="J66" s="9">
        <f>'4 pr._savarankiškosios f-jos'!K179+'6 pr._ugdymo reikmės'!K48+'9 pr._įstaigų pajamos'!K79+'7 pr._kita dotacija'!K220+'11 pr._apyvartinės lėšos'!K100</f>
        <v>0</v>
      </c>
      <c r="K66" s="11">
        <f t="shared" si="12"/>
        <v>385.2</v>
      </c>
      <c r="L66" s="11">
        <f>'4 pr._savarankiškosios f-jos'!M179+'6 pr._ugdymo reikmės'!M48+'9 pr._įstaigų pajamos'!M79+'7 pr._kita dotacija'!M220+'11 pr._apyvartinės lėšos'!M100</f>
        <v>385.2</v>
      </c>
      <c r="M66" s="11">
        <f>'4 pr._savarankiškosios f-jos'!N179+'6 pr._ugdymo reikmės'!N48+'9 pr._įstaigų pajamos'!N79+'7 pr._kita dotacija'!N220+'11 pr._apyvartinės lėšos'!N100</f>
        <v>291.29999999999995</v>
      </c>
      <c r="N66" s="11">
        <f>'4 pr._savarankiškosios f-jos'!O179+'6 pr._ugdymo reikmės'!O48+'9 pr._įstaigų pajamos'!O79+'7 pr._kita dotacija'!O220+'11 pr._apyvartinės lėšos'!O100</f>
        <v>0</v>
      </c>
    </row>
    <row r="67" spans="1:15" ht="15" customHeight="1" x14ac:dyDescent="0.25">
      <c r="A67" s="5" t="s">
        <v>108</v>
      </c>
      <c r="B67" s="32" t="s">
        <v>35</v>
      </c>
      <c r="C67" s="15">
        <f t="shared" si="7"/>
        <v>639.79999999999995</v>
      </c>
      <c r="D67" s="15">
        <f>'4 pr._savarankiškosios f-jos'!E180+'6 pr._ugdymo reikmės'!E49+'9 pr._įstaigų pajamos'!E80+'7 pr._kita dotacija'!E224+'11 pr._apyvartinės lėšos'!E46+'11 pr._apyvartinės lėšos'!E101</f>
        <v>639.79999999999995</v>
      </c>
      <c r="E67" s="15">
        <f>'4 pr._savarankiškosios f-jos'!F180+'6 pr._ugdymo reikmės'!F49+'9 pr._įstaigų pajamos'!F80+'7 pr._kita dotacija'!F224+'11 pr._apyvartinės lėšos'!F46+'11 pr._apyvartinės lėšos'!F101</f>
        <v>474.4</v>
      </c>
      <c r="F67" s="15">
        <f>'4 pr._savarankiškosios f-jos'!G180+'6 pr._ugdymo reikmės'!G49+'9 pr._įstaigų pajamos'!G80+'7 pr._kita dotacija'!G224+'11 pr._apyvartinės lėšos'!G46+'11 pr._apyvartinės lėšos'!G101</f>
        <v>0</v>
      </c>
      <c r="G67" s="9">
        <f t="shared" si="11"/>
        <v>0</v>
      </c>
      <c r="H67" s="9">
        <f>'4 pr._savarankiškosios f-jos'!I180+'6 pr._ugdymo reikmės'!I49+'9 pr._įstaigų pajamos'!I80+'7 pr._kita dotacija'!I224+'11 pr._apyvartinės lėšos'!I46+'11 pr._apyvartinės lėšos'!I101</f>
        <v>0</v>
      </c>
      <c r="I67" s="9">
        <f>'4 pr._savarankiškosios f-jos'!J180+'6 pr._ugdymo reikmės'!J49+'9 pr._įstaigų pajamos'!J80+'7 pr._kita dotacija'!J224+'11 pr._apyvartinės lėšos'!J46+'11 pr._apyvartinės lėšos'!J101</f>
        <v>0</v>
      </c>
      <c r="J67" s="9">
        <f>'4 pr._savarankiškosios f-jos'!K180+'6 pr._ugdymo reikmės'!K49+'9 pr._įstaigų pajamos'!K80+'7 pr._kita dotacija'!K224+'11 pr._apyvartinės lėšos'!K46+'11 pr._apyvartinės lėšos'!K101</f>
        <v>0</v>
      </c>
      <c r="K67" s="11">
        <f t="shared" si="12"/>
        <v>639.79999999999995</v>
      </c>
      <c r="L67" s="11">
        <f>'4 pr._savarankiškosios f-jos'!M180+'6 pr._ugdymo reikmės'!M49+'9 pr._įstaigų pajamos'!M80+'7 pr._kita dotacija'!M224+'11 pr._apyvartinės lėšos'!M46+'11 pr._apyvartinės lėšos'!M101</f>
        <v>639.79999999999995</v>
      </c>
      <c r="M67" s="11">
        <f>'4 pr._savarankiškosios f-jos'!N180+'6 pr._ugdymo reikmės'!N49+'9 pr._įstaigų pajamos'!N80+'7 pr._kita dotacija'!N224+'11 pr._apyvartinės lėšos'!N46+'11 pr._apyvartinės lėšos'!N101</f>
        <v>474.4</v>
      </c>
      <c r="N67" s="11">
        <f>'4 pr._savarankiškosios f-jos'!O180+'6 pr._ugdymo reikmės'!O49+'9 pr._įstaigų pajamos'!O80+'7 pr._kita dotacija'!O224+'11 pr._apyvartinės lėšos'!O46+'11 pr._apyvartinės lėšos'!O101</f>
        <v>0</v>
      </c>
    </row>
    <row r="68" spans="1:15" ht="15" customHeight="1" x14ac:dyDescent="0.25">
      <c r="A68" s="5" t="s">
        <v>153</v>
      </c>
      <c r="B68" s="33" t="s">
        <v>39</v>
      </c>
      <c r="C68" s="15">
        <f t="shared" si="7"/>
        <v>147.1</v>
      </c>
      <c r="D68" s="15">
        <f>'4 pr._savarankiškosios f-jos'!E181+'6 pr._ugdymo reikmės'!E50+'9 pr._įstaigų pajamos'!E81+'7 pr._kita dotacija'!E228+'11 pr._apyvartinės lėšos'!E102</f>
        <v>147.1</v>
      </c>
      <c r="E68" s="15">
        <f>'4 pr._savarankiškosios f-jos'!F181+'6 pr._ugdymo reikmės'!F50+'9 pr._įstaigų pajamos'!F81+'7 pr._kita dotacija'!F228+'11 pr._apyvartinės lėšos'!F102</f>
        <v>109.3</v>
      </c>
      <c r="F68" s="15">
        <f>'4 pr._savarankiškosios f-jos'!G181+'6 pr._ugdymo reikmės'!G50+'9 pr._įstaigų pajamos'!G81+'7 pr._kita dotacija'!G228+'11 pr._apyvartinės lėšos'!G102</f>
        <v>0</v>
      </c>
      <c r="G68" s="9">
        <f t="shared" si="11"/>
        <v>-47.899999999999991</v>
      </c>
      <c r="H68" s="9">
        <f>'4 pr._savarankiškosios f-jos'!I181+'6 pr._ugdymo reikmės'!I50+'9 pr._įstaigų pajamos'!I81+'7 pr._kita dotacija'!I228+'11 pr._apyvartinės lėšos'!I102</f>
        <v>-47.899999999999991</v>
      </c>
      <c r="I68" s="9">
        <f>'4 pr._savarankiškosios f-jos'!J181+'6 pr._ugdymo reikmės'!J50+'9 pr._įstaigų pajamos'!J81+'7 pr._kita dotacija'!J228+'11 pr._apyvartinės lėšos'!J102</f>
        <v>-35.099999999999994</v>
      </c>
      <c r="J68" s="9">
        <f>'4 pr._savarankiškosios f-jos'!K181+'6 pr._ugdymo reikmės'!K50+'9 pr._įstaigų pajamos'!K81+'7 pr._kita dotacija'!K228+'11 pr._apyvartinės lėšos'!K102</f>
        <v>0</v>
      </c>
      <c r="K68" s="11">
        <f t="shared" si="12"/>
        <v>99.199999999999989</v>
      </c>
      <c r="L68" s="11">
        <f>'4 pr._savarankiškosios f-jos'!M181+'6 pr._ugdymo reikmės'!M50+'9 pr._įstaigų pajamos'!M81+'7 pr._kita dotacija'!M228+'11 pr._apyvartinės lėšos'!M102</f>
        <v>99.199999999999989</v>
      </c>
      <c r="M68" s="11">
        <f>'4 pr._savarankiškosios f-jos'!N181+'6 pr._ugdymo reikmės'!N50+'9 pr._įstaigų pajamos'!N81+'7 pr._kita dotacija'!N228+'11 pr._apyvartinės lėšos'!N102</f>
        <v>74.2</v>
      </c>
      <c r="N68" s="11">
        <f>'4 pr._savarankiškosios f-jos'!O181+'6 pr._ugdymo reikmės'!O50+'9 pr._įstaigų pajamos'!O81+'7 pr._kita dotacija'!O228+'11 pr._apyvartinės lėšos'!O102</f>
        <v>0</v>
      </c>
    </row>
    <row r="69" spans="1:15" ht="15" customHeight="1" x14ac:dyDescent="0.25">
      <c r="A69" s="5" t="s">
        <v>154</v>
      </c>
      <c r="B69" s="33" t="s">
        <v>527</v>
      </c>
      <c r="C69" s="15">
        <f t="shared" si="7"/>
        <v>0</v>
      </c>
      <c r="D69" s="15">
        <f>'4 pr._savarankiškosios f-jos'!E182+'6 pr._ugdymo reikmės'!E51+'9 pr._įstaigų pajamos'!E82</f>
        <v>0</v>
      </c>
      <c r="E69" s="15">
        <f>'4 pr._savarankiškosios f-jos'!F182+'6 pr._ugdymo reikmės'!F51+'9 pr._įstaigų pajamos'!F82</f>
        <v>0</v>
      </c>
      <c r="F69" s="15">
        <f>'4 pr._savarankiškosios f-jos'!G182+'6 pr._ugdymo reikmės'!G51+'9 pr._įstaigų pajamos'!G82</f>
        <v>0</v>
      </c>
      <c r="G69" s="9">
        <f t="shared" si="11"/>
        <v>71</v>
      </c>
      <c r="H69" s="9">
        <f>'4 pr._savarankiškosios f-jos'!I182+'6 pr._ugdymo reikmės'!I51+'9 pr._įstaigų pajamos'!I82</f>
        <v>71</v>
      </c>
      <c r="I69" s="9">
        <f>'4 pr._savarankiškosios f-jos'!J182+'6 pr._ugdymo reikmės'!J51+'9 pr._įstaigų pajamos'!J82</f>
        <v>56.8</v>
      </c>
      <c r="J69" s="9">
        <f>'4 pr._savarankiškosios f-jos'!K182+'6 pr._ugdymo reikmės'!K51+'9 pr._įstaigų pajamos'!K82</f>
        <v>0</v>
      </c>
      <c r="K69" s="11">
        <f t="shared" si="12"/>
        <v>71</v>
      </c>
      <c r="L69" s="11">
        <f>'4 pr._savarankiškosios f-jos'!M182+'6 pr._ugdymo reikmės'!M51+'9 pr._įstaigų pajamos'!M82</f>
        <v>71</v>
      </c>
      <c r="M69" s="11">
        <f>'4 pr._savarankiškosios f-jos'!N182+'6 pr._ugdymo reikmės'!N51+'9 pr._įstaigų pajamos'!N82</f>
        <v>56.8</v>
      </c>
      <c r="N69" s="11">
        <f>'4 pr._savarankiškosios f-jos'!O182+'6 pr._ugdymo reikmės'!O51+'9 pr._įstaigų pajamos'!O82</f>
        <v>0</v>
      </c>
    </row>
    <row r="70" spans="1:15" ht="15" customHeight="1" x14ac:dyDescent="0.25">
      <c r="A70" s="5" t="s">
        <v>109</v>
      </c>
      <c r="B70" s="32" t="s">
        <v>48</v>
      </c>
      <c r="C70" s="15">
        <f t="shared" si="7"/>
        <v>87.6</v>
      </c>
      <c r="D70" s="15">
        <f>'4 pr._savarankiškosios f-jos'!E183+'6 pr._ugdymo reikmės'!E52+'9 pr._įstaigų pajamos'!E83+'7 pr._kita dotacija'!E236+'11 pr._apyvartinės lėšos'!E103</f>
        <v>87.6</v>
      </c>
      <c r="E70" s="15">
        <f>'4 pr._savarankiškosios f-jos'!F183+'6 pr._ugdymo reikmės'!F52+'9 pr._įstaigų pajamos'!F83+'7 pr._kita dotacija'!F236+'11 pr._apyvartinės lėšos'!F103</f>
        <v>81.400000000000006</v>
      </c>
      <c r="F70" s="15">
        <f>'4 pr._savarankiškosios f-jos'!G183+'6 pr._ugdymo reikmės'!G52+'9 pr._įstaigų pajamos'!G83+'7 pr._kita dotacija'!G236+'11 pr._apyvartinės lėšos'!G103</f>
        <v>0</v>
      </c>
      <c r="G70" s="9">
        <f t="shared" si="11"/>
        <v>0.2</v>
      </c>
      <c r="H70" s="9">
        <f>'4 pr._savarankiškosios f-jos'!I183+'6 pr._ugdymo reikmės'!I52+'9 pr._įstaigų pajamos'!I83+'7 pr._kita dotacija'!I236+'11 pr._apyvartinės lėšos'!I103</f>
        <v>0.2</v>
      </c>
      <c r="I70" s="9">
        <f>'4 pr._savarankiškosios f-jos'!J183+'6 pr._ugdymo reikmės'!J52+'9 pr._įstaigų pajamos'!J83+'7 pr._kita dotacija'!J236+'11 pr._apyvartinės lėšos'!J103</f>
        <v>0</v>
      </c>
      <c r="J70" s="9">
        <f>'4 pr._savarankiškosios f-jos'!K183+'6 pr._ugdymo reikmės'!K52+'9 pr._įstaigų pajamos'!K83+'7 pr._kita dotacija'!K236+'11 pr._apyvartinės lėšos'!K103</f>
        <v>0</v>
      </c>
      <c r="K70" s="11">
        <f t="shared" si="12"/>
        <v>87.8</v>
      </c>
      <c r="L70" s="11">
        <f>'4 pr._savarankiškosios f-jos'!M183+'6 pr._ugdymo reikmės'!M52+'9 pr._įstaigų pajamos'!M83+'7 pr._kita dotacija'!M236+'11 pr._apyvartinės lėšos'!M103</f>
        <v>87.8</v>
      </c>
      <c r="M70" s="11">
        <f>'4 pr._savarankiškosios f-jos'!N183+'6 pr._ugdymo reikmės'!N52+'9 pr._įstaigų pajamos'!N83+'7 pr._kita dotacija'!N236+'11 pr._apyvartinės lėšos'!N103</f>
        <v>81.400000000000006</v>
      </c>
      <c r="N70" s="11">
        <f>'4 pr._savarankiškosios f-jos'!O183+'6 pr._ugdymo reikmės'!O52+'9 pr._įstaigų pajamos'!O83+'7 pr._kita dotacija'!O236+'11 pr._apyvartinės lėšos'!O103</f>
        <v>0</v>
      </c>
    </row>
    <row r="71" spans="1:15" ht="15" customHeight="1" x14ac:dyDescent="0.25">
      <c r="A71" s="5" t="s">
        <v>110</v>
      </c>
      <c r="B71" s="32" t="s">
        <v>47</v>
      </c>
      <c r="C71" s="15">
        <f t="shared" si="7"/>
        <v>649.1</v>
      </c>
      <c r="D71" s="15">
        <f>'4 pr._savarankiškosios f-jos'!E184+'6 pr._ugdymo reikmės'!E53+'9 pr._įstaigų pajamos'!E84+'7 pr._kita dotacija'!E238+'11 pr._apyvartinės lėšos'!E104</f>
        <v>649.1</v>
      </c>
      <c r="E71" s="15">
        <f>'4 pr._savarankiškosios f-jos'!F184+'6 pr._ugdymo reikmės'!F53+'9 pr._įstaigų pajamos'!F84+'7 pr._kita dotacija'!F238+'11 pr._apyvartinės lėšos'!F104</f>
        <v>616.59999999999991</v>
      </c>
      <c r="F71" s="15">
        <f>'4 pr._savarankiškosios f-jos'!G184+'6 pr._ugdymo reikmės'!G53+'9 pr._įstaigų pajamos'!G84+'7 pr._kita dotacija'!G238+'11 pr._apyvartinės lėšos'!G104</f>
        <v>0</v>
      </c>
      <c r="G71" s="9">
        <f t="shared" si="11"/>
        <v>0</v>
      </c>
      <c r="H71" s="9">
        <f>'4 pr._savarankiškosios f-jos'!I184+'6 pr._ugdymo reikmės'!I53+'9 pr._įstaigų pajamos'!I84+'7 pr._kita dotacija'!I238+'11 pr._apyvartinės lėšos'!I104</f>
        <v>0</v>
      </c>
      <c r="I71" s="9">
        <f>'4 pr._savarankiškosios f-jos'!J184+'6 pr._ugdymo reikmės'!J53+'9 pr._įstaigų pajamos'!J84+'7 pr._kita dotacija'!J238+'11 pr._apyvartinės lėšos'!J104</f>
        <v>0</v>
      </c>
      <c r="J71" s="9">
        <f>'4 pr._savarankiškosios f-jos'!K184+'6 pr._ugdymo reikmės'!K53+'9 pr._įstaigų pajamos'!K84+'7 pr._kita dotacija'!K238+'11 pr._apyvartinės lėšos'!K104</f>
        <v>0</v>
      </c>
      <c r="K71" s="11">
        <f t="shared" si="12"/>
        <v>649.1</v>
      </c>
      <c r="L71" s="11">
        <f>'4 pr._savarankiškosios f-jos'!M184+'6 pr._ugdymo reikmės'!M53+'9 pr._įstaigų pajamos'!M84+'7 pr._kita dotacija'!M238+'11 pr._apyvartinės lėšos'!M104</f>
        <v>649.1</v>
      </c>
      <c r="M71" s="11">
        <f>'4 pr._savarankiškosios f-jos'!N184+'6 pr._ugdymo reikmės'!N53+'9 pr._įstaigų pajamos'!N84+'7 pr._kita dotacija'!N238+'11 pr._apyvartinės lėšos'!N104</f>
        <v>616.59999999999991</v>
      </c>
      <c r="N71" s="11">
        <f>'4 pr._savarankiškosios f-jos'!O184+'6 pr._ugdymo reikmės'!O53+'9 pr._įstaigų pajamos'!O84+'7 pr._kita dotacija'!O238+'11 pr._apyvartinės lėšos'!O104</f>
        <v>0</v>
      </c>
    </row>
    <row r="72" spans="1:15" ht="15" customHeight="1" x14ac:dyDescent="0.25">
      <c r="A72" s="5" t="s">
        <v>111</v>
      </c>
      <c r="B72" s="32" t="s">
        <v>63</v>
      </c>
      <c r="C72" s="15">
        <f t="shared" si="7"/>
        <v>92.1</v>
      </c>
      <c r="D72" s="15">
        <f>'4 pr._savarankiškosios f-jos'!E185+'6 pr._ugdymo reikmės'!E54+'9 pr._įstaigų pajamos'!E85+'7 pr._kita dotacija'!E242+'11 pr._apyvartinės lėšos'!E105</f>
        <v>92.1</v>
      </c>
      <c r="E72" s="15">
        <f>'4 pr._savarankiškosios f-jos'!F185+'6 pr._ugdymo reikmės'!F54+'9 pr._įstaigų pajamos'!F85+'7 pr._kita dotacija'!F242+'11 pr._apyvartinės lėšos'!F105</f>
        <v>76.399999999999991</v>
      </c>
      <c r="F72" s="15">
        <f>'4 pr._savarankiškosios f-jos'!G185+'6 pr._ugdymo reikmės'!G54+'9 pr._įstaigų pajamos'!G85+'7 pr._kita dotacija'!G242+'11 pr._apyvartinės lėšos'!G105</f>
        <v>0</v>
      </c>
      <c r="G72" s="9">
        <f t="shared" si="11"/>
        <v>0</v>
      </c>
      <c r="H72" s="9">
        <f>'4 pr._savarankiškosios f-jos'!I185+'6 pr._ugdymo reikmės'!I54+'9 pr._įstaigų pajamos'!I85+'7 pr._kita dotacija'!I242+'11 pr._apyvartinės lėšos'!I105</f>
        <v>0</v>
      </c>
      <c r="I72" s="9">
        <f>'4 pr._savarankiškosios f-jos'!J185+'6 pr._ugdymo reikmės'!J54+'9 pr._įstaigų pajamos'!J85+'7 pr._kita dotacija'!J242+'11 pr._apyvartinės lėšos'!J105</f>
        <v>0</v>
      </c>
      <c r="J72" s="9">
        <f>'4 pr._savarankiškosios f-jos'!K185+'6 pr._ugdymo reikmės'!K54+'9 pr._įstaigų pajamos'!K85+'7 pr._kita dotacija'!K242+'11 pr._apyvartinės lėšos'!K105</f>
        <v>0</v>
      </c>
      <c r="K72" s="11">
        <f t="shared" si="12"/>
        <v>92.1</v>
      </c>
      <c r="L72" s="11">
        <f>'4 pr._savarankiškosios f-jos'!M185+'6 pr._ugdymo reikmės'!M54+'9 pr._įstaigų pajamos'!M85+'7 pr._kita dotacija'!M242+'11 pr._apyvartinės lėšos'!M105</f>
        <v>92.1</v>
      </c>
      <c r="M72" s="11">
        <f>'4 pr._savarankiškosios f-jos'!N185+'6 pr._ugdymo reikmės'!N54+'9 pr._įstaigų pajamos'!N85+'7 pr._kita dotacija'!N242+'11 pr._apyvartinės lėšos'!N105</f>
        <v>76.399999999999991</v>
      </c>
      <c r="N72" s="11">
        <f>'4 pr._savarankiškosios f-jos'!O185+'6 pr._ugdymo reikmės'!O54+'9 pr._įstaigų pajamos'!O85+'7 pr._kita dotacija'!O242+'11 pr._apyvartinės lėšos'!O105</f>
        <v>0</v>
      </c>
    </row>
    <row r="73" spans="1:15" ht="15" customHeight="1" x14ac:dyDescent="0.25">
      <c r="A73" s="5" t="s">
        <v>112</v>
      </c>
      <c r="B73" s="32" t="s">
        <v>49</v>
      </c>
      <c r="C73" s="15">
        <f t="shared" si="7"/>
        <v>215.6</v>
      </c>
      <c r="D73" s="15">
        <f>'4 pr._savarankiškosios f-jos'!E186+'6 pr._ugdymo reikmės'!E55+'9 pr._įstaigų pajamos'!E86+'11 pr._apyvartinės lėšos'!E106+'7 pr._kita dotacija'!E246</f>
        <v>215.6</v>
      </c>
      <c r="E73" s="15">
        <f>'4 pr._savarankiškosios f-jos'!F186+'6 pr._ugdymo reikmės'!F55+'9 pr._įstaigų pajamos'!F86+'11 pr._apyvartinės lėšos'!F106+'7 pr._kita dotacija'!F246</f>
        <v>158.30000000000001</v>
      </c>
      <c r="F73" s="15">
        <f>'4 pr._savarankiškosios f-jos'!G186+'6 pr._ugdymo reikmės'!G55+'9 pr._įstaigų pajamos'!G86+'11 pr._apyvartinės lėšos'!G106+'7 pr._kita dotacija'!G246</f>
        <v>0</v>
      </c>
      <c r="G73" s="9">
        <f t="shared" si="11"/>
        <v>0</v>
      </c>
      <c r="H73" s="9">
        <f>'4 pr._savarankiškosios f-jos'!I186+'6 pr._ugdymo reikmės'!I55+'9 pr._įstaigų pajamos'!I86+'11 pr._apyvartinės lėšos'!I106+'7 pr._kita dotacija'!I246</f>
        <v>0</v>
      </c>
      <c r="I73" s="9">
        <f>'4 pr._savarankiškosios f-jos'!J186+'6 pr._ugdymo reikmės'!J55+'9 pr._įstaigų pajamos'!J86+'11 pr._apyvartinės lėšos'!J106+'7 pr._kita dotacija'!J246</f>
        <v>-1.1000000000000001</v>
      </c>
      <c r="J73" s="9">
        <f>'4 pr._savarankiškosios f-jos'!K186+'6 pr._ugdymo reikmės'!K55+'9 pr._įstaigų pajamos'!K86+'11 pr._apyvartinės lėšos'!K106+'7 pr._kita dotacija'!K246</f>
        <v>0</v>
      </c>
      <c r="K73" s="11">
        <f t="shared" si="12"/>
        <v>215.6</v>
      </c>
      <c r="L73" s="11">
        <f>'4 pr._savarankiškosios f-jos'!M186+'6 pr._ugdymo reikmės'!M55+'9 pr._įstaigų pajamos'!M86+'11 pr._apyvartinės lėšos'!M106+'7 pr._kita dotacija'!M246</f>
        <v>215.6</v>
      </c>
      <c r="M73" s="11">
        <f>'4 pr._savarankiškosios f-jos'!N186+'6 pr._ugdymo reikmės'!N55+'9 pr._įstaigų pajamos'!N86+'11 pr._apyvartinės lėšos'!N106+'7 pr._kita dotacija'!N246</f>
        <v>157.19999999999999</v>
      </c>
      <c r="N73" s="11">
        <f>'4 pr._savarankiškosios f-jos'!O186+'6 pr._ugdymo reikmės'!O55+'9 pr._įstaigų pajamos'!O86+'11 pr._apyvartinės lėšos'!O106+'7 pr._kita dotacija'!O246</f>
        <v>0</v>
      </c>
    </row>
    <row r="74" spans="1:15" s="34" customFormat="1" ht="15" customHeight="1" x14ac:dyDescent="0.25">
      <c r="A74" s="5" t="s">
        <v>113</v>
      </c>
      <c r="B74" s="32" t="s">
        <v>163</v>
      </c>
      <c r="C74" s="15">
        <f t="shared" si="7"/>
        <v>1010.0999999999999</v>
      </c>
      <c r="D74" s="15">
        <f>'4 pr._savarankiškosios f-jos'!E187+'6 pr._ugdymo reikmės'!E56+'7 pr._kita dotacija'!E250+'9 pr._įstaigų pajamos'!E87</f>
        <v>1009.5999999999999</v>
      </c>
      <c r="E74" s="15">
        <f>'4 pr._savarankiškosios f-jos'!F187+'6 pr._ugdymo reikmės'!F56+'7 pr._kita dotacija'!F250+'9 pr._įstaigų pajamos'!F87</f>
        <v>903.6</v>
      </c>
      <c r="F74" s="15">
        <f>'4 pr._savarankiškosios f-jos'!G187+'6 pr._ugdymo reikmės'!G56+'7 pr._kita dotacija'!G250+'9 pr._įstaigų pajamos'!G87</f>
        <v>0.5</v>
      </c>
      <c r="G74" s="9">
        <f t="shared" si="11"/>
        <v>0</v>
      </c>
      <c r="H74" s="9">
        <f>'4 pr._savarankiškosios f-jos'!I187+'6 pr._ugdymo reikmės'!I56+'7 pr._kita dotacija'!I250+'9 pr._įstaigų pajamos'!I87</f>
        <v>0</v>
      </c>
      <c r="I74" s="9">
        <f>'4 pr._savarankiškosios f-jos'!J187+'6 pr._ugdymo reikmės'!J56+'7 pr._kita dotacija'!J250+'9 pr._įstaigų pajamos'!J87</f>
        <v>0</v>
      </c>
      <c r="J74" s="9">
        <f>'4 pr._savarankiškosios f-jos'!K187+'6 pr._ugdymo reikmės'!K56+'7 pr._kita dotacija'!K250+'9 pr._įstaigų pajamos'!K87</f>
        <v>0</v>
      </c>
      <c r="K74" s="11">
        <f t="shared" si="12"/>
        <v>1010.0999999999999</v>
      </c>
      <c r="L74" s="11">
        <f>'4 pr._savarankiškosios f-jos'!M187+'6 pr._ugdymo reikmės'!M56+'7 pr._kita dotacija'!M250+'9 pr._įstaigų pajamos'!M87</f>
        <v>1009.5999999999999</v>
      </c>
      <c r="M74" s="11">
        <f>'4 pr._savarankiškosios f-jos'!N187+'6 pr._ugdymo reikmės'!N56+'7 pr._kita dotacija'!N250+'9 pr._įstaigų pajamos'!N87</f>
        <v>903.6</v>
      </c>
      <c r="N74" s="11">
        <f>'4 pr._savarankiškosios f-jos'!O187+'6 pr._ugdymo reikmės'!O56+'7 pr._kita dotacija'!O250+'9 pr._įstaigų pajamos'!O87</f>
        <v>0.5</v>
      </c>
      <c r="O74" s="2"/>
    </row>
    <row r="75" spans="1:15" ht="15" customHeight="1" x14ac:dyDescent="0.25">
      <c r="A75" s="5" t="s">
        <v>161</v>
      </c>
      <c r="B75" s="28" t="s">
        <v>27</v>
      </c>
      <c r="C75" s="15">
        <f t="shared" ref="C75:C83" si="13">D75+F75</f>
        <v>312.09999999999997</v>
      </c>
      <c r="D75" s="15">
        <f>'4 pr._savarankiškosios f-jos'!E201+'9 pr._įstaigų pajamos'!E95+'7 pr._kita dotacija'!E287+'11 pr._apyvartinės lėšos'!E53</f>
        <v>312.09999999999997</v>
      </c>
      <c r="E75" s="15">
        <f>'4 pr._savarankiškosios f-jos'!F201+'9 pr._įstaigų pajamos'!F95+'7 pr._kita dotacija'!F287+'11 pr._apyvartinės lėšos'!F53</f>
        <v>259.5</v>
      </c>
      <c r="F75" s="15">
        <f>'4 pr._savarankiškosios f-jos'!G201+'9 pr._įstaigų pajamos'!G95+'7 pr._kita dotacija'!G287+'11 pr._apyvartinės lėšos'!G53</f>
        <v>0</v>
      </c>
      <c r="G75" s="9">
        <f t="shared" si="11"/>
        <v>7.3</v>
      </c>
      <c r="H75" s="9">
        <f>'4 pr._savarankiškosios f-jos'!I201+'9 pr._įstaigų pajamos'!I95+'7 pr._kita dotacija'!I287+'11 pr._apyvartinės lėšos'!I53</f>
        <v>7.3</v>
      </c>
      <c r="I75" s="9">
        <f>'4 pr._savarankiškosios f-jos'!J201+'9 pr._įstaigų pajamos'!J95+'7 pr._kita dotacija'!J287+'11 pr._apyvartinės lėšos'!J53</f>
        <v>0</v>
      </c>
      <c r="J75" s="9">
        <f>'4 pr._savarankiškosios f-jos'!K201+'9 pr._įstaigų pajamos'!K95+'7 pr._kita dotacija'!K287+'11 pr._apyvartinės lėšos'!K53</f>
        <v>0</v>
      </c>
      <c r="K75" s="11">
        <f t="shared" si="12"/>
        <v>319.39999999999998</v>
      </c>
      <c r="L75" s="11">
        <f>'4 pr._savarankiškosios f-jos'!M201+'9 pr._įstaigų pajamos'!M95+'7 pr._kita dotacija'!M287+'11 pr._apyvartinės lėšos'!M53</f>
        <v>319.39999999999998</v>
      </c>
      <c r="M75" s="11">
        <f>'4 pr._savarankiškosios f-jos'!N201+'9 pr._įstaigų pajamos'!N95+'7 pr._kita dotacija'!N287+'11 pr._apyvartinės lėšos'!N53</f>
        <v>259.5</v>
      </c>
      <c r="N75" s="11">
        <f>'4 pr._savarankiškosios f-jos'!O201+'9 pr._įstaigų pajamos'!O95+'7 pr._kita dotacija'!O287+'11 pr._apyvartinės lėšos'!O53</f>
        <v>0</v>
      </c>
    </row>
    <row r="76" spans="1:15" ht="15" customHeight="1" x14ac:dyDescent="0.25">
      <c r="A76" s="5" t="s">
        <v>114</v>
      </c>
      <c r="B76" s="28" t="s">
        <v>56</v>
      </c>
      <c r="C76" s="15">
        <f t="shared" si="13"/>
        <v>98.100000000000009</v>
      </c>
      <c r="D76" s="15">
        <f>'4 pr._savarankiškosios f-jos'!E202+'9 pr._įstaigų pajamos'!E96+'7 pr._kita dotacija'!E291</f>
        <v>98.100000000000009</v>
      </c>
      <c r="E76" s="15">
        <f>'4 pr._savarankiškosios f-jos'!F202+'9 pr._įstaigų pajamos'!F96+'7 pr._kita dotacija'!F291</f>
        <v>82.8</v>
      </c>
      <c r="F76" s="15">
        <f>'4 pr._savarankiškosios f-jos'!G202+'9 pr._įstaigų pajamos'!G96+'7 pr._kita dotacija'!G291</f>
        <v>0</v>
      </c>
      <c r="G76" s="9">
        <f t="shared" si="11"/>
        <v>0</v>
      </c>
      <c r="H76" s="9">
        <f>'4 pr._savarankiškosios f-jos'!I202+'9 pr._įstaigų pajamos'!I96+'7 pr._kita dotacija'!I291</f>
        <v>0</v>
      </c>
      <c r="I76" s="9">
        <f>'4 pr._savarankiškosios f-jos'!J202+'9 pr._įstaigų pajamos'!J96+'7 pr._kita dotacija'!J291</f>
        <v>0</v>
      </c>
      <c r="J76" s="9">
        <f>'4 pr._savarankiškosios f-jos'!K202+'9 pr._įstaigų pajamos'!K96+'7 pr._kita dotacija'!K291</f>
        <v>0</v>
      </c>
      <c r="K76" s="11">
        <f t="shared" si="12"/>
        <v>98.100000000000009</v>
      </c>
      <c r="L76" s="11">
        <f>'4 pr._savarankiškosios f-jos'!M202+'9 pr._įstaigų pajamos'!M96+'7 pr._kita dotacija'!M291</f>
        <v>98.100000000000009</v>
      </c>
      <c r="M76" s="11">
        <f>'4 pr._savarankiškosios f-jos'!N202+'9 pr._įstaigų pajamos'!N96+'7 pr._kita dotacija'!N291</f>
        <v>82.8</v>
      </c>
      <c r="N76" s="11">
        <f>'4 pr._savarankiškosios f-jos'!O202+'9 pr._įstaigų pajamos'!O96+'7 pr._kita dotacija'!O291</f>
        <v>0</v>
      </c>
    </row>
    <row r="77" spans="1:15" ht="15" customHeight="1" x14ac:dyDescent="0.25">
      <c r="A77" s="12" t="s">
        <v>115</v>
      </c>
      <c r="B77" s="28" t="s">
        <v>57</v>
      </c>
      <c r="C77" s="15">
        <f t="shared" si="13"/>
        <v>74.300000000000011</v>
      </c>
      <c r="D77" s="15">
        <f>'4 pr._savarankiškosios f-jos'!E203+'9 pr._įstaigų pajamos'!E97+'7 pr._kita dotacija'!E295+'11 pr._apyvartinės lėšos'!E110</f>
        <v>72.300000000000011</v>
      </c>
      <c r="E77" s="15">
        <f>'4 pr._savarankiškosios f-jos'!F203+'9 pr._įstaigų pajamos'!F97+'7 pr._kita dotacija'!F295+'11 pr._apyvartinės lėšos'!F110</f>
        <v>56.6</v>
      </c>
      <c r="F77" s="15">
        <f>'4 pr._savarankiškosios f-jos'!G203+'9 pr._įstaigų pajamos'!G97+'7 pr._kita dotacija'!G295+'11 pr._apyvartinės lėšos'!G110</f>
        <v>2</v>
      </c>
      <c r="G77" s="9">
        <f t="shared" si="11"/>
        <v>0</v>
      </c>
      <c r="H77" s="9">
        <f>'4 pr._savarankiškosios f-jos'!I203+'9 pr._įstaigų pajamos'!I97+'7 pr._kita dotacija'!I295+'11 pr._apyvartinės lėšos'!I110</f>
        <v>0</v>
      </c>
      <c r="I77" s="9">
        <f>'4 pr._savarankiškosios f-jos'!J203+'9 pr._įstaigų pajamos'!J97+'7 pr._kita dotacija'!J295+'11 pr._apyvartinės lėšos'!J110</f>
        <v>0</v>
      </c>
      <c r="J77" s="9">
        <f>'4 pr._savarankiškosios f-jos'!K203+'9 pr._įstaigų pajamos'!K97+'7 pr._kita dotacija'!K295+'11 pr._apyvartinės lėšos'!K110</f>
        <v>0</v>
      </c>
      <c r="K77" s="11">
        <f t="shared" si="12"/>
        <v>74.300000000000011</v>
      </c>
      <c r="L77" s="11">
        <f>'4 pr._savarankiškosios f-jos'!M203+'9 pr._įstaigų pajamos'!M97+'7 pr._kita dotacija'!M295+'11 pr._apyvartinės lėšos'!M110</f>
        <v>72.300000000000011</v>
      </c>
      <c r="M77" s="11">
        <f>'4 pr._savarankiškosios f-jos'!N203+'9 pr._įstaigų pajamos'!N97+'7 pr._kita dotacija'!N295+'11 pr._apyvartinės lėšos'!N110</f>
        <v>56.6</v>
      </c>
      <c r="N77" s="11">
        <f>'4 pr._savarankiškosios f-jos'!O203+'9 pr._įstaigų pajamos'!O97+'7 pr._kita dotacija'!O295+'11 pr._apyvartinės lėšos'!O110</f>
        <v>2</v>
      </c>
    </row>
    <row r="78" spans="1:15" ht="15" customHeight="1" x14ac:dyDescent="0.25">
      <c r="A78" s="18" t="s">
        <v>116</v>
      </c>
      <c r="B78" s="28" t="s">
        <v>366</v>
      </c>
      <c r="C78" s="15">
        <f t="shared" si="13"/>
        <v>47.1</v>
      </c>
      <c r="D78" s="15">
        <f>'4 pr._savarankiškosios f-jos'!E204+'9 pr._įstaigų pajamos'!E98+'7 pr._kita dotacija'!E299</f>
        <v>47.1</v>
      </c>
      <c r="E78" s="15">
        <f>'4 pr._savarankiškosios f-jos'!F204+'9 pr._įstaigų pajamos'!F98+'7 pr._kita dotacija'!F299</f>
        <v>38.6</v>
      </c>
      <c r="F78" s="15">
        <f>'4 pr._savarankiškosios f-jos'!G204+'9 pr._įstaigų pajamos'!G98+'7 pr._kita dotacija'!G299</f>
        <v>0</v>
      </c>
      <c r="G78" s="9">
        <f t="shared" si="11"/>
        <v>0.2</v>
      </c>
      <c r="H78" s="9">
        <f>'4 pr._savarankiškosios f-jos'!I204+'9 pr._įstaigų pajamos'!I98+'7 pr._kita dotacija'!I299</f>
        <v>0.2</v>
      </c>
      <c r="I78" s="9">
        <f>'4 pr._savarankiškosios f-jos'!J204+'9 pr._įstaigų pajamos'!J98+'7 pr._kita dotacija'!J299</f>
        <v>0</v>
      </c>
      <c r="J78" s="9">
        <f>'4 pr._savarankiškosios f-jos'!K204+'9 pr._įstaigų pajamos'!K98+'7 pr._kita dotacija'!K299</f>
        <v>0</v>
      </c>
      <c r="K78" s="11">
        <f t="shared" si="12"/>
        <v>47.3</v>
      </c>
      <c r="L78" s="11">
        <f>'4 pr._savarankiškosios f-jos'!M204+'9 pr._įstaigų pajamos'!M98+'7 pr._kita dotacija'!M299</f>
        <v>47.3</v>
      </c>
      <c r="M78" s="11">
        <f>'4 pr._savarankiškosios f-jos'!N204+'9 pr._įstaigų pajamos'!N98+'7 pr._kita dotacija'!N299</f>
        <v>38.6</v>
      </c>
      <c r="N78" s="11">
        <f>'4 pr._savarankiškosios f-jos'!O204+'9 pr._įstaigų pajamos'!O98+'7 pr._kita dotacija'!O299</f>
        <v>0</v>
      </c>
    </row>
    <row r="79" spans="1:15" ht="15" customHeight="1" x14ac:dyDescent="0.25">
      <c r="A79" s="5" t="s">
        <v>117</v>
      </c>
      <c r="B79" s="28" t="s">
        <v>65</v>
      </c>
      <c r="C79" s="15">
        <f t="shared" si="13"/>
        <v>52.400000000000006</v>
      </c>
      <c r="D79" s="15">
        <f>'4 pr._savarankiškosios f-jos'!E205+'9 pr._įstaigų pajamos'!E99+'7 pr._kita dotacija'!E304+'11 pr._apyvartinės lėšos'!E111</f>
        <v>52.400000000000006</v>
      </c>
      <c r="E79" s="15">
        <f>'4 pr._savarankiškosios f-jos'!F205+'9 pr._įstaigų pajamos'!F99+'7 pr._kita dotacija'!F304+'11 pr._apyvartinės lėšos'!F111</f>
        <v>42.9</v>
      </c>
      <c r="F79" s="15">
        <f>'4 pr._savarankiškosios f-jos'!G205+'9 pr._įstaigų pajamos'!G99+'7 pr._kita dotacija'!G304+'11 pr._apyvartinės lėšos'!G111</f>
        <v>0</v>
      </c>
      <c r="G79" s="9">
        <f t="shared" si="11"/>
        <v>0</v>
      </c>
      <c r="H79" s="9">
        <f>'4 pr._savarankiškosios f-jos'!I205+'9 pr._įstaigų pajamos'!I99+'7 pr._kita dotacija'!I304+'11 pr._apyvartinės lėšos'!I111</f>
        <v>0</v>
      </c>
      <c r="I79" s="9">
        <f>'4 pr._savarankiškosios f-jos'!J205+'9 pr._įstaigų pajamos'!J99+'7 pr._kita dotacija'!J304+'11 pr._apyvartinės lėšos'!J111</f>
        <v>0</v>
      </c>
      <c r="J79" s="9">
        <f>'4 pr._savarankiškosios f-jos'!K205+'9 pr._įstaigų pajamos'!K99+'7 pr._kita dotacija'!K304+'11 pr._apyvartinės lėšos'!K111</f>
        <v>0</v>
      </c>
      <c r="K79" s="11">
        <f t="shared" si="12"/>
        <v>52.400000000000006</v>
      </c>
      <c r="L79" s="11">
        <f>'4 pr._savarankiškosios f-jos'!M205+'9 pr._įstaigų pajamos'!M99+'7 pr._kita dotacija'!M304+'11 pr._apyvartinės lėšos'!M111</f>
        <v>52.400000000000006</v>
      </c>
      <c r="M79" s="11">
        <f>'4 pr._savarankiškosios f-jos'!N205+'9 pr._įstaigų pajamos'!N99+'7 pr._kita dotacija'!N304+'11 pr._apyvartinės lėšos'!N111</f>
        <v>42.9</v>
      </c>
      <c r="N79" s="11">
        <f>'4 pr._savarankiškosios f-jos'!O205+'9 pr._įstaigų pajamos'!O99+'7 pr._kita dotacija'!O304+'11 pr._apyvartinės lėšos'!O111</f>
        <v>0</v>
      </c>
    </row>
    <row r="80" spans="1:15" ht="15" customHeight="1" x14ac:dyDescent="0.25">
      <c r="A80" s="5" t="s">
        <v>118</v>
      </c>
      <c r="B80" s="28" t="s">
        <v>150</v>
      </c>
      <c r="C80" s="15">
        <f t="shared" si="13"/>
        <v>43.2</v>
      </c>
      <c r="D80" s="15">
        <f>'4 pr._savarankiškosios f-jos'!E206+'9 pr._įstaigų pajamos'!E100+'7 pr._kita dotacija'!E308</f>
        <v>43.2</v>
      </c>
      <c r="E80" s="15">
        <f>'4 pr._savarankiškosios f-jos'!F206+'9 pr._įstaigų pajamos'!F100+'7 pr._kita dotacija'!F308</f>
        <v>34.1</v>
      </c>
      <c r="F80" s="15">
        <f>'4 pr._savarankiškosios f-jos'!G206+'9 pr._įstaigų pajamos'!G100+'7 pr._kita dotacija'!G308</f>
        <v>0</v>
      </c>
      <c r="G80" s="9">
        <f t="shared" si="11"/>
        <v>0</v>
      </c>
      <c r="H80" s="9">
        <f>'4 pr._savarankiškosios f-jos'!I206+'9 pr._įstaigų pajamos'!I100+'7 pr._kita dotacija'!I308</f>
        <v>0</v>
      </c>
      <c r="I80" s="9">
        <f>'4 pr._savarankiškosios f-jos'!J206+'9 pr._įstaigų pajamos'!J100+'7 pr._kita dotacija'!J308</f>
        <v>0</v>
      </c>
      <c r="J80" s="9">
        <f>'4 pr._savarankiškosios f-jos'!K206+'9 pr._įstaigų pajamos'!K100+'7 pr._kita dotacija'!K308</f>
        <v>0</v>
      </c>
      <c r="K80" s="11">
        <f t="shared" si="12"/>
        <v>43.2</v>
      </c>
      <c r="L80" s="11">
        <f>'4 pr._savarankiškosios f-jos'!M206+'9 pr._įstaigų pajamos'!M100+'7 pr._kita dotacija'!M308</f>
        <v>43.2</v>
      </c>
      <c r="M80" s="11">
        <f>'4 pr._savarankiškosios f-jos'!N206+'9 pr._įstaigų pajamos'!N100+'7 pr._kita dotacija'!N308</f>
        <v>34.1</v>
      </c>
      <c r="N80" s="11">
        <f>'4 pr._savarankiškosios f-jos'!O206+'9 pr._įstaigų pajamos'!O100+'7 pr._kita dotacija'!O308</f>
        <v>0</v>
      </c>
    </row>
    <row r="81" spans="1:15" ht="15" customHeight="1" x14ac:dyDescent="0.25">
      <c r="A81" s="5" t="s">
        <v>157</v>
      </c>
      <c r="B81" s="28" t="s">
        <v>28</v>
      </c>
      <c r="C81" s="15">
        <f t="shared" si="13"/>
        <v>565</v>
      </c>
      <c r="D81" s="15">
        <f>'4 pr._savarankiškosios f-jos'!E207+'9 pr._įstaigų pajamos'!E101+'7 pr._kita dotacija'!E312+'10 pr._skolintos lėšos'!E40+'11 pr._apyvartinės lėšos'!E54</f>
        <v>565</v>
      </c>
      <c r="E81" s="15">
        <f>'4 pr._savarankiškosios f-jos'!F207+'9 pr._įstaigų pajamos'!F101+'7 pr._kita dotacija'!F312+'10 pr._skolintos lėšos'!F40+'11 pr._apyvartinės lėšos'!F54</f>
        <v>482</v>
      </c>
      <c r="F81" s="15">
        <f>'4 pr._savarankiškosios f-jos'!G207+'9 pr._įstaigų pajamos'!G101+'7 pr._kita dotacija'!G312+'10 pr._skolintos lėšos'!G40+'11 pr._apyvartinės lėšos'!G54</f>
        <v>0</v>
      </c>
      <c r="G81" s="9">
        <f t="shared" si="11"/>
        <v>0.9</v>
      </c>
      <c r="H81" s="9">
        <f>'4 pr._savarankiškosios f-jos'!I207+'9 pr._įstaigų pajamos'!I101+'7 pr._kita dotacija'!I312+'10 pr._skolintos lėšos'!I40+'11 pr._apyvartinės lėšos'!I54</f>
        <v>0.9</v>
      </c>
      <c r="I81" s="9">
        <f>'4 pr._savarankiškosios f-jos'!J207+'9 pr._įstaigų pajamos'!J101+'7 pr._kita dotacija'!J312+'10 pr._skolintos lėšos'!J40+'11 pr._apyvartinės lėšos'!J54</f>
        <v>0.8</v>
      </c>
      <c r="J81" s="9">
        <f>'4 pr._savarankiškosios f-jos'!K207+'9 pr._įstaigų pajamos'!K101+'7 pr._kita dotacija'!K312+'10 pr._skolintos lėšos'!K40+'11 pr._apyvartinės lėšos'!K54</f>
        <v>0</v>
      </c>
      <c r="K81" s="11">
        <f t="shared" si="12"/>
        <v>565.9</v>
      </c>
      <c r="L81" s="11">
        <f>'4 pr._savarankiškosios f-jos'!M207+'9 pr._įstaigų pajamos'!M101+'7 pr._kita dotacija'!M312+'10 pr._skolintos lėšos'!M40+'11 pr._apyvartinės lėšos'!M54</f>
        <v>565.9</v>
      </c>
      <c r="M81" s="11">
        <f>'4 pr._savarankiškosios f-jos'!N207+'9 pr._įstaigų pajamos'!N101+'7 pr._kita dotacija'!N312+'10 pr._skolintos lėšos'!N40+'11 pr._apyvartinės lėšos'!N54</f>
        <v>482.8</v>
      </c>
      <c r="N81" s="11">
        <f>'4 pr._savarankiškosios f-jos'!O207+'9 pr._įstaigų pajamos'!O101+'7 pr._kita dotacija'!O312+'10 pr._skolintos lėšos'!O40+'11 pr._apyvartinės lėšos'!O54</f>
        <v>0</v>
      </c>
    </row>
    <row r="82" spans="1:15" ht="15" customHeight="1" x14ac:dyDescent="0.25">
      <c r="A82" s="5" t="s">
        <v>119</v>
      </c>
      <c r="B82" s="11" t="s">
        <v>29</v>
      </c>
      <c r="C82" s="15">
        <f t="shared" si="13"/>
        <v>197.29999999999998</v>
      </c>
      <c r="D82" s="15">
        <f>'4 pr._savarankiškosios f-jos'!E208+'9 pr._įstaigų pajamos'!E102+'7 pr._kita dotacija'!E316+'11 pr._apyvartinės lėšos'!E55+'11 pr._apyvartinės lėšos'!E112</f>
        <v>197.29999999999998</v>
      </c>
      <c r="E82" s="15">
        <f>'4 pr._savarankiškosios f-jos'!F208+'9 pr._įstaigų pajamos'!F102+'7 pr._kita dotacija'!F316+'11 pr._apyvartinės lėšos'!F55+'11 pr._apyvartinės lėšos'!F112</f>
        <v>166.5</v>
      </c>
      <c r="F82" s="15">
        <f>'4 pr._savarankiškosios f-jos'!G208+'9 pr._įstaigų pajamos'!G102+'7 pr._kita dotacija'!G316+'11 pr._apyvartinės lėšos'!G55+'11 pr._apyvartinės lėšos'!G112</f>
        <v>0</v>
      </c>
      <c r="G82" s="9">
        <f t="shared" si="11"/>
        <v>6</v>
      </c>
      <c r="H82" s="9">
        <f>'4 pr._savarankiškosios f-jos'!I208+'9 pr._įstaigų pajamos'!I102+'7 pr._kita dotacija'!I316+'11 pr._apyvartinės lėšos'!I55+'11 pr._apyvartinės lėšos'!I112</f>
        <v>6</v>
      </c>
      <c r="I82" s="9">
        <f>'4 pr._savarankiškosios f-jos'!J208+'9 pr._įstaigų pajamos'!J102+'7 pr._kita dotacija'!J316+'11 pr._apyvartinės lėšos'!J55+'11 pr._apyvartinės lėšos'!J112</f>
        <v>0</v>
      </c>
      <c r="J82" s="9">
        <f>'4 pr._savarankiškosios f-jos'!K208+'9 pr._įstaigų pajamos'!K102+'7 pr._kita dotacija'!K316+'11 pr._apyvartinės lėšos'!K55+'11 pr._apyvartinės lėšos'!K112</f>
        <v>0</v>
      </c>
      <c r="K82" s="11">
        <f t="shared" si="12"/>
        <v>203.29999999999998</v>
      </c>
      <c r="L82" s="11">
        <f>'4 pr._savarankiškosios f-jos'!M208+'9 pr._įstaigų pajamos'!M102+'7 pr._kita dotacija'!M316+'11 pr._apyvartinės lėšos'!M55+'11 pr._apyvartinės lėšos'!M112</f>
        <v>203.29999999999998</v>
      </c>
      <c r="M82" s="11">
        <f>'4 pr._savarankiškosios f-jos'!N208+'9 pr._įstaigų pajamos'!N102+'7 pr._kita dotacija'!N316+'11 pr._apyvartinės lėšos'!N55+'11 pr._apyvartinės lėšos'!N112</f>
        <v>166.5</v>
      </c>
      <c r="N82" s="11">
        <f>'4 pr._savarankiškosios f-jos'!O208+'9 pr._įstaigų pajamos'!O102+'7 pr._kita dotacija'!O316+'11 pr._apyvartinės lėšos'!O55+'11 pr._apyvartinės lėšos'!O112</f>
        <v>0</v>
      </c>
    </row>
    <row r="83" spans="1:15" ht="15" customHeight="1" x14ac:dyDescent="0.25">
      <c r="A83" s="5" t="s">
        <v>120</v>
      </c>
      <c r="B83" s="11" t="s">
        <v>62</v>
      </c>
      <c r="C83" s="15">
        <f t="shared" si="13"/>
        <v>492.09999999999997</v>
      </c>
      <c r="D83" s="15">
        <f>'4 pr._savarankiškosios f-jos'!E209+'6 pr._ugdymo reikmės'!E57+'9 pr._įstaigų pajamos'!E103+'7 pr._kita dotacija'!E320+'11 pr._apyvartinės lėšos'!E56+'11 pr._apyvartinės lėšos'!E113</f>
        <v>492.09999999999997</v>
      </c>
      <c r="E83" s="15">
        <f>'4 pr._savarankiškosios f-jos'!F209+'6 pr._ugdymo reikmės'!F57+'9 pr._įstaigų pajamos'!F103+'7 pr._kita dotacija'!F320+'11 pr._apyvartinės lėšos'!F56+'11 pr._apyvartinės lėšos'!F113</f>
        <v>412.2</v>
      </c>
      <c r="F83" s="15">
        <f>'4 pr._savarankiškosios f-jos'!G209+'6 pr._ugdymo reikmės'!G57+'9 pr._įstaigų pajamos'!G103+'7 pr._kita dotacija'!G320+'11 pr._apyvartinės lėšos'!G56+'11 pr._apyvartinės lėšos'!G113</f>
        <v>0</v>
      </c>
      <c r="G83" s="9">
        <f t="shared" si="11"/>
        <v>0</v>
      </c>
      <c r="H83" s="9">
        <f>'4 pr._savarankiškosios f-jos'!I209+'6 pr._ugdymo reikmės'!I57+'9 pr._įstaigų pajamos'!I103+'7 pr._kita dotacija'!I320+'11 pr._apyvartinės lėšos'!I56+'11 pr._apyvartinės lėšos'!I113</f>
        <v>0</v>
      </c>
      <c r="I83" s="9">
        <f>'4 pr._savarankiškosios f-jos'!J209+'6 pr._ugdymo reikmės'!J57+'9 pr._įstaigų pajamos'!J103+'7 pr._kita dotacija'!J320+'11 pr._apyvartinės lėšos'!J56+'11 pr._apyvartinės lėšos'!J113</f>
        <v>-7</v>
      </c>
      <c r="J83" s="9">
        <f>'4 pr._savarankiškosios f-jos'!K209+'6 pr._ugdymo reikmės'!K57+'9 pr._įstaigų pajamos'!K103+'7 pr._kita dotacija'!K320+'11 pr._apyvartinės lėšos'!K56+'11 pr._apyvartinės lėšos'!K113</f>
        <v>0</v>
      </c>
      <c r="K83" s="11">
        <f t="shared" si="12"/>
        <v>492.09999999999997</v>
      </c>
      <c r="L83" s="11">
        <f>'4 pr._savarankiškosios f-jos'!M209+'6 pr._ugdymo reikmės'!M57+'9 pr._įstaigų pajamos'!M103+'7 pr._kita dotacija'!M320+'11 pr._apyvartinės lėšos'!M56+'11 pr._apyvartinės lėšos'!M113</f>
        <v>492.09999999999997</v>
      </c>
      <c r="M83" s="11">
        <f>'4 pr._savarankiškosios f-jos'!N209+'6 pr._ugdymo reikmės'!N57+'9 pr._įstaigų pajamos'!N103+'7 pr._kita dotacija'!N320+'11 pr._apyvartinės lėšos'!N56+'11 pr._apyvartinės lėšos'!N113</f>
        <v>405.2</v>
      </c>
      <c r="N83" s="11">
        <f>'4 pr._savarankiškosios f-jos'!O209+'6 pr._ugdymo reikmės'!O57+'9 pr._įstaigų pajamos'!O103+'7 pr._kita dotacija'!O320+'11 pr._apyvartinės lėšos'!O56+'11 pr._apyvartinės lėšos'!O113</f>
        <v>0</v>
      </c>
    </row>
    <row r="84" spans="1:15" ht="15" customHeight="1" x14ac:dyDescent="0.25">
      <c r="A84" s="5" t="s">
        <v>121</v>
      </c>
      <c r="B84" s="36" t="s">
        <v>51</v>
      </c>
      <c r="C84" s="15">
        <f>D84+F84</f>
        <v>555.20000000000005</v>
      </c>
      <c r="D84" s="15">
        <f>'4 pr._savarankiškosios f-jos'!E215+'9 pr._įstaigų pajamos'!E106+'7 pr._kita dotacija'!E329+'11 pr._apyvartinės lėšos'!E60+'11 pr._apyvartinės lėšos'!E116</f>
        <v>555.20000000000005</v>
      </c>
      <c r="E84" s="15">
        <f>'4 pr._savarankiškosios f-jos'!F215+'9 pr._įstaigų pajamos'!F106+'7 pr._kita dotacija'!F329+'11 pr._apyvartinės lėšos'!F60+'11 pr._apyvartinės lėšos'!F116</f>
        <v>422.8</v>
      </c>
      <c r="F84" s="15">
        <f>'4 pr._savarankiškosios f-jos'!G215+'9 pr._įstaigų pajamos'!G106+'7 pr._kita dotacija'!G329+'11 pr._apyvartinės lėšos'!G60+'11 pr._apyvartinės lėšos'!G116</f>
        <v>0</v>
      </c>
      <c r="G84" s="9">
        <f t="shared" si="11"/>
        <v>0</v>
      </c>
      <c r="H84" s="9">
        <f>'4 pr._savarankiškosios f-jos'!I215+'9 pr._įstaigų pajamos'!I106+'7 pr._kita dotacija'!I329+'11 pr._apyvartinės lėšos'!I60+'11 pr._apyvartinės lėšos'!I116</f>
        <v>0</v>
      </c>
      <c r="I84" s="9">
        <f>'4 pr._savarankiškosios f-jos'!J215+'9 pr._įstaigų pajamos'!J106+'7 pr._kita dotacija'!J329+'11 pr._apyvartinės lėšos'!J60+'11 pr._apyvartinės lėšos'!J116</f>
        <v>0</v>
      </c>
      <c r="J84" s="9">
        <f>'4 pr._savarankiškosios f-jos'!K215+'9 pr._įstaigų pajamos'!K106+'7 pr._kita dotacija'!K329+'11 pr._apyvartinės lėšos'!K60+'11 pr._apyvartinės lėšos'!K116</f>
        <v>0</v>
      </c>
      <c r="K84" s="11">
        <f t="shared" si="12"/>
        <v>555.20000000000005</v>
      </c>
      <c r="L84" s="11">
        <f>'4 pr._savarankiškosios f-jos'!M215+'9 pr._įstaigų pajamos'!M106+'7 pr._kita dotacija'!M329+'11 pr._apyvartinės lėšos'!M60+'11 pr._apyvartinės lėšos'!M116</f>
        <v>555.20000000000005</v>
      </c>
      <c r="M84" s="11">
        <f>'4 pr._savarankiškosios f-jos'!N215+'9 pr._įstaigų pajamos'!N106+'7 pr._kita dotacija'!N329+'11 pr._apyvartinės lėšos'!N60+'11 pr._apyvartinės lėšos'!N116</f>
        <v>422.8</v>
      </c>
      <c r="N84" s="11">
        <f>'4 pr._savarankiškosios f-jos'!O215+'9 pr._įstaigų pajamos'!O106+'7 pr._kita dotacija'!O329+'11 pr._apyvartinės lėšos'!O60+'11 pr._apyvartinės lėšos'!O116</f>
        <v>0</v>
      </c>
    </row>
    <row r="85" spans="1:15" ht="15" customHeight="1" x14ac:dyDescent="0.25">
      <c r="A85" s="5" t="s">
        <v>122</v>
      </c>
      <c r="B85" s="28" t="s">
        <v>52</v>
      </c>
      <c r="C85" s="15">
        <f>D85+F85</f>
        <v>1069</v>
      </c>
      <c r="D85" s="15">
        <f>'4 pr._savarankiškosios f-jos'!E216+'5 pr._valstybinės f-jos'!E129+'9 pr._įstaigų pajamos'!E107+'7 pr._kita dotacija'!E331+'11 pr._apyvartinės lėšos'!E61+'11 pr._apyvartinės lėšos'!E117+'11 pr._apyvartinės lėšos'!E137</f>
        <v>1069</v>
      </c>
      <c r="E85" s="15">
        <f>'4 pr._savarankiškosios f-jos'!F216+'5 pr._valstybinės f-jos'!F129+'9 pr._įstaigų pajamos'!F107+'7 pr._kita dotacija'!F331+'11 pr._apyvartinės lėšos'!F61+'11 pr._apyvartinės lėšos'!F117+'11 pr._apyvartinės lėšos'!F137</f>
        <v>975.2</v>
      </c>
      <c r="F85" s="15">
        <f>'4 pr._savarankiškosios f-jos'!G216+'5 pr._valstybinės f-jos'!G129+'9 pr._įstaigų pajamos'!G107+'7 pr._kita dotacija'!G331+'11 pr._apyvartinės lėšos'!G61+'11 pr._apyvartinės lėšos'!G117+'11 pr._apyvartinės lėšos'!G137</f>
        <v>0</v>
      </c>
      <c r="G85" s="9">
        <f t="shared" ref="G85" si="14">H85+J85</f>
        <v>0</v>
      </c>
      <c r="H85" s="9">
        <f>'4 pr._savarankiškosios f-jos'!I216+'5 pr._valstybinės f-jos'!I129+'9 pr._įstaigų pajamos'!I107+'7 pr._kita dotacija'!I331+'11 pr._apyvartinės lėšos'!I61+'11 pr._apyvartinės lėšos'!I117+'11 pr._apyvartinės lėšos'!I137</f>
        <v>0</v>
      </c>
      <c r="I85" s="9">
        <f>'4 pr._savarankiškosios f-jos'!J216+'5 pr._valstybinės f-jos'!J129+'9 pr._įstaigų pajamos'!J107+'7 pr._kita dotacija'!J331+'11 pr._apyvartinės lėšos'!J61+'11 pr._apyvartinės lėšos'!J117+'11 pr._apyvartinės lėšos'!J137</f>
        <v>0</v>
      </c>
      <c r="J85" s="9">
        <f>'4 pr._savarankiškosios f-jos'!K216+'5 pr._valstybinės f-jos'!K129+'9 pr._įstaigų pajamos'!K107+'7 pr._kita dotacija'!K331+'11 pr._apyvartinės lėšos'!K61+'11 pr._apyvartinės lėšos'!K117+'11 pr._apyvartinės lėšos'!K137</f>
        <v>0</v>
      </c>
      <c r="K85" s="11">
        <f t="shared" ref="K85" si="15">L85+N85</f>
        <v>1069</v>
      </c>
      <c r="L85" s="11">
        <f>'4 pr._savarankiškosios f-jos'!M216+'5 pr._valstybinės f-jos'!M129+'9 pr._įstaigų pajamos'!M107+'7 pr._kita dotacija'!M331+'11 pr._apyvartinės lėšos'!M61+'11 pr._apyvartinės lėšos'!M117+'11 pr._apyvartinės lėšos'!M137</f>
        <v>1069</v>
      </c>
      <c r="M85" s="11">
        <f>'4 pr._savarankiškosios f-jos'!N216+'5 pr._valstybinės f-jos'!N129+'9 pr._įstaigų pajamos'!N107+'7 pr._kita dotacija'!N331+'11 pr._apyvartinės lėšos'!N61+'11 pr._apyvartinės lėšos'!N117+'11 pr._apyvartinės lėšos'!N137</f>
        <v>975.2</v>
      </c>
      <c r="N85" s="11">
        <f>'4 pr._savarankiškosios f-jos'!O216+'5 pr._valstybinės f-jos'!O129+'9 pr._įstaigų pajamos'!O107+'7 pr._kita dotacija'!O331+'11 pr._apyvartinės lėšos'!O61+'11 pr._apyvartinės lėšos'!O117+'11 pr._apyvartinės lėšos'!O137</f>
        <v>0</v>
      </c>
    </row>
    <row r="86" spans="1:15" s="34" customFormat="1" ht="15" customHeight="1" x14ac:dyDescent="0.25">
      <c r="A86" s="5" t="s">
        <v>123</v>
      </c>
      <c r="B86" s="11" t="s">
        <v>67</v>
      </c>
      <c r="C86" s="15">
        <f>D86+F86</f>
        <v>502.3</v>
      </c>
      <c r="D86" s="15">
        <f>'4 pr._savarankiškosios f-jos'!E217+'7 pr._kita dotacija'!E335+'9 pr._įstaigų pajamos'!E108+'11 pr._apyvartinės lėšos'!E62</f>
        <v>502.3</v>
      </c>
      <c r="E86" s="15">
        <f>'4 pr._savarankiškosios f-jos'!F217+'7 pr._kita dotacija'!F335+'9 pr._įstaigų pajamos'!F108+'11 pr._apyvartinės lėšos'!F62</f>
        <v>361.9</v>
      </c>
      <c r="F86" s="15">
        <f>'4 pr._savarankiškosios f-jos'!G217+'7 pr._kita dotacija'!G335+'9 pr._įstaigų pajamos'!G108+'11 pr._apyvartinės lėšos'!G62</f>
        <v>0</v>
      </c>
      <c r="G86" s="9">
        <f t="shared" ref="G86:G87" si="16">H86+J86</f>
        <v>0</v>
      </c>
      <c r="H86" s="9">
        <f>'4 pr._savarankiškosios f-jos'!I217+'7 pr._kita dotacija'!I335+'9 pr._įstaigų pajamos'!I108+'11 pr._apyvartinės lėšos'!I62</f>
        <v>0</v>
      </c>
      <c r="I86" s="9">
        <f>'4 pr._savarankiškosios f-jos'!J217+'7 pr._kita dotacija'!J335+'9 pr._įstaigų pajamos'!J108+'11 pr._apyvartinės lėšos'!J62</f>
        <v>0</v>
      </c>
      <c r="J86" s="9">
        <f>'4 pr._savarankiškosios f-jos'!K217+'7 pr._kita dotacija'!K335+'9 pr._įstaigų pajamos'!K108+'11 pr._apyvartinės lėšos'!K62</f>
        <v>0</v>
      </c>
      <c r="K86" s="11">
        <f t="shared" ref="K86:K87" si="17">L86+N86</f>
        <v>502.3</v>
      </c>
      <c r="L86" s="11">
        <f>'4 pr._savarankiškosios f-jos'!M217+'7 pr._kita dotacija'!M335+'9 pr._įstaigų pajamos'!M108+'11 pr._apyvartinės lėšos'!M62</f>
        <v>502.3</v>
      </c>
      <c r="M86" s="11">
        <f>'4 pr._savarankiškosios f-jos'!N217+'7 pr._kita dotacija'!N335+'9 pr._įstaigų pajamos'!N108+'11 pr._apyvartinės lėšos'!N62</f>
        <v>361.9</v>
      </c>
      <c r="N86" s="11">
        <f>'4 pr._savarankiškosios f-jos'!O217+'7 pr._kita dotacija'!O335+'9 pr._įstaigų pajamos'!O108+'11 pr._apyvartinės lėšos'!O62</f>
        <v>0</v>
      </c>
      <c r="O86" s="2"/>
    </row>
    <row r="87" spans="1:15" s="34" customFormat="1" ht="15" customHeight="1" x14ac:dyDescent="0.25">
      <c r="A87" s="5" t="s">
        <v>124</v>
      </c>
      <c r="B87" s="11" t="s">
        <v>431</v>
      </c>
      <c r="C87" s="15">
        <f>D87+F87</f>
        <v>395</v>
      </c>
      <c r="D87" s="15">
        <f>'4 pr._savarankiškosios f-jos'!E218+'7 pr._kita dotacija'!E342+'9 pr._įstaigų pajamos'!E109+'11 pr._apyvartinės lėšos'!E63+'11 pr._apyvartinės lėšos'!E118</f>
        <v>395</v>
      </c>
      <c r="E87" s="15">
        <f>'4 pr._savarankiškosios f-jos'!F218+'7 pr._kita dotacija'!F342+'9 pr._įstaigų pajamos'!F109+'11 pr._apyvartinės lėšos'!F63+'11 pr._apyvartinės lėšos'!F118</f>
        <v>327.3</v>
      </c>
      <c r="F87" s="15">
        <f>'4 pr._savarankiškosios f-jos'!G218+'7 pr._kita dotacija'!G342+'9 pr._įstaigų pajamos'!G109+'11 pr._apyvartinės lėšos'!G63+'11 pr._apyvartinės lėšos'!G118</f>
        <v>0</v>
      </c>
      <c r="G87" s="9">
        <f t="shared" si="16"/>
        <v>0</v>
      </c>
      <c r="H87" s="9">
        <f>'4 pr._savarankiškosios f-jos'!I218+'7 pr._kita dotacija'!I342+'9 pr._įstaigų pajamos'!I109+'11 pr._apyvartinės lėšos'!I63+'11 pr._apyvartinės lėšos'!I118</f>
        <v>0</v>
      </c>
      <c r="I87" s="9">
        <f>'4 pr._savarankiškosios f-jos'!J218+'7 pr._kita dotacija'!J342+'9 pr._įstaigų pajamos'!J109+'11 pr._apyvartinės lėšos'!J63+'11 pr._apyvartinės lėšos'!J118</f>
        <v>0</v>
      </c>
      <c r="J87" s="9">
        <f>'4 pr._savarankiškosios f-jos'!K218+'7 pr._kita dotacija'!K342+'9 pr._įstaigų pajamos'!K109+'11 pr._apyvartinės lėšos'!K63+'11 pr._apyvartinės lėšos'!K118</f>
        <v>0</v>
      </c>
      <c r="K87" s="11">
        <f t="shared" si="17"/>
        <v>395</v>
      </c>
      <c r="L87" s="11">
        <f>'4 pr._savarankiškosios f-jos'!M218+'7 pr._kita dotacija'!M342+'9 pr._įstaigų pajamos'!M109+'11 pr._apyvartinės lėšos'!M63+'11 pr._apyvartinės lėšos'!M118</f>
        <v>395</v>
      </c>
      <c r="M87" s="11">
        <f>'4 pr._savarankiškosios f-jos'!N218+'7 pr._kita dotacija'!N342+'9 pr._įstaigų pajamos'!N109+'11 pr._apyvartinės lėšos'!N63+'11 pr._apyvartinės lėšos'!N118</f>
        <v>327.3</v>
      </c>
      <c r="N87" s="11">
        <f>'4 pr._savarankiškosios f-jos'!O218+'7 pr._kita dotacija'!O342+'9 pr._įstaigų pajamos'!O109+'11 pr._apyvartinės lėšos'!O63+'11 pr._apyvartinės lėšos'!O118</f>
        <v>0</v>
      </c>
      <c r="O87" s="2"/>
    </row>
    <row r="88" spans="1:15" ht="15.95" customHeight="1" x14ac:dyDescent="0.25">
      <c r="A88" s="19" t="s">
        <v>125</v>
      </c>
      <c r="B88" s="40" t="s">
        <v>167</v>
      </c>
      <c r="C88" s="42">
        <f t="shared" ref="C88:K88" si="18">SUM(C25:C87)</f>
        <v>45933.3</v>
      </c>
      <c r="D88" s="42">
        <f t="shared" si="18"/>
        <v>38406.000000000007</v>
      </c>
      <c r="E88" s="42">
        <f t="shared" si="18"/>
        <v>23715.999999999996</v>
      </c>
      <c r="F88" s="42">
        <f t="shared" si="18"/>
        <v>7527.3</v>
      </c>
      <c r="G88" s="43">
        <f t="shared" si="18"/>
        <v>375.49999999999989</v>
      </c>
      <c r="H88" s="43">
        <f t="shared" si="18"/>
        <v>279.69999999999993</v>
      </c>
      <c r="I88" s="43">
        <f t="shared" si="18"/>
        <v>-22.399999999999981</v>
      </c>
      <c r="J88" s="43">
        <f t="shared" si="18"/>
        <v>95.8</v>
      </c>
      <c r="K88" s="44">
        <f t="shared" si="18"/>
        <v>46308.800000000017</v>
      </c>
      <c r="L88" s="44">
        <f t="shared" ref="L88:N88" si="19">SUM(L25:L87)</f>
        <v>38685.700000000012</v>
      </c>
      <c r="M88" s="44">
        <f t="shared" si="19"/>
        <v>23693.599999999995</v>
      </c>
      <c r="N88" s="44">
        <f t="shared" si="19"/>
        <v>7623.0999999999995</v>
      </c>
    </row>
    <row r="89" spans="1:15" x14ac:dyDescent="0.25"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</row>
    <row r="90" spans="1:15" x14ac:dyDescent="0.25">
      <c r="C90" s="2">
        <v>45933.3</v>
      </c>
      <c r="D90" s="2">
        <v>38406</v>
      </c>
      <c r="E90" s="2">
        <v>23716</v>
      </c>
      <c r="F90" s="2">
        <v>7527.3</v>
      </c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9"/>
  <sheetViews>
    <sheetView showZeros="0" tabSelected="1" zoomScaleNormal="100" zoomScaleSheetLayoutView="100" workbookViewId="0">
      <selection activeCell="T23" sqref="T23"/>
    </sheetView>
  </sheetViews>
  <sheetFormatPr defaultRowHeight="15" x14ac:dyDescent="0.25"/>
  <cols>
    <col min="1" max="1" width="5" style="2" customWidth="1"/>
    <col min="2" max="2" width="38.42578125" style="2" customWidth="1"/>
    <col min="3" max="3" width="8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492" t="s">
        <v>308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2:15" x14ac:dyDescent="0.25">
      <c r="B2" s="492" t="s">
        <v>474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2:15" x14ac:dyDescent="0.25">
      <c r="B3" s="492" t="s">
        <v>486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</row>
    <row r="4" spans="2:15" x14ac:dyDescent="0.25">
      <c r="B4" s="492" t="s">
        <v>315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2:15" x14ac:dyDescent="0.25">
      <c r="B5" s="492" t="s">
        <v>488</v>
      </c>
      <c r="C5" s="492"/>
      <c r="D5" s="492"/>
      <c r="E5" s="492"/>
      <c r="F5" s="492"/>
      <c r="G5" s="492"/>
      <c r="H5" s="492"/>
      <c r="I5" s="492"/>
      <c r="J5" s="492"/>
      <c r="K5" s="492"/>
      <c r="L5" s="492"/>
      <c r="M5" s="492"/>
      <c r="N5" s="492"/>
      <c r="O5" s="492"/>
    </row>
    <row r="6" spans="2:15" x14ac:dyDescent="0.25">
      <c r="B6" s="493" t="s">
        <v>507</v>
      </c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382"/>
    </row>
    <row r="7" spans="2:15" x14ac:dyDescent="0.25">
      <c r="B7" s="492" t="s">
        <v>514</v>
      </c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</row>
    <row r="8" spans="2:15" ht="15" customHeight="1" x14ac:dyDescent="0.25">
      <c r="B8" s="493" t="s">
        <v>519</v>
      </c>
      <c r="C8" s="493"/>
      <c r="D8" s="493"/>
      <c r="E8" s="493"/>
      <c r="F8" s="493"/>
      <c r="G8" s="493"/>
      <c r="H8" s="493"/>
      <c r="I8" s="493"/>
      <c r="J8" s="493"/>
      <c r="K8" s="493"/>
      <c r="L8" s="493"/>
      <c r="M8" s="493"/>
      <c r="N8" s="493"/>
      <c r="O8" s="382"/>
    </row>
    <row r="9" spans="2:15" x14ac:dyDescent="0.25">
      <c r="B9" s="492" t="s">
        <v>524</v>
      </c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</row>
    <row r="10" spans="2:15" ht="15" customHeight="1" x14ac:dyDescent="0.25">
      <c r="B10" s="493" t="s">
        <v>529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3"/>
      <c r="M10" s="493"/>
      <c r="N10" s="493"/>
      <c r="O10" s="382"/>
    </row>
    <row r="11" spans="2:15" hidden="1" x14ac:dyDescent="0.25">
      <c r="B11" s="492" t="s">
        <v>489</v>
      </c>
      <c r="C11" s="492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</row>
    <row r="12" spans="2:15" ht="15" hidden="1" customHeight="1" x14ac:dyDescent="0.25">
      <c r="B12" s="493" t="s">
        <v>439</v>
      </c>
      <c r="C12" s="493"/>
      <c r="D12" s="493"/>
      <c r="E12" s="493"/>
      <c r="F12" s="493"/>
      <c r="G12" s="493"/>
      <c r="H12" s="493"/>
      <c r="I12" s="493"/>
      <c r="J12" s="493"/>
      <c r="K12" s="493"/>
      <c r="L12" s="493"/>
      <c r="M12" s="493"/>
      <c r="N12" s="493"/>
      <c r="O12" s="382"/>
    </row>
    <row r="13" spans="2:15" hidden="1" x14ac:dyDescent="0.25">
      <c r="B13" s="492" t="s">
        <v>489</v>
      </c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</row>
    <row r="14" spans="2:15" ht="15" hidden="1" customHeight="1" x14ac:dyDescent="0.25">
      <c r="B14" s="493" t="s">
        <v>439</v>
      </c>
      <c r="C14" s="493"/>
      <c r="D14" s="493"/>
      <c r="E14" s="493"/>
      <c r="F14" s="493"/>
      <c r="G14" s="493"/>
      <c r="H14" s="493"/>
      <c r="I14" s="493"/>
      <c r="J14" s="493"/>
      <c r="K14" s="493"/>
      <c r="L14" s="493"/>
      <c r="M14" s="493"/>
      <c r="N14" s="493"/>
      <c r="O14" s="382"/>
    </row>
    <row r="15" spans="2:15" hidden="1" x14ac:dyDescent="0.25">
      <c r="B15" s="492" t="s">
        <v>489</v>
      </c>
      <c r="C15" s="492"/>
      <c r="D15" s="492"/>
      <c r="E15" s="492"/>
      <c r="F15" s="492"/>
      <c r="G15" s="492"/>
      <c r="H15" s="492"/>
      <c r="I15" s="492"/>
      <c r="J15" s="492"/>
      <c r="K15" s="492"/>
      <c r="L15" s="492"/>
      <c r="M15" s="492"/>
      <c r="N15" s="492"/>
      <c r="O15" s="492"/>
    </row>
    <row r="16" spans="2:15" ht="15" hidden="1" customHeight="1" x14ac:dyDescent="0.25">
      <c r="B16" s="493" t="s">
        <v>439</v>
      </c>
      <c r="C16" s="493"/>
      <c r="D16" s="493"/>
      <c r="E16" s="493"/>
      <c r="F16" s="493"/>
      <c r="G16" s="493"/>
      <c r="H16" s="493"/>
      <c r="I16" s="493"/>
      <c r="J16" s="493"/>
      <c r="K16" s="493"/>
      <c r="L16" s="493"/>
      <c r="M16" s="493"/>
      <c r="N16" s="493"/>
      <c r="O16" s="382"/>
    </row>
    <row r="17" spans="1:15" hidden="1" x14ac:dyDescent="0.25">
      <c r="B17" s="492" t="s">
        <v>489</v>
      </c>
      <c r="C17" s="492"/>
      <c r="D17" s="492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</row>
    <row r="18" spans="1:15" ht="15" hidden="1" customHeight="1" x14ac:dyDescent="0.25">
      <c r="B18" s="493" t="s">
        <v>439</v>
      </c>
      <c r="C18" s="493"/>
      <c r="D18" s="493"/>
      <c r="E18" s="493"/>
      <c r="F18" s="493"/>
      <c r="G18" s="493"/>
      <c r="H18" s="493"/>
      <c r="I18" s="493"/>
      <c r="J18" s="493"/>
      <c r="K18" s="493"/>
      <c r="L18" s="493"/>
      <c r="M18" s="493"/>
      <c r="N18" s="493"/>
      <c r="O18" s="382"/>
    </row>
    <row r="19" spans="1:15" s="252" customFormat="1" x14ac:dyDescent="0.25"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</row>
    <row r="20" spans="1:15" ht="32.25" customHeight="1" x14ac:dyDescent="0.25">
      <c r="A20" s="454" t="s">
        <v>466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  <c r="O20" s="454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59" t="s">
        <v>5</v>
      </c>
      <c r="B22" s="462" t="s">
        <v>307</v>
      </c>
      <c r="C22" s="462" t="s">
        <v>53</v>
      </c>
      <c r="D22" s="475" t="s">
        <v>316</v>
      </c>
      <c r="E22" s="478" t="s">
        <v>189</v>
      </c>
      <c r="F22" s="479"/>
      <c r="G22" s="480"/>
      <c r="H22" s="465" t="s">
        <v>318</v>
      </c>
      <c r="I22" s="468" t="s">
        <v>189</v>
      </c>
      <c r="J22" s="469"/>
      <c r="K22" s="469"/>
      <c r="L22" s="474" t="s">
        <v>0</v>
      </c>
      <c r="M22" s="474" t="s">
        <v>189</v>
      </c>
      <c r="N22" s="474"/>
      <c r="O22" s="474"/>
    </row>
    <row r="23" spans="1:15" x14ac:dyDescent="0.25">
      <c r="A23" s="460"/>
      <c r="B23" s="463"/>
      <c r="C23" s="463"/>
      <c r="D23" s="476"/>
      <c r="E23" s="478" t="s">
        <v>1</v>
      </c>
      <c r="F23" s="480"/>
      <c r="G23" s="475" t="s">
        <v>2</v>
      </c>
      <c r="H23" s="466"/>
      <c r="I23" s="468" t="s">
        <v>1</v>
      </c>
      <c r="J23" s="470"/>
      <c r="K23" s="495" t="s">
        <v>2</v>
      </c>
      <c r="L23" s="474"/>
      <c r="M23" s="474" t="s">
        <v>1</v>
      </c>
      <c r="N23" s="474"/>
      <c r="O23" s="457" t="s">
        <v>2</v>
      </c>
    </row>
    <row r="24" spans="1:15" ht="49.5" customHeight="1" x14ac:dyDescent="0.25">
      <c r="A24" s="461"/>
      <c r="B24" s="464"/>
      <c r="C24" s="464"/>
      <c r="D24" s="477"/>
      <c r="E24" s="54" t="s">
        <v>3</v>
      </c>
      <c r="F24" s="55" t="s">
        <v>4</v>
      </c>
      <c r="G24" s="477"/>
      <c r="H24" s="467"/>
      <c r="I24" s="56" t="s">
        <v>3</v>
      </c>
      <c r="J24" s="57" t="s">
        <v>4</v>
      </c>
      <c r="K24" s="496"/>
      <c r="L24" s="474"/>
      <c r="M24" s="97" t="s">
        <v>3</v>
      </c>
      <c r="N24" s="96" t="s">
        <v>4</v>
      </c>
      <c r="O24" s="457"/>
    </row>
    <row r="25" spans="1:15" ht="15.95" customHeight="1" x14ac:dyDescent="0.25">
      <c r="A25" s="120" t="s">
        <v>69</v>
      </c>
      <c r="B25" s="471" t="s">
        <v>6</v>
      </c>
      <c r="C25" s="494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</row>
    <row r="26" spans="1:15" ht="15" customHeight="1" x14ac:dyDescent="0.25">
      <c r="A26" s="5" t="s">
        <v>177</v>
      </c>
      <c r="B26" s="2" t="s">
        <v>55</v>
      </c>
      <c r="C26" s="14" t="s">
        <v>9</v>
      </c>
      <c r="D26" s="335">
        <f>E26+G26</f>
        <v>110.5</v>
      </c>
      <c r="E26" s="7">
        <v>110.5</v>
      </c>
      <c r="F26" s="7">
        <v>105.9</v>
      </c>
      <c r="G26" s="7"/>
      <c r="H26" s="8">
        <f>I26+K26</f>
        <v>0</v>
      </c>
      <c r="I26" s="8"/>
      <c r="J26" s="8"/>
      <c r="K26" s="188"/>
      <c r="L26" s="10">
        <f>M26+O26</f>
        <v>110.5</v>
      </c>
      <c r="M26" s="10">
        <f t="shared" ref="M26:O26" si="0">E26+I26</f>
        <v>110.5</v>
      </c>
      <c r="N26" s="10">
        <f t="shared" si="0"/>
        <v>105.9</v>
      </c>
      <c r="O26" s="10">
        <f t="shared" si="0"/>
        <v>0</v>
      </c>
    </row>
    <row r="27" spans="1:15" ht="15" customHeight="1" x14ac:dyDescent="0.25">
      <c r="A27" s="5" t="s">
        <v>70</v>
      </c>
      <c r="B27" s="189" t="s">
        <v>20</v>
      </c>
      <c r="C27" s="121"/>
      <c r="D27" s="7">
        <f t="shared" ref="D27:D90" si="1">E27+G27</f>
        <v>3354.7</v>
      </c>
      <c r="E27" s="7">
        <f>E28+E29+E30+E31</f>
        <v>3186.3999999999996</v>
      </c>
      <c r="F27" s="7">
        <f>F28+F29+F30+F31</f>
        <v>2192.8000000000002</v>
      </c>
      <c r="G27" s="7">
        <f>G28+G29+G30+G31</f>
        <v>168.3</v>
      </c>
      <c r="H27" s="8">
        <f t="shared" ref="H27:H90" si="2">I27+K27</f>
        <v>61.900000000000013</v>
      </c>
      <c r="I27" s="8">
        <f t="shared" ref="I27:O27" si="3">I28+I29+I30+I31</f>
        <v>77.300000000000011</v>
      </c>
      <c r="J27" s="8">
        <f t="shared" si="3"/>
        <v>-9.7999999999999989</v>
      </c>
      <c r="K27" s="188">
        <f t="shared" si="3"/>
        <v>-15.4</v>
      </c>
      <c r="L27" s="10">
        <f t="shared" si="3"/>
        <v>3416.6</v>
      </c>
      <c r="M27" s="10">
        <f t="shared" si="3"/>
        <v>3263.7</v>
      </c>
      <c r="N27" s="10">
        <f t="shared" si="3"/>
        <v>2183</v>
      </c>
      <c r="O27" s="10">
        <f t="shared" si="3"/>
        <v>152.89999999999998</v>
      </c>
    </row>
    <row r="28" spans="1:15" ht="15" customHeight="1" x14ac:dyDescent="0.25">
      <c r="A28" s="18"/>
      <c r="C28" s="14" t="s">
        <v>9</v>
      </c>
      <c r="D28" s="335">
        <f t="shared" si="1"/>
        <v>2854.9</v>
      </c>
      <c r="E28" s="15">
        <v>2763.1</v>
      </c>
      <c r="F28" s="15">
        <v>2179.5</v>
      </c>
      <c r="G28" s="15">
        <v>91.8</v>
      </c>
      <c r="H28" s="8">
        <f t="shared" si="2"/>
        <v>23.700000000000003</v>
      </c>
      <c r="I28" s="8">
        <v>24.1</v>
      </c>
      <c r="J28" s="8">
        <v>-1.1000000000000001</v>
      </c>
      <c r="K28" s="188">
        <v>-0.4</v>
      </c>
      <c r="L28" s="10">
        <f>M28+O28</f>
        <v>2878.6</v>
      </c>
      <c r="M28" s="11">
        <f t="shared" ref="M28:O31" si="4">E28+I28</f>
        <v>2787.2</v>
      </c>
      <c r="N28" s="11">
        <f t="shared" si="4"/>
        <v>2178.4</v>
      </c>
      <c r="O28" s="11">
        <f t="shared" si="4"/>
        <v>91.399999999999991</v>
      </c>
    </row>
    <row r="29" spans="1:15" ht="15" customHeight="1" x14ac:dyDescent="0.25">
      <c r="A29" s="18"/>
      <c r="B29" s="190"/>
      <c r="C29" s="74" t="s">
        <v>25</v>
      </c>
      <c r="D29" s="7">
        <f t="shared" si="1"/>
        <v>264.5</v>
      </c>
      <c r="E29" s="15">
        <v>264.5</v>
      </c>
      <c r="F29" s="15">
        <v>13.3</v>
      </c>
      <c r="G29" s="15"/>
      <c r="H29" s="8">
        <f t="shared" si="2"/>
        <v>65.8</v>
      </c>
      <c r="I29" s="9">
        <v>65.8</v>
      </c>
      <c r="J29" s="9">
        <v>-8.6999999999999993</v>
      </c>
      <c r="K29" s="161"/>
      <c r="L29" s="10">
        <f>M29+O29</f>
        <v>330.3</v>
      </c>
      <c r="M29" s="11">
        <f t="shared" si="4"/>
        <v>330.3</v>
      </c>
      <c r="N29" s="11">
        <f t="shared" si="4"/>
        <v>4.6000000000000014</v>
      </c>
      <c r="O29" s="11">
        <f t="shared" si="4"/>
        <v>0</v>
      </c>
    </row>
    <row r="30" spans="1:15" ht="14.25" customHeight="1" x14ac:dyDescent="0.25">
      <c r="A30" s="18"/>
      <c r="B30" s="289"/>
      <c r="C30" s="29" t="s">
        <v>22</v>
      </c>
      <c r="D30" s="7">
        <f t="shared" si="1"/>
        <v>234.6</v>
      </c>
      <c r="E30" s="15">
        <v>158.1</v>
      </c>
      <c r="F30" s="15"/>
      <c r="G30" s="15">
        <v>76.5</v>
      </c>
      <c r="H30" s="8">
        <f t="shared" si="2"/>
        <v>-27.6</v>
      </c>
      <c r="I30" s="9">
        <v>-12.6</v>
      </c>
      <c r="J30" s="9"/>
      <c r="K30" s="161">
        <v>-15</v>
      </c>
      <c r="L30" s="11">
        <f>M30+O30</f>
        <v>207</v>
      </c>
      <c r="M30" s="11">
        <f t="shared" si="4"/>
        <v>145.5</v>
      </c>
      <c r="N30" s="11">
        <f t="shared" si="4"/>
        <v>0</v>
      </c>
      <c r="O30" s="11">
        <f t="shared" si="4"/>
        <v>61.5</v>
      </c>
    </row>
    <row r="31" spans="1:15" ht="14.25" customHeight="1" x14ac:dyDescent="0.25">
      <c r="A31" s="116"/>
      <c r="B31" s="290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0</v>
      </c>
      <c r="I31" s="9"/>
      <c r="J31" s="9"/>
      <c r="K31" s="161"/>
      <c r="L31" s="11">
        <f>M31+O31</f>
        <v>0.7</v>
      </c>
      <c r="M31" s="11">
        <f t="shared" si="4"/>
        <v>0.7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5" t="s">
        <v>71</v>
      </c>
      <c r="B32" s="189" t="s">
        <v>7</v>
      </c>
      <c r="C32" s="14"/>
      <c r="D32" s="7">
        <f t="shared" si="1"/>
        <v>111.5</v>
      </c>
      <c r="E32" s="15">
        <f>SUM(E33:E37)</f>
        <v>111.5</v>
      </c>
      <c r="F32" s="15">
        <f>SUM(F33:F37)</f>
        <v>91.4</v>
      </c>
      <c r="G32" s="15">
        <f t="shared" ref="G32:O32" si="5">SUM(G33:G37)</f>
        <v>0</v>
      </c>
      <c r="H32" s="8">
        <f t="shared" si="2"/>
        <v>0</v>
      </c>
      <c r="I32" s="9">
        <f t="shared" si="5"/>
        <v>0</v>
      </c>
      <c r="J32" s="9">
        <f>SUM(J33:J37)</f>
        <v>0</v>
      </c>
      <c r="K32" s="161">
        <f t="shared" si="5"/>
        <v>0</v>
      </c>
      <c r="L32" s="11">
        <f t="shared" si="5"/>
        <v>111.5</v>
      </c>
      <c r="M32" s="11">
        <f t="shared" si="5"/>
        <v>111.5</v>
      </c>
      <c r="N32" s="11">
        <f t="shared" si="5"/>
        <v>91.4</v>
      </c>
      <c r="O32" s="11">
        <f t="shared" si="5"/>
        <v>0</v>
      </c>
    </row>
    <row r="33" spans="1:15" ht="15" customHeight="1" x14ac:dyDescent="0.25">
      <c r="A33" s="18"/>
      <c r="B33" s="190"/>
      <c r="C33" s="14" t="s">
        <v>9</v>
      </c>
      <c r="D33" s="7">
        <f t="shared" si="1"/>
        <v>44.6</v>
      </c>
      <c r="E33" s="15">
        <v>44.6</v>
      </c>
      <c r="F33" s="15">
        <v>33.9</v>
      </c>
      <c r="G33" s="15"/>
      <c r="H33" s="8">
        <f t="shared" si="2"/>
        <v>0</v>
      </c>
      <c r="I33" s="9"/>
      <c r="J33" s="9"/>
      <c r="K33" s="161"/>
      <c r="L33" s="11">
        <f t="shared" ref="L33:L47" si="6">M33+O33</f>
        <v>44.6</v>
      </c>
      <c r="M33" s="11">
        <f t="shared" ref="M33:M47" si="7">E33+I33</f>
        <v>44.6</v>
      </c>
      <c r="N33" s="11">
        <f t="shared" ref="N33:N47" si="8">F33+J33</f>
        <v>33.9</v>
      </c>
      <c r="O33" s="11">
        <f t="shared" ref="O33:O47" si="9">G33+K33</f>
        <v>0</v>
      </c>
    </row>
    <row r="34" spans="1:15" ht="15" customHeight="1" x14ac:dyDescent="0.25">
      <c r="A34" s="18"/>
      <c r="B34" s="190"/>
      <c r="C34" s="14" t="s">
        <v>31</v>
      </c>
      <c r="D34" s="7">
        <f t="shared" si="1"/>
        <v>4</v>
      </c>
      <c r="E34" s="15">
        <v>4</v>
      </c>
      <c r="F34" s="15">
        <v>3</v>
      </c>
      <c r="G34" s="15"/>
      <c r="H34" s="8">
        <f t="shared" si="2"/>
        <v>0</v>
      </c>
      <c r="I34" s="9"/>
      <c r="J34" s="9"/>
      <c r="K34" s="161"/>
      <c r="L34" s="11">
        <f t="shared" si="6"/>
        <v>4</v>
      </c>
      <c r="M34" s="11">
        <f t="shared" si="7"/>
        <v>4</v>
      </c>
      <c r="N34" s="11">
        <f t="shared" si="8"/>
        <v>3</v>
      </c>
      <c r="O34" s="11">
        <f t="shared" si="9"/>
        <v>0</v>
      </c>
    </row>
    <row r="35" spans="1:15" ht="15" customHeight="1" x14ac:dyDescent="0.25">
      <c r="A35" s="18"/>
      <c r="B35" s="190"/>
      <c r="C35" s="14" t="s">
        <v>22</v>
      </c>
      <c r="D35" s="7">
        <f t="shared" si="1"/>
        <v>32.9</v>
      </c>
      <c r="E35" s="15">
        <v>32.9</v>
      </c>
      <c r="F35" s="15">
        <v>31.8</v>
      </c>
      <c r="G35" s="15"/>
      <c r="H35" s="8">
        <f t="shared" si="2"/>
        <v>0</v>
      </c>
      <c r="I35" s="9"/>
      <c r="J35" s="9"/>
      <c r="K35" s="161"/>
      <c r="L35" s="11">
        <f t="shared" si="6"/>
        <v>32.9</v>
      </c>
      <c r="M35" s="11">
        <f t="shared" si="7"/>
        <v>32.9</v>
      </c>
      <c r="N35" s="11">
        <f t="shared" si="8"/>
        <v>31.8</v>
      </c>
      <c r="O35" s="11">
        <f t="shared" si="9"/>
        <v>0</v>
      </c>
    </row>
    <row r="36" spans="1:15" ht="15" customHeight="1" x14ac:dyDescent="0.25">
      <c r="A36" s="18"/>
      <c r="B36" s="190"/>
      <c r="C36" s="14" t="s">
        <v>30</v>
      </c>
      <c r="D36" s="7">
        <f t="shared" si="1"/>
        <v>10.8</v>
      </c>
      <c r="E36" s="15">
        <v>10.8</v>
      </c>
      <c r="F36" s="15">
        <v>4.0999999999999996</v>
      </c>
      <c r="G36" s="15"/>
      <c r="H36" s="8">
        <f t="shared" si="2"/>
        <v>0</v>
      </c>
      <c r="I36" s="9"/>
      <c r="J36" s="9"/>
      <c r="K36" s="161"/>
      <c r="L36" s="11">
        <f t="shared" si="6"/>
        <v>10.8</v>
      </c>
      <c r="M36" s="11">
        <f t="shared" si="7"/>
        <v>10.8</v>
      </c>
      <c r="N36" s="11">
        <f t="shared" si="8"/>
        <v>4.0999999999999996</v>
      </c>
      <c r="O36" s="11">
        <f t="shared" si="9"/>
        <v>0</v>
      </c>
    </row>
    <row r="37" spans="1:15" ht="15" customHeight="1" x14ac:dyDescent="0.25">
      <c r="A37" s="116"/>
      <c r="B37" s="191"/>
      <c r="C37" s="14" t="s">
        <v>24</v>
      </c>
      <c r="D37" s="7">
        <f t="shared" si="1"/>
        <v>19.2</v>
      </c>
      <c r="E37" s="15">
        <v>19.2</v>
      </c>
      <c r="F37" s="15">
        <v>18.600000000000001</v>
      </c>
      <c r="G37" s="15"/>
      <c r="H37" s="8">
        <f t="shared" si="2"/>
        <v>0</v>
      </c>
      <c r="I37" s="9"/>
      <c r="J37" s="9"/>
      <c r="K37" s="161"/>
      <c r="L37" s="10">
        <f>M37+O37</f>
        <v>19.2</v>
      </c>
      <c r="M37" s="10">
        <f>E37+I37</f>
        <v>19.2</v>
      </c>
      <c r="N37" s="10">
        <f>F37+J37</f>
        <v>18.600000000000001</v>
      </c>
      <c r="O37" s="10">
        <f>G37+K37</f>
        <v>0</v>
      </c>
    </row>
    <row r="38" spans="1:15" ht="15" customHeight="1" x14ac:dyDescent="0.25">
      <c r="A38" s="5" t="s">
        <v>72</v>
      </c>
      <c r="B38" s="16" t="s">
        <v>10</v>
      </c>
      <c r="C38" s="14"/>
      <c r="D38" s="7">
        <f t="shared" si="1"/>
        <v>103.7</v>
      </c>
      <c r="E38" s="15">
        <f>SUM(E39:E42)</f>
        <v>103.7</v>
      </c>
      <c r="F38" s="15">
        <f>SUM(F39:F42)</f>
        <v>90.2</v>
      </c>
      <c r="G38" s="15">
        <f t="shared" ref="G38:O38" si="10">SUM(G39:G42)</f>
        <v>0</v>
      </c>
      <c r="H38" s="8">
        <f t="shared" si="2"/>
        <v>0</v>
      </c>
      <c r="I38" s="9">
        <f t="shared" si="10"/>
        <v>0</v>
      </c>
      <c r="J38" s="9">
        <f t="shared" si="10"/>
        <v>0</v>
      </c>
      <c r="K38" s="161">
        <f t="shared" si="10"/>
        <v>0</v>
      </c>
      <c r="L38" s="11">
        <f t="shared" si="10"/>
        <v>103.7</v>
      </c>
      <c r="M38" s="11">
        <f t="shared" si="10"/>
        <v>103.7</v>
      </c>
      <c r="N38" s="11">
        <f t="shared" si="10"/>
        <v>90.2</v>
      </c>
      <c r="O38" s="11">
        <f t="shared" si="10"/>
        <v>0</v>
      </c>
    </row>
    <row r="39" spans="1:15" ht="15" customHeight="1" x14ac:dyDescent="0.25">
      <c r="A39" s="18"/>
      <c r="C39" s="14" t="s">
        <v>9</v>
      </c>
      <c r="D39" s="7">
        <f t="shared" si="1"/>
        <v>50</v>
      </c>
      <c r="E39" s="15">
        <v>50</v>
      </c>
      <c r="F39" s="15">
        <v>39</v>
      </c>
      <c r="G39" s="15"/>
      <c r="H39" s="8">
        <f t="shared" si="2"/>
        <v>0</v>
      </c>
      <c r="I39" s="9"/>
      <c r="J39" s="9"/>
      <c r="K39" s="161"/>
      <c r="L39" s="11">
        <f t="shared" si="6"/>
        <v>50</v>
      </c>
      <c r="M39" s="11">
        <f t="shared" si="7"/>
        <v>50</v>
      </c>
      <c r="N39" s="11">
        <f t="shared" si="8"/>
        <v>39</v>
      </c>
      <c r="O39" s="11">
        <f t="shared" si="9"/>
        <v>0</v>
      </c>
    </row>
    <row r="40" spans="1:15" ht="15" customHeight="1" x14ac:dyDescent="0.25">
      <c r="A40" s="18"/>
      <c r="C40" s="14" t="s">
        <v>31</v>
      </c>
      <c r="D40" s="7">
        <f t="shared" si="1"/>
        <v>4</v>
      </c>
      <c r="E40" s="15">
        <v>4</v>
      </c>
      <c r="F40" s="15">
        <v>3</v>
      </c>
      <c r="G40" s="15"/>
      <c r="H40" s="8">
        <f t="shared" si="2"/>
        <v>0</v>
      </c>
      <c r="I40" s="9"/>
      <c r="J40" s="9"/>
      <c r="K40" s="161"/>
      <c r="L40" s="11">
        <f t="shared" si="6"/>
        <v>4</v>
      </c>
      <c r="M40" s="11">
        <f t="shared" si="7"/>
        <v>4</v>
      </c>
      <c r="N40" s="11">
        <f t="shared" si="8"/>
        <v>3</v>
      </c>
      <c r="O40" s="11">
        <f t="shared" si="9"/>
        <v>0</v>
      </c>
    </row>
    <row r="41" spans="1:15" ht="15" customHeight="1" x14ac:dyDescent="0.25">
      <c r="A41" s="18"/>
      <c r="C41" s="14" t="s">
        <v>22</v>
      </c>
      <c r="D41" s="7">
        <f t="shared" si="1"/>
        <v>29.9</v>
      </c>
      <c r="E41" s="15">
        <v>29.9</v>
      </c>
      <c r="F41" s="15">
        <v>28.9</v>
      </c>
      <c r="G41" s="15"/>
      <c r="H41" s="8">
        <f t="shared" si="2"/>
        <v>0</v>
      </c>
      <c r="I41" s="9"/>
      <c r="J41" s="9"/>
      <c r="K41" s="161"/>
      <c r="L41" s="11">
        <f t="shared" si="6"/>
        <v>29.9</v>
      </c>
      <c r="M41" s="11">
        <f t="shared" si="7"/>
        <v>29.9</v>
      </c>
      <c r="N41" s="11">
        <f t="shared" si="8"/>
        <v>28.9</v>
      </c>
      <c r="O41" s="11">
        <f t="shared" si="9"/>
        <v>0</v>
      </c>
    </row>
    <row r="42" spans="1:15" ht="15" customHeight="1" x14ac:dyDescent="0.25">
      <c r="A42" s="18"/>
      <c r="C42" s="14" t="s">
        <v>24</v>
      </c>
      <c r="D42" s="7">
        <f t="shared" si="1"/>
        <v>19.8</v>
      </c>
      <c r="E42" s="15">
        <v>19.8</v>
      </c>
      <c r="F42" s="15">
        <v>19.3</v>
      </c>
      <c r="G42" s="15"/>
      <c r="H42" s="8">
        <f t="shared" si="2"/>
        <v>0</v>
      </c>
      <c r="I42" s="9"/>
      <c r="J42" s="9"/>
      <c r="K42" s="161"/>
      <c r="L42" s="10">
        <f>M42+O42</f>
        <v>19.8</v>
      </c>
      <c r="M42" s="10">
        <f>E42+I42</f>
        <v>19.8</v>
      </c>
      <c r="N42" s="10">
        <f>F42+J42</f>
        <v>19.3</v>
      </c>
      <c r="O42" s="10">
        <f>G42+K42</f>
        <v>0</v>
      </c>
    </row>
    <row r="43" spans="1:15" ht="15" customHeight="1" x14ac:dyDescent="0.25">
      <c r="A43" s="5" t="s">
        <v>73</v>
      </c>
      <c r="B43" s="16" t="s">
        <v>11</v>
      </c>
      <c r="C43" s="14"/>
      <c r="D43" s="7">
        <f t="shared" si="1"/>
        <v>167.79999999999998</v>
      </c>
      <c r="E43" s="15">
        <f>SUM(E44:E48)</f>
        <v>167.79999999999998</v>
      </c>
      <c r="F43" s="15">
        <f>SUM(F44:F48)</f>
        <v>133.5</v>
      </c>
      <c r="G43" s="15">
        <f t="shared" ref="G43:O43" si="11">SUM(G44:G48)</f>
        <v>0</v>
      </c>
      <c r="H43" s="8">
        <f t="shared" si="2"/>
        <v>0</v>
      </c>
      <c r="I43" s="9">
        <f t="shared" si="11"/>
        <v>0</v>
      </c>
      <c r="J43" s="9">
        <f t="shared" si="11"/>
        <v>0</v>
      </c>
      <c r="K43" s="161">
        <f t="shared" si="11"/>
        <v>0</v>
      </c>
      <c r="L43" s="11">
        <f t="shared" si="11"/>
        <v>167.79999999999998</v>
      </c>
      <c r="M43" s="11">
        <f t="shared" si="11"/>
        <v>167.79999999999998</v>
      </c>
      <c r="N43" s="11">
        <f t="shared" si="11"/>
        <v>133.5</v>
      </c>
      <c r="O43" s="11">
        <f t="shared" si="11"/>
        <v>0</v>
      </c>
    </row>
    <row r="44" spans="1:15" ht="15" customHeight="1" x14ac:dyDescent="0.25">
      <c r="A44" s="18"/>
      <c r="C44" s="14" t="s">
        <v>9</v>
      </c>
      <c r="D44" s="7">
        <f t="shared" si="1"/>
        <v>50.2</v>
      </c>
      <c r="E44" s="15">
        <v>50.2</v>
      </c>
      <c r="F44" s="15">
        <v>34.799999999999997</v>
      </c>
      <c r="G44" s="15"/>
      <c r="H44" s="8">
        <f t="shared" si="2"/>
        <v>0</v>
      </c>
      <c r="I44" s="9"/>
      <c r="J44" s="9"/>
      <c r="K44" s="161"/>
      <c r="L44" s="11">
        <f t="shared" si="6"/>
        <v>50.2</v>
      </c>
      <c r="M44" s="11">
        <f t="shared" si="7"/>
        <v>50.2</v>
      </c>
      <c r="N44" s="11">
        <f t="shared" si="8"/>
        <v>34.799999999999997</v>
      </c>
      <c r="O44" s="11">
        <f t="shared" si="9"/>
        <v>0</v>
      </c>
    </row>
    <row r="45" spans="1:15" ht="15" customHeight="1" x14ac:dyDescent="0.25">
      <c r="A45" s="18"/>
      <c r="C45" s="14" t="s">
        <v>31</v>
      </c>
      <c r="D45" s="7">
        <f t="shared" si="1"/>
        <v>7.8</v>
      </c>
      <c r="E45" s="15">
        <v>7.8</v>
      </c>
      <c r="F45" s="15">
        <v>6</v>
      </c>
      <c r="G45" s="15"/>
      <c r="H45" s="8">
        <f t="shared" si="2"/>
        <v>0</v>
      </c>
      <c r="I45" s="9"/>
      <c r="J45" s="9"/>
      <c r="K45" s="161"/>
      <c r="L45" s="11">
        <f t="shared" si="6"/>
        <v>7.8</v>
      </c>
      <c r="M45" s="11">
        <f t="shared" si="7"/>
        <v>7.8</v>
      </c>
      <c r="N45" s="11">
        <f t="shared" si="8"/>
        <v>6</v>
      </c>
      <c r="O45" s="11">
        <f t="shared" si="9"/>
        <v>0</v>
      </c>
    </row>
    <row r="46" spans="1:15" ht="15" customHeight="1" x14ac:dyDescent="0.25">
      <c r="A46" s="18"/>
      <c r="C46" s="14" t="s">
        <v>22</v>
      </c>
      <c r="D46" s="7">
        <f t="shared" si="1"/>
        <v>87.1</v>
      </c>
      <c r="E46" s="15">
        <v>87.1</v>
      </c>
      <c r="F46" s="15">
        <v>70.7</v>
      </c>
      <c r="G46" s="15"/>
      <c r="H46" s="8">
        <f t="shared" si="2"/>
        <v>0</v>
      </c>
      <c r="I46" s="9"/>
      <c r="J46" s="9"/>
      <c r="K46" s="161"/>
      <c r="L46" s="11">
        <f t="shared" si="6"/>
        <v>87.1</v>
      </c>
      <c r="M46" s="11">
        <f t="shared" si="7"/>
        <v>87.1</v>
      </c>
      <c r="N46" s="11">
        <f t="shared" si="8"/>
        <v>70.7</v>
      </c>
      <c r="O46" s="11">
        <f t="shared" si="9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0</v>
      </c>
      <c r="I47" s="9"/>
      <c r="J47" s="9"/>
      <c r="K47" s="161"/>
      <c r="L47" s="11">
        <f t="shared" si="6"/>
        <v>4.5</v>
      </c>
      <c r="M47" s="11">
        <f t="shared" si="7"/>
        <v>4.5</v>
      </c>
      <c r="N47" s="11">
        <f t="shared" si="8"/>
        <v>4.3</v>
      </c>
      <c r="O47" s="11">
        <f t="shared" si="9"/>
        <v>0</v>
      </c>
    </row>
    <row r="48" spans="1:15" ht="15" customHeight="1" x14ac:dyDescent="0.25">
      <c r="A48" s="18"/>
      <c r="C48" s="14" t="s">
        <v>24</v>
      </c>
      <c r="D48" s="7">
        <f t="shared" si="1"/>
        <v>18.2</v>
      </c>
      <c r="E48" s="15">
        <v>18.2</v>
      </c>
      <c r="F48" s="15">
        <v>17.7</v>
      </c>
      <c r="G48" s="15"/>
      <c r="H48" s="8">
        <f t="shared" si="2"/>
        <v>0</v>
      </c>
      <c r="I48" s="9"/>
      <c r="J48" s="9"/>
      <c r="K48" s="161"/>
      <c r="L48" s="11">
        <f t="shared" ref="L48" si="12">M48+O48</f>
        <v>18.2</v>
      </c>
      <c r="M48" s="11">
        <f t="shared" ref="M48" si="13">E48+I48</f>
        <v>18.2</v>
      </c>
      <c r="N48" s="11">
        <f t="shared" ref="N48" si="14">F48+J48</f>
        <v>17.7</v>
      </c>
      <c r="O48" s="11">
        <f t="shared" ref="O48" si="15">G48+K48</f>
        <v>0</v>
      </c>
    </row>
    <row r="49" spans="1:15" ht="15" customHeight="1" x14ac:dyDescent="0.25">
      <c r="A49" s="5" t="s">
        <v>74</v>
      </c>
      <c r="B49" s="16" t="s">
        <v>12</v>
      </c>
      <c r="C49" s="14"/>
      <c r="D49" s="7">
        <f t="shared" si="1"/>
        <v>194.8</v>
      </c>
      <c r="E49" s="15">
        <f>SUM(E50:E53)</f>
        <v>157.80000000000001</v>
      </c>
      <c r="F49" s="15">
        <f>SUM(F50:F53)</f>
        <v>134.1</v>
      </c>
      <c r="G49" s="15">
        <f t="shared" ref="G49:O49" si="16">SUM(G50:G53)</f>
        <v>37</v>
      </c>
      <c r="H49" s="8">
        <f t="shared" si="2"/>
        <v>0</v>
      </c>
      <c r="I49" s="9">
        <f t="shared" si="16"/>
        <v>0</v>
      </c>
      <c r="J49" s="9">
        <f t="shared" si="16"/>
        <v>-0.30000000000000004</v>
      </c>
      <c r="K49" s="161">
        <f t="shared" si="16"/>
        <v>0</v>
      </c>
      <c r="L49" s="11">
        <f t="shared" si="16"/>
        <v>194.8</v>
      </c>
      <c r="M49" s="11">
        <f t="shared" si="16"/>
        <v>157.80000000000001</v>
      </c>
      <c r="N49" s="11">
        <f t="shared" si="16"/>
        <v>133.79999999999998</v>
      </c>
      <c r="O49" s="11">
        <f t="shared" si="16"/>
        <v>37</v>
      </c>
    </row>
    <row r="50" spans="1:15" ht="15" customHeight="1" x14ac:dyDescent="0.25">
      <c r="A50" s="18"/>
      <c r="C50" s="14" t="s">
        <v>9</v>
      </c>
      <c r="D50" s="7">
        <f t="shared" si="1"/>
        <v>84.8</v>
      </c>
      <c r="E50" s="15">
        <v>47.8</v>
      </c>
      <c r="F50" s="15">
        <v>40.9</v>
      </c>
      <c r="G50" s="15">
        <v>37</v>
      </c>
      <c r="H50" s="8">
        <f t="shared" si="2"/>
        <v>0</v>
      </c>
      <c r="I50" s="9"/>
      <c r="J50" s="9">
        <v>-0.1</v>
      </c>
      <c r="K50" s="161"/>
      <c r="L50" s="11">
        <f t="shared" ref="L50:L65" si="17">M50+O50</f>
        <v>84.8</v>
      </c>
      <c r="M50" s="11">
        <f t="shared" ref="M50:M65" si="18">E50+I50</f>
        <v>47.8</v>
      </c>
      <c r="N50" s="11">
        <f t="shared" ref="N50:N65" si="19">F50+J50</f>
        <v>40.799999999999997</v>
      </c>
      <c r="O50" s="11">
        <f t="shared" ref="O50:O65" si="20">G50+K50</f>
        <v>37</v>
      </c>
    </row>
    <row r="51" spans="1:15" ht="15" customHeight="1" x14ac:dyDescent="0.25">
      <c r="A51" s="18"/>
      <c r="C51" s="14" t="s">
        <v>31</v>
      </c>
      <c r="D51" s="7">
        <f t="shared" si="1"/>
        <v>11.6</v>
      </c>
      <c r="E51" s="15">
        <v>11.6</v>
      </c>
      <c r="F51" s="15">
        <v>9.1</v>
      </c>
      <c r="G51" s="15"/>
      <c r="H51" s="8">
        <f t="shared" si="2"/>
        <v>0</v>
      </c>
      <c r="I51" s="9"/>
      <c r="J51" s="9"/>
      <c r="K51" s="161"/>
      <c r="L51" s="11">
        <f t="shared" si="17"/>
        <v>11.6</v>
      </c>
      <c r="M51" s="11">
        <f t="shared" si="18"/>
        <v>11.6</v>
      </c>
      <c r="N51" s="11">
        <f t="shared" si="19"/>
        <v>9.1</v>
      </c>
      <c r="O51" s="11">
        <f t="shared" si="20"/>
        <v>0</v>
      </c>
    </row>
    <row r="52" spans="1:15" ht="15" customHeight="1" x14ac:dyDescent="0.25">
      <c r="A52" s="18"/>
      <c r="C52" s="14" t="s">
        <v>22</v>
      </c>
      <c r="D52" s="7">
        <f t="shared" si="1"/>
        <v>79.400000000000006</v>
      </c>
      <c r="E52" s="15">
        <v>79.400000000000006</v>
      </c>
      <c r="F52" s="15">
        <v>65.599999999999994</v>
      </c>
      <c r="G52" s="15"/>
      <c r="H52" s="8">
        <f t="shared" si="2"/>
        <v>0</v>
      </c>
      <c r="I52" s="9"/>
      <c r="J52" s="9">
        <v>-0.2</v>
      </c>
      <c r="K52" s="161"/>
      <c r="L52" s="11">
        <f t="shared" si="17"/>
        <v>79.400000000000006</v>
      </c>
      <c r="M52" s="11">
        <f t="shared" si="18"/>
        <v>79.400000000000006</v>
      </c>
      <c r="N52" s="11">
        <f t="shared" si="19"/>
        <v>65.399999999999991</v>
      </c>
      <c r="O52" s="11">
        <f t="shared" si="20"/>
        <v>0</v>
      </c>
    </row>
    <row r="53" spans="1:15" ht="15" customHeight="1" x14ac:dyDescent="0.25">
      <c r="A53" s="18"/>
      <c r="C53" s="14" t="s">
        <v>24</v>
      </c>
      <c r="D53" s="7">
        <f t="shared" si="1"/>
        <v>19</v>
      </c>
      <c r="E53" s="15">
        <v>19</v>
      </c>
      <c r="F53" s="15">
        <v>18.5</v>
      </c>
      <c r="G53" s="15"/>
      <c r="H53" s="8">
        <f t="shared" si="2"/>
        <v>0</v>
      </c>
      <c r="I53" s="9"/>
      <c r="J53" s="9"/>
      <c r="K53" s="161"/>
      <c r="L53" s="10">
        <f>M53+O53</f>
        <v>19</v>
      </c>
      <c r="M53" s="10">
        <f>E53+I53</f>
        <v>19</v>
      </c>
      <c r="N53" s="10">
        <f>F53+J53</f>
        <v>18.5</v>
      </c>
      <c r="O53" s="10">
        <f>G53+K53</f>
        <v>0</v>
      </c>
    </row>
    <row r="54" spans="1:15" ht="15" customHeight="1" x14ac:dyDescent="0.25">
      <c r="A54" s="5" t="s">
        <v>75</v>
      </c>
      <c r="B54" s="16" t="s">
        <v>13</v>
      </c>
      <c r="C54" s="14"/>
      <c r="D54" s="7">
        <f t="shared" si="1"/>
        <v>96.800000000000011</v>
      </c>
      <c r="E54" s="15">
        <f>SUM(E55:E58)</f>
        <v>96.800000000000011</v>
      </c>
      <c r="F54" s="15">
        <f>SUM(F55:F58)</f>
        <v>85.8</v>
      </c>
      <c r="G54" s="15">
        <f>SUM(G55:G58)</f>
        <v>0</v>
      </c>
      <c r="H54" s="8">
        <f t="shared" si="2"/>
        <v>0</v>
      </c>
      <c r="I54" s="9">
        <f t="shared" ref="I54:O54" si="21">SUM(I55:I58)</f>
        <v>0</v>
      </c>
      <c r="J54" s="9">
        <f t="shared" si="21"/>
        <v>-0.1</v>
      </c>
      <c r="K54" s="161">
        <f t="shared" si="21"/>
        <v>0</v>
      </c>
      <c r="L54" s="11">
        <f t="shared" si="21"/>
        <v>96.800000000000011</v>
      </c>
      <c r="M54" s="11">
        <f t="shared" si="21"/>
        <v>96.800000000000011</v>
      </c>
      <c r="N54" s="11">
        <f t="shared" si="21"/>
        <v>85.7</v>
      </c>
      <c r="O54" s="11">
        <f t="shared" si="21"/>
        <v>0</v>
      </c>
    </row>
    <row r="55" spans="1:15" ht="15" customHeight="1" x14ac:dyDescent="0.25">
      <c r="A55" s="18"/>
      <c r="C55" s="14" t="s">
        <v>9</v>
      </c>
      <c r="D55" s="7">
        <f t="shared" si="1"/>
        <v>49.3</v>
      </c>
      <c r="E55" s="15">
        <v>49.3</v>
      </c>
      <c r="F55" s="15">
        <v>41.3</v>
      </c>
      <c r="G55" s="15"/>
      <c r="H55" s="8">
        <f t="shared" si="2"/>
        <v>0</v>
      </c>
      <c r="I55" s="9"/>
      <c r="J55" s="9">
        <v>-0.1</v>
      </c>
      <c r="K55" s="161"/>
      <c r="L55" s="11">
        <f t="shared" si="17"/>
        <v>49.3</v>
      </c>
      <c r="M55" s="11">
        <f t="shared" si="18"/>
        <v>49.3</v>
      </c>
      <c r="N55" s="11">
        <f t="shared" si="19"/>
        <v>41.199999999999996</v>
      </c>
      <c r="O55" s="11">
        <f t="shared" si="20"/>
        <v>0</v>
      </c>
    </row>
    <row r="56" spans="1:15" ht="15" customHeight="1" x14ac:dyDescent="0.25">
      <c r="A56" s="18"/>
      <c r="C56" s="14" t="s">
        <v>31</v>
      </c>
      <c r="D56" s="7">
        <f t="shared" si="1"/>
        <v>7</v>
      </c>
      <c r="E56" s="15">
        <v>7</v>
      </c>
      <c r="F56" s="15">
        <v>5.9</v>
      </c>
      <c r="G56" s="15"/>
      <c r="H56" s="8">
        <f t="shared" si="2"/>
        <v>0</v>
      </c>
      <c r="I56" s="9"/>
      <c r="J56" s="9"/>
      <c r="K56" s="161"/>
      <c r="L56" s="11">
        <f t="shared" si="17"/>
        <v>7</v>
      </c>
      <c r="M56" s="11">
        <f t="shared" si="18"/>
        <v>7</v>
      </c>
      <c r="N56" s="11">
        <f t="shared" si="19"/>
        <v>5.9</v>
      </c>
      <c r="O56" s="11">
        <f t="shared" si="20"/>
        <v>0</v>
      </c>
    </row>
    <row r="57" spans="1:15" ht="15" customHeight="1" x14ac:dyDescent="0.25">
      <c r="A57" s="18"/>
      <c r="C57" s="14" t="s">
        <v>22</v>
      </c>
      <c r="D57" s="7">
        <f t="shared" si="1"/>
        <v>22.1</v>
      </c>
      <c r="E57" s="15">
        <v>22.1</v>
      </c>
      <c r="F57" s="15">
        <v>20.9</v>
      </c>
      <c r="G57" s="15"/>
      <c r="H57" s="8">
        <f t="shared" si="2"/>
        <v>0</v>
      </c>
      <c r="I57" s="9"/>
      <c r="J57" s="9"/>
      <c r="K57" s="161"/>
      <c r="L57" s="11">
        <f t="shared" si="17"/>
        <v>22.1</v>
      </c>
      <c r="M57" s="11">
        <f t="shared" si="18"/>
        <v>22.1</v>
      </c>
      <c r="N57" s="11">
        <f t="shared" si="19"/>
        <v>20.9</v>
      </c>
      <c r="O57" s="11">
        <f t="shared" si="20"/>
        <v>0</v>
      </c>
    </row>
    <row r="58" spans="1:15" ht="15" customHeight="1" x14ac:dyDescent="0.25">
      <c r="A58" s="18"/>
      <c r="C58" s="14" t="s">
        <v>24</v>
      </c>
      <c r="D58" s="7">
        <f t="shared" si="1"/>
        <v>18.399999999999999</v>
      </c>
      <c r="E58" s="15">
        <v>18.399999999999999</v>
      </c>
      <c r="F58" s="15">
        <v>17.7</v>
      </c>
      <c r="G58" s="15"/>
      <c r="H58" s="8">
        <f t="shared" si="2"/>
        <v>0</v>
      </c>
      <c r="I58" s="9"/>
      <c r="J58" s="9"/>
      <c r="K58" s="161"/>
      <c r="L58" s="10">
        <f>M58+O58</f>
        <v>18.399999999999999</v>
      </c>
      <c r="M58" s="10">
        <f>E58+I58</f>
        <v>18.399999999999999</v>
      </c>
      <c r="N58" s="10">
        <f>F58+J58</f>
        <v>17.7</v>
      </c>
      <c r="O58" s="10">
        <f>G58+K58</f>
        <v>0</v>
      </c>
    </row>
    <row r="59" spans="1:15" ht="15" customHeight="1" x14ac:dyDescent="0.25">
      <c r="A59" s="5" t="s">
        <v>76</v>
      </c>
      <c r="B59" s="28" t="s">
        <v>14</v>
      </c>
      <c r="C59" s="29"/>
      <c r="D59" s="7">
        <f t="shared" si="1"/>
        <v>106.89999999999999</v>
      </c>
      <c r="E59" s="15">
        <f t="shared" ref="E59:O59" si="22">SUM(E60:E63)</f>
        <v>106.89999999999999</v>
      </c>
      <c r="F59" s="15">
        <f t="shared" si="22"/>
        <v>94.1</v>
      </c>
      <c r="G59" s="15">
        <f t="shared" si="22"/>
        <v>0</v>
      </c>
      <c r="H59" s="8">
        <f t="shared" si="2"/>
        <v>0</v>
      </c>
      <c r="I59" s="9">
        <f t="shared" si="22"/>
        <v>0</v>
      </c>
      <c r="J59" s="9">
        <f t="shared" si="22"/>
        <v>-0.1</v>
      </c>
      <c r="K59" s="161">
        <f t="shared" si="22"/>
        <v>0</v>
      </c>
      <c r="L59" s="11">
        <f t="shared" si="22"/>
        <v>106.89999999999999</v>
      </c>
      <c r="M59" s="11">
        <f t="shared" si="22"/>
        <v>106.89999999999999</v>
      </c>
      <c r="N59" s="11">
        <f t="shared" si="22"/>
        <v>93.999999999999986</v>
      </c>
      <c r="O59" s="11">
        <f t="shared" si="22"/>
        <v>0</v>
      </c>
    </row>
    <row r="60" spans="1:15" ht="15" customHeight="1" x14ac:dyDescent="0.25">
      <c r="A60" s="18"/>
      <c r="B60" s="36"/>
      <c r="C60" s="29" t="s">
        <v>9</v>
      </c>
      <c r="D60" s="7">
        <f t="shared" si="1"/>
        <v>53.9</v>
      </c>
      <c r="E60" s="15">
        <v>53.9</v>
      </c>
      <c r="F60" s="15">
        <v>44.3</v>
      </c>
      <c r="G60" s="15"/>
      <c r="H60" s="8">
        <f t="shared" si="2"/>
        <v>0</v>
      </c>
      <c r="I60" s="9"/>
      <c r="J60" s="9"/>
      <c r="K60" s="161"/>
      <c r="L60" s="11">
        <f t="shared" si="17"/>
        <v>53.9</v>
      </c>
      <c r="M60" s="11">
        <f t="shared" si="18"/>
        <v>53.9</v>
      </c>
      <c r="N60" s="11">
        <f t="shared" si="19"/>
        <v>44.3</v>
      </c>
      <c r="O60" s="11">
        <f t="shared" si="20"/>
        <v>0</v>
      </c>
    </row>
    <row r="61" spans="1:15" ht="15" customHeight="1" x14ac:dyDescent="0.25">
      <c r="A61" s="18"/>
      <c r="B61" s="36"/>
      <c r="C61" s="29" t="s">
        <v>31</v>
      </c>
      <c r="D61" s="7">
        <f t="shared" si="1"/>
        <v>8.1</v>
      </c>
      <c r="E61" s="15">
        <v>8.1</v>
      </c>
      <c r="F61" s="15">
        <v>6</v>
      </c>
      <c r="G61" s="15"/>
      <c r="H61" s="8">
        <f t="shared" si="2"/>
        <v>0</v>
      </c>
      <c r="I61" s="9"/>
      <c r="J61" s="9"/>
      <c r="K61" s="161"/>
      <c r="L61" s="11">
        <f t="shared" si="17"/>
        <v>8.1</v>
      </c>
      <c r="M61" s="11">
        <f t="shared" si="18"/>
        <v>8.1</v>
      </c>
      <c r="N61" s="11">
        <f t="shared" si="19"/>
        <v>6</v>
      </c>
      <c r="O61" s="11">
        <f t="shared" si="20"/>
        <v>0</v>
      </c>
    </row>
    <row r="62" spans="1:15" ht="15" customHeight="1" x14ac:dyDescent="0.25">
      <c r="A62" s="18"/>
      <c r="B62" s="36"/>
      <c r="C62" s="29" t="s">
        <v>22</v>
      </c>
      <c r="D62" s="7">
        <f t="shared" si="1"/>
        <v>26.1</v>
      </c>
      <c r="E62" s="15">
        <v>26.1</v>
      </c>
      <c r="F62" s="15">
        <v>25.5</v>
      </c>
      <c r="G62" s="15"/>
      <c r="H62" s="8">
        <f t="shared" si="2"/>
        <v>0</v>
      </c>
      <c r="I62" s="9"/>
      <c r="J62" s="9">
        <v>-0.1</v>
      </c>
      <c r="K62" s="161"/>
      <c r="L62" s="11">
        <f t="shared" si="17"/>
        <v>26.1</v>
      </c>
      <c r="M62" s="11">
        <f t="shared" si="18"/>
        <v>26.1</v>
      </c>
      <c r="N62" s="11">
        <f t="shared" si="19"/>
        <v>25.4</v>
      </c>
      <c r="O62" s="11">
        <f t="shared" si="20"/>
        <v>0</v>
      </c>
    </row>
    <row r="63" spans="1:15" ht="15" customHeight="1" x14ac:dyDescent="0.25">
      <c r="A63" s="18"/>
      <c r="B63" s="36"/>
      <c r="C63" s="29" t="s">
        <v>24</v>
      </c>
      <c r="D63" s="7">
        <f t="shared" si="1"/>
        <v>18.8</v>
      </c>
      <c r="E63" s="15">
        <v>18.8</v>
      </c>
      <c r="F63" s="15">
        <v>18.3</v>
      </c>
      <c r="G63" s="15"/>
      <c r="H63" s="8">
        <f t="shared" si="2"/>
        <v>0</v>
      </c>
      <c r="I63" s="9"/>
      <c r="J63" s="9"/>
      <c r="K63" s="161"/>
      <c r="L63" s="10">
        <f>M63+O63</f>
        <v>18.8</v>
      </c>
      <c r="M63" s="10">
        <f>E63+I63</f>
        <v>18.8</v>
      </c>
      <c r="N63" s="10">
        <f>F63+J63</f>
        <v>18.3</v>
      </c>
      <c r="O63" s="10">
        <f>G63+K63</f>
        <v>0</v>
      </c>
    </row>
    <row r="64" spans="1:15" ht="15" customHeight="1" x14ac:dyDescent="0.25">
      <c r="A64" s="120" t="s">
        <v>77</v>
      </c>
      <c r="B64" s="28" t="s">
        <v>15</v>
      </c>
      <c r="C64" s="29"/>
      <c r="D64" s="7">
        <f t="shared" si="1"/>
        <v>113.5</v>
      </c>
      <c r="E64" s="15">
        <f>SUM(E65:E68)</f>
        <v>113.5</v>
      </c>
      <c r="F64" s="15">
        <f>SUM(F65:F68)</f>
        <v>101.4</v>
      </c>
      <c r="G64" s="15">
        <f t="shared" ref="G64:O64" si="23">SUM(G65:G68)</f>
        <v>0</v>
      </c>
      <c r="H64" s="8">
        <f t="shared" si="2"/>
        <v>0</v>
      </c>
      <c r="I64" s="9">
        <f t="shared" si="23"/>
        <v>0</v>
      </c>
      <c r="J64" s="9">
        <f t="shared" si="23"/>
        <v>0</v>
      </c>
      <c r="K64" s="161">
        <f t="shared" si="23"/>
        <v>0</v>
      </c>
      <c r="L64" s="11">
        <f t="shared" si="23"/>
        <v>113.5</v>
      </c>
      <c r="M64" s="11">
        <f t="shared" si="23"/>
        <v>113.5</v>
      </c>
      <c r="N64" s="11">
        <f t="shared" si="23"/>
        <v>101.4</v>
      </c>
      <c r="O64" s="11">
        <f t="shared" si="23"/>
        <v>0</v>
      </c>
    </row>
    <row r="65" spans="1:15" ht="15" customHeight="1" x14ac:dyDescent="0.25">
      <c r="A65" s="124"/>
      <c r="B65" s="36"/>
      <c r="C65" s="29" t="s">
        <v>9</v>
      </c>
      <c r="D65" s="7">
        <f t="shared" si="1"/>
        <v>43.9</v>
      </c>
      <c r="E65" s="15">
        <v>43.9</v>
      </c>
      <c r="F65" s="15">
        <v>36.6</v>
      </c>
      <c r="G65" s="15"/>
      <c r="H65" s="8">
        <f t="shared" si="2"/>
        <v>0</v>
      </c>
      <c r="I65" s="9"/>
      <c r="J65" s="9"/>
      <c r="K65" s="161"/>
      <c r="L65" s="11">
        <f t="shared" si="17"/>
        <v>43.9</v>
      </c>
      <c r="M65" s="11">
        <f t="shared" si="18"/>
        <v>43.9</v>
      </c>
      <c r="N65" s="11">
        <f t="shared" si="19"/>
        <v>36.6</v>
      </c>
      <c r="O65" s="11">
        <f t="shared" si="20"/>
        <v>0</v>
      </c>
    </row>
    <row r="66" spans="1:15" ht="15" customHeight="1" x14ac:dyDescent="0.25">
      <c r="A66" s="124"/>
      <c r="B66" s="36"/>
      <c r="C66" s="29" t="s">
        <v>31</v>
      </c>
      <c r="D66" s="7">
        <f t="shared" si="1"/>
        <v>9.3000000000000007</v>
      </c>
      <c r="E66" s="15">
        <v>9.3000000000000007</v>
      </c>
      <c r="F66" s="15">
        <v>9</v>
      </c>
      <c r="G66" s="15"/>
      <c r="H66" s="8">
        <f t="shared" si="2"/>
        <v>0</v>
      </c>
      <c r="I66" s="9"/>
      <c r="J66" s="9"/>
      <c r="K66" s="161"/>
      <c r="L66" s="11">
        <f>M66+O66</f>
        <v>9.3000000000000007</v>
      </c>
      <c r="M66" s="11">
        <f>E66+I66</f>
        <v>9.3000000000000007</v>
      </c>
      <c r="N66" s="11">
        <f>F66+J66</f>
        <v>9</v>
      </c>
      <c r="O66" s="11">
        <f>G66+K66</f>
        <v>0</v>
      </c>
    </row>
    <row r="67" spans="1:15" ht="15" customHeight="1" x14ac:dyDescent="0.25">
      <c r="A67" s="124"/>
      <c r="B67" s="36"/>
      <c r="C67" s="29" t="s">
        <v>22</v>
      </c>
      <c r="D67" s="7">
        <f t="shared" si="1"/>
        <v>41</v>
      </c>
      <c r="E67" s="15">
        <v>41</v>
      </c>
      <c r="F67" s="15">
        <v>37.299999999999997</v>
      </c>
      <c r="G67" s="15"/>
      <c r="H67" s="8">
        <f t="shared" si="2"/>
        <v>0</v>
      </c>
      <c r="I67" s="9"/>
      <c r="J67" s="9"/>
      <c r="K67" s="161"/>
      <c r="L67" s="11">
        <f t="shared" ref="L67:L88" si="24">M67+O67</f>
        <v>41</v>
      </c>
      <c r="M67" s="11">
        <f t="shared" ref="M67:M88" si="25">E67+I67</f>
        <v>41</v>
      </c>
      <c r="N67" s="11">
        <f t="shared" ref="N67:N88" si="26">F67+J67</f>
        <v>37.299999999999997</v>
      </c>
      <c r="O67" s="11">
        <f t="shared" ref="O67:O88" si="27">G67+K67</f>
        <v>0</v>
      </c>
    </row>
    <row r="68" spans="1:15" ht="15" customHeight="1" x14ac:dyDescent="0.25">
      <c r="A68" s="124"/>
      <c r="B68" s="36"/>
      <c r="C68" s="29" t="s">
        <v>24</v>
      </c>
      <c r="D68" s="7">
        <f t="shared" si="1"/>
        <v>19.3</v>
      </c>
      <c r="E68" s="15">
        <v>19.3</v>
      </c>
      <c r="F68" s="15">
        <v>18.5</v>
      </c>
      <c r="G68" s="15"/>
      <c r="H68" s="8">
        <f t="shared" si="2"/>
        <v>0</v>
      </c>
      <c r="I68" s="9"/>
      <c r="J68" s="9"/>
      <c r="K68" s="161"/>
      <c r="L68" s="10">
        <f>M68+O68</f>
        <v>19.3</v>
      </c>
      <c r="M68" s="10">
        <f>E68+I68</f>
        <v>19.3</v>
      </c>
      <c r="N68" s="10">
        <f>F68+J68</f>
        <v>18.5</v>
      </c>
      <c r="O68" s="10">
        <f>G68+K68</f>
        <v>0</v>
      </c>
    </row>
    <row r="69" spans="1:15" ht="15" customHeight="1" x14ac:dyDescent="0.25">
      <c r="A69" s="5" t="s">
        <v>78</v>
      </c>
      <c r="B69" s="189" t="s">
        <v>16</v>
      </c>
      <c r="C69" s="14"/>
      <c r="D69" s="7">
        <f t="shared" si="1"/>
        <v>217.6</v>
      </c>
      <c r="E69" s="15">
        <f>SUM(E70:E74)</f>
        <v>217.6</v>
      </c>
      <c r="F69" s="15">
        <f>SUM(F70:F74)</f>
        <v>193.5</v>
      </c>
      <c r="G69" s="15">
        <f t="shared" ref="G69:O69" si="28">SUM(G70:G74)</f>
        <v>0</v>
      </c>
      <c r="H69" s="8">
        <f t="shared" si="2"/>
        <v>0</v>
      </c>
      <c r="I69" s="9">
        <f>SUM(I70:I74)</f>
        <v>0</v>
      </c>
      <c r="J69" s="9">
        <f>SUM(J70:J74)</f>
        <v>0</v>
      </c>
      <c r="K69" s="9">
        <f t="shared" si="28"/>
        <v>0</v>
      </c>
      <c r="L69" s="11">
        <f t="shared" si="28"/>
        <v>217.6</v>
      </c>
      <c r="M69" s="11">
        <f t="shared" si="28"/>
        <v>217.6</v>
      </c>
      <c r="N69" s="11">
        <f t="shared" si="28"/>
        <v>193.5</v>
      </c>
      <c r="O69" s="11">
        <f t="shared" si="28"/>
        <v>0</v>
      </c>
    </row>
    <row r="70" spans="1:15" ht="15" customHeight="1" x14ac:dyDescent="0.25">
      <c r="A70" s="18"/>
      <c r="B70" s="190"/>
      <c r="C70" s="14" t="s">
        <v>9</v>
      </c>
      <c r="D70" s="7">
        <f t="shared" si="1"/>
        <v>82.3</v>
      </c>
      <c r="E70" s="15">
        <v>82.3</v>
      </c>
      <c r="F70" s="15">
        <v>74.7</v>
      </c>
      <c r="G70" s="15"/>
      <c r="H70" s="8">
        <f t="shared" si="2"/>
        <v>0</v>
      </c>
      <c r="I70" s="9"/>
      <c r="J70" s="9"/>
      <c r="K70" s="161"/>
      <c r="L70" s="11">
        <f t="shared" si="24"/>
        <v>82.3</v>
      </c>
      <c r="M70" s="11">
        <f t="shared" si="25"/>
        <v>82.3</v>
      </c>
      <c r="N70" s="11">
        <f t="shared" si="26"/>
        <v>74.7</v>
      </c>
      <c r="O70" s="11">
        <f t="shared" si="27"/>
        <v>0</v>
      </c>
    </row>
    <row r="71" spans="1:15" ht="15" customHeight="1" x14ac:dyDescent="0.25">
      <c r="A71" s="18"/>
      <c r="B71" s="190"/>
      <c r="C71" s="14" t="s">
        <v>31</v>
      </c>
      <c r="D71" s="7">
        <f t="shared" si="1"/>
        <v>18</v>
      </c>
      <c r="E71" s="15">
        <v>18</v>
      </c>
      <c r="F71" s="15">
        <v>15</v>
      </c>
      <c r="G71" s="15"/>
      <c r="H71" s="8">
        <f t="shared" si="2"/>
        <v>0</v>
      </c>
      <c r="I71" s="9"/>
      <c r="J71" s="9"/>
      <c r="K71" s="161"/>
      <c r="L71" s="11">
        <f t="shared" si="24"/>
        <v>18</v>
      </c>
      <c r="M71" s="11">
        <f t="shared" si="25"/>
        <v>18</v>
      </c>
      <c r="N71" s="11">
        <f t="shared" si="26"/>
        <v>15</v>
      </c>
      <c r="O71" s="11">
        <f t="shared" si="27"/>
        <v>0</v>
      </c>
    </row>
    <row r="72" spans="1:15" ht="15" customHeight="1" x14ac:dyDescent="0.25">
      <c r="A72" s="18"/>
      <c r="B72" s="190"/>
      <c r="C72" s="14" t="s">
        <v>22</v>
      </c>
      <c r="D72" s="7">
        <f t="shared" si="1"/>
        <v>86.4</v>
      </c>
      <c r="E72" s="15">
        <v>86.4</v>
      </c>
      <c r="F72" s="15">
        <v>78.7</v>
      </c>
      <c r="G72" s="15"/>
      <c r="H72" s="8">
        <f t="shared" si="2"/>
        <v>0</v>
      </c>
      <c r="I72" s="9"/>
      <c r="J72" s="9"/>
      <c r="K72" s="161"/>
      <c r="L72" s="11">
        <f t="shared" si="24"/>
        <v>86.4</v>
      </c>
      <c r="M72" s="11">
        <f t="shared" si="25"/>
        <v>86.4</v>
      </c>
      <c r="N72" s="11">
        <f t="shared" si="26"/>
        <v>78.7</v>
      </c>
      <c r="O72" s="11">
        <f t="shared" si="27"/>
        <v>0</v>
      </c>
    </row>
    <row r="73" spans="1:15" ht="15" customHeight="1" x14ac:dyDescent="0.25">
      <c r="A73" s="18"/>
      <c r="C73" s="14" t="s">
        <v>30</v>
      </c>
      <c r="D73" s="7">
        <f t="shared" ref="D73" si="29">E73+G73</f>
        <v>2.6</v>
      </c>
      <c r="E73" s="15">
        <v>2.6</v>
      </c>
      <c r="F73" s="15">
        <v>2</v>
      </c>
      <c r="G73" s="15"/>
      <c r="H73" s="8">
        <f t="shared" ref="H73" si="30">I73+K73</f>
        <v>0</v>
      </c>
      <c r="I73" s="9"/>
      <c r="J73" s="9"/>
      <c r="K73" s="161"/>
      <c r="L73" s="11">
        <f t="shared" si="24"/>
        <v>2.6</v>
      </c>
      <c r="M73" s="11">
        <f t="shared" si="25"/>
        <v>2.6</v>
      </c>
      <c r="N73" s="11">
        <f t="shared" si="26"/>
        <v>2</v>
      </c>
      <c r="O73" s="11">
        <f t="shared" si="27"/>
        <v>0</v>
      </c>
    </row>
    <row r="74" spans="1:15" ht="15" customHeight="1" x14ac:dyDescent="0.25">
      <c r="A74" s="116"/>
      <c r="B74" s="191"/>
      <c r="C74" s="14" t="s">
        <v>24</v>
      </c>
      <c r="D74" s="7">
        <f t="shared" si="1"/>
        <v>28.3</v>
      </c>
      <c r="E74" s="15">
        <v>28.3</v>
      </c>
      <c r="F74" s="15">
        <v>23.1</v>
      </c>
      <c r="G74" s="15"/>
      <c r="H74" s="8">
        <f t="shared" si="2"/>
        <v>0</v>
      </c>
      <c r="I74" s="9"/>
      <c r="J74" s="9"/>
      <c r="K74" s="161"/>
      <c r="L74" s="10">
        <f>M74+O74</f>
        <v>28.3</v>
      </c>
      <c r="M74" s="10">
        <f>E74+I74</f>
        <v>28.3</v>
      </c>
      <c r="N74" s="10">
        <f>F74+J74</f>
        <v>23.1</v>
      </c>
      <c r="O74" s="10">
        <f>G74+K74</f>
        <v>0</v>
      </c>
    </row>
    <row r="75" spans="1:15" ht="15" customHeight="1" x14ac:dyDescent="0.25">
      <c r="A75" s="5" t="s">
        <v>79</v>
      </c>
      <c r="B75" s="16" t="s">
        <v>17</v>
      </c>
      <c r="C75" s="14"/>
      <c r="D75" s="7">
        <f t="shared" si="1"/>
        <v>104.7</v>
      </c>
      <c r="E75" s="15">
        <f t="shared" ref="E75:O75" si="31">SUM(E76:E79)</f>
        <v>104.7</v>
      </c>
      <c r="F75" s="15">
        <f t="shared" si="31"/>
        <v>94.7</v>
      </c>
      <c r="G75" s="15">
        <f t="shared" si="31"/>
        <v>0</v>
      </c>
      <c r="H75" s="8">
        <f t="shared" si="2"/>
        <v>0</v>
      </c>
      <c r="I75" s="9">
        <f t="shared" si="31"/>
        <v>0</v>
      </c>
      <c r="J75" s="9">
        <f t="shared" si="31"/>
        <v>0</v>
      </c>
      <c r="K75" s="161">
        <f t="shared" si="31"/>
        <v>0</v>
      </c>
      <c r="L75" s="11">
        <f t="shared" si="31"/>
        <v>104.7</v>
      </c>
      <c r="M75" s="11">
        <f t="shared" si="31"/>
        <v>104.7</v>
      </c>
      <c r="N75" s="11">
        <f t="shared" si="31"/>
        <v>94.7</v>
      </c>
      <c r="O75" s="11">
        <f t="shared" si="31"/>
        <v>0</v>
      </c>
    </row>
    <row r="76" spans="1:15" ht="15" customHeight="1" x14ac:dyDescent="0.25">
      <c r="A76" s="18"/>
      <c r="C76" s="14" t="s">
        <v>9</v>
      </c>
      <c r="D76" s="7">
        <f t="shared" si="1"/>
        <v>50</v>
      </c>
      <c r="E76" s="15">
        <v>50</v>
      </c>
      <c r="F76" s="15">
        <v>41.9</v>
      </c>
      <c r="G76" s="15"/>
      <c r="H76" s="8">
        <f t="shared" si="2"/>
        <v>0</v>
      </c>
      <c r="I76" s="9"/>
      <c r="J76" s="9"/>
      <c r="K76" s="161"/>
      <c r="L76" s="11">
        <f t="shared" si="24"/>
        <v>50</v>
      </c>
      <c r="M76" s="11">
        <f t="shared" si="25"/>
        <v>50</v>
      </c>
      <c r="N76" s="11">
        <f t="shared" si="26"/>
        <v>41.9</v>
      </c>
      <c r="O76" s="11">
        <f t="shared" si="27"/>
        <v>0</v>
      </c>
    </row>
    <row r="77" spans="1:15" ht="15" customHeight="1" x14ac:dyDescent="0.25">
      <c r="A77" s="18"/>
      <c r="C77" s="14" t="s">
        <v>31</v>
      </c>
      <c r="D77" s="7">
        <f t="shared" si="1"/>
        <v>3.2</v>
      </c>
      <c r="E77" s="15">
        <v>3.2</v>
      </c>
      <c r="F77" s="15">
        <v>3</v>
      </c>
      <c r="G77" s="15"/>
      <c r="H77" s="8">
        <f t="shared" si="2"/>
        <v>0</v>
      </c>
      <c r="I77" s="9"/>
      <c r="J77" s="9"/>
      <c r="K77" s="161"/>
      <c r="L77" s="11">
        <f t="shared" si="24"/>
        <v>3.2</v>
      </c>
      <c r="M77" s="11">
        <f t="shared" si="25"/>
        <v>3.2</v>
      </c>
      <c r="N77" s="11">
        <f t="shared" si="26"/>
        <v>3</v>
      </c>
      <c r="O77" s="11">
        <f t="shared" si="27"/>
        <v>0</v>
      </c>
    </row>
    <row r="78" spans="1:15" ht="15" customHeight="1" x14ac:dyDescent="0.25">
      <c r="A78" s="18"/>
      <c r="C78" s="14" t="s">
        <v>22</v>
      </c>
      <c r="D78" s="7">
        <f t="shared" si="1"/>
        <v>32.5</v>
      </c>
      <c r="E78" s="15">
        <v>32.5</v>
      </c>
      <c r="F78" s="15">
        <v>31.6</v>
      </c>
      <c r="G78" s="15"/>
      <c r="H78" s="8">
        <f t="shared" si="2"/>
        <v>0</v>
      </c>
      <c r="I78" s="9"/>
      <c r="J78" s="9"/>
      <c r="K78" s="161"/>
      <c r="L78" s="11">
        <f t="shared" si="24"/>
        <v>32.5</v>
      </c>
      <c r="M78" s="11">
        <f t="shared" si="25"/>
        <v>32.5</v>
      </c>
      <c r="N78" s="11">
        <f t="shared" si="26"/>
        <v>31.6</v>
      </c>
      <c r="O78" s="11">
        <f t="shared" si="27"/>
        <v>0</v>
      </c>
    </row>
    <row r="79" spans="1:15" ht="15" customHeight="1" x14ac:dyDescent="0.25">
      <c r="A79" s="18"/>
      <c r="C79" s="14" t="s">
        <v>24</v>
      </c>
      <c r="D79" s="7">
        <f t="shared" si="1"/>
        <v>19</v>
      </c>
      <c r="E79" s="15">
        <v>19</v>
      </c>
      <c r="F79" s="15">
        <v>18.2</v>
      </c>
      <c r="G79" s="15"/>
      <c r="H79" s="8">
        <f t="shared" si="2"/>
        <v>0</v>
      </c>
      <c r="I79" s="9"/>
      <c r="J79" s="9"/>
      <c r="K79" s="161"/>
      <c r="L79" s="10">
        <f>M79+O79</f>
        <v>19</v>
      </c>
      <c r="M79" s="10">
        <f>E79+I79</f>
        <v>19</v>
      </c>
      <c r="N79" s="10">
        <f>F79+J79</f>
        <v>18.2</v>
      </c>
      <c r="O79" s="10">
        <f>G79+K79</f>
        <v>0</v>
      </c>
    </row>
    <row r="80" spans="1:15" ht="15" customHeight="1" x14ac:dyDescent="0.25">
      <c r="A80" s="5" t="s">
        <v>80</v>
      </c>
      <c r="B80" s="16" t="s">
        <v>18</v>
      </c>
      <c r="C80" s="14"/>
      <c r="D80" s="7">
        <f t="shared" si="1"/>
        <v>80.5</v>
      </c>
      <c r="E80" s="15">
        <f t="shared" ref="E80:O80" si="32">SUM(E81:E84)</f>
        <v>80.5</v>
      </c>
      <c r="F80" s="15">
        <f t="shared" si="32"/>
        <v>72.099999999999994</v>
      </c>
      <c r="G80" s="15">
        <f t="shared" si="32"/>
        <v>0</v>
      </c>
      <c r="H80" s="8">
        <f t="shared" si="2"/>
        <v>0</v>
      </c>
      <c r="I80" s="9">
        <f t="shared" si="32"/>
        <v>0</v>
      </c>
      <c r="J80" s="9">
        <f t="shared" si="32"/>
        <v>-0.2</v>
      </c>
      <c r="K80" s="161">
        <f t="shared" si="32"/>
        <v>0</v>
      </c>
      <c r="L80" s="11">
        <f t="shared" si="32"/>
        <v>80.5</v>
      </c>
      <c r="M80" s="11">
        <f t="shared" si="32"/>
        <v>80.5</v>
      </c>
      <c r="N80" s="11">
        <f t="shared" si="32"/>
        <v>71.900000000000006</v>
      </c>
      <c r="O80" s="11">
        <f t="shared" si="32"/>
        <v>0</v>
      </c>
    </row>
    <row r="81" spans="1:15" ht="15" customHeight="1" x14ac:dyDescent="0.25">
      <c r="A81" s="18"/>
      <c r="C81" s="14" t="s">
        <v>9</v>
      </c>
      <c r="D81" s="7">
        <f t="shared" si="1"/>
        <v>38.700000000000003</v>
      </c>
      <c r="E81" s="15">
        <v>38.700000000000003</v>
      </c>
      <c r="F81" s="15">
        <v>32.1</v>
      </c>
      <c r="G81" s="15"/>
      <c r="H81" s="8">
        <f t="shared" si="2"/>
        <v>0</v>
      </c>
      <c r="I81" s="9"/>
      <c r="J81" s="9"/>
      <c r="K81" s="161"/>
      <c r="L81" s="11">
        <f t="shared" si="24"/>
        <v>38.700000000000003</v>
      </c>
      <c r="M81" s="11">
        <f t="shared" si="25"/>
        <v>38.700000000000003</v>
      </c>
      <c r="N81" s="11">
        <f t="shared" si="26"/>
        <v>32.1</v>
      </c>
      <c r="O81" s="11">
        <f t="shared" si="27"/>
        <v>0</v>
      </c>
    </row>
    <row r="82" spans="1:15" ht="15" customHeight="1" x14ac:dyDescent="0.25">
      <c r="A82" s="18"/>
      <c r="C82" s="14" t="s">
        <v>31</v>
      </c>
      <c r="D82" s="7">
        <f t="shared" si="1"/>
        <v>3.3</v>
      </c>
      <c r="E82" s="15">
        <v>3.3</v>
      </c>
      <c r="F82" s="15">
        <v>2.8</v>
      </c>
      <c r="G82" s="15"/>
      <c r="H82" s="8">
        <f t="shared" si="2"/>
        <v>0</v>
      </c>
      <c r="I82" s="9"/>
      <c r="J82" s="9">
        <v>-0.2</v>
      </c>
      <c r="K82" s="161"/>
      <c r="L82" s="11">
        <f t="shared" si="24"/>
        <v>3.3</v>
      </c>
      <c r="M82" s="11">
        <f t="shared" si="25"/>
        <v>3.3</v>
      </c>
      <c r="N82" s="11">
        <f t="shared" si="26"/>
        <v>2.5999999999999996</v>
      </c>
      <c r="O82" s="11">
        <f t="shared" si="27"/>
        <v>0</v>
      </c>
    </row>
    <row r="83" spans="1:15" ht="15" customHeight="1" x14ac:dyDescent="0.25">
      <c r="A83" s="18"/>
      <c r="C83" s="14" t="s">
        <v>22</v>
      </c>
      <c r="D83" s="7">
        <f t="shared" si="1"/>
        <v>29.3</v>
      </c>
      <c r="E83" s="15">
        <v>29.3</v>
      </c>
      <c r="F83" s="15">
        <v>28.5</v>
      </c>
      <c r="G83" s="15"/>
      <c r="H83" s="8">
        <f t="shared" si="2"/>
        <v>0</v>
      </c>
      <c r="I83" s="9"/>
      <c r="J83" s="9"/>
      <c r="K83" s="161"/>
      <c r="L83" s="11">
        <f t="shared" si="24"/>
        <v>29.3</v>
      </c>
      <c r="M83" s="11">
        <f t="shared" si="25"/>
        <v>29.3</v>
      </c>
      <c r="N83" s="11">
        <f t="shared" si="26"/>
        <v>28.5</v>
      </c>
      <c r="O83" s="11">
        <f t="shared" si="27"/>
        <v>0</v>
      </c>
    </row>
    <row r="84" spans="1:15" ht="15" customHeight="1" x14ac:dyDescent="0.25">
      <c r="A84" s="18"/>
      <c r="C84" s="14" t="s">
        <v>24</v>
      </c>
      <c r="D84" s="7">
        <f t="shared" si="1"/>
        <v>9.1999999999999993</v>
      </c>
      <c r="E84" s="15">
        <v>9.1999999999999993</v>
      </c>
      <c r="F84" s="15">
        <v>8.6999999999999993</v>
      </c>
      <c r="G84" s="15"/>
      <c r="H84" s="8">
        <f t="shared" si="2"/>
        <v>0</v>
      </c>
      <c r="I84" s="9"/>
      <c r="J84" s="9"/>
      <c r="K84" s="161"/>
      <c r="L84" s="10">
        <f>M84+O84</f>
        <v>9.1999999999999993</v>
      </c>
      <c r="M84" s="10">
        <f>E84+I84</f>
        <v>9.1999999999999993</v>
      </c>
      <c r="N84" s="10">
        <f>F84+J84</f>
        <v>8.6999999999999993</v>
      </c>
      <c r="O84" s="10">
        <f>G84+K84</f>
        <v>0</v>
      </c>
    </row>
    <row r="85" spans="1:15" ht="15" customHeight="1" x14ac:dyDescent="0.25">
      <c r="A85" s="5" t="s">
        <v>81</v>
      </c>
      <c r="B85" s="16" t="s">
        <v>19</v>
      </c>
      <c r="C85" s="14"/>
      <c r="D85" s="7">
        <f t="shared" si="1"/>
        <v>180.9</v>
      </c>
      <c r="E85" s="15">
        <f>SUM(E86:E88)</f>
        <v>180.9</v>
      </c>
      <c r="F85" s="15">
        <f>SUM(F86:F88)</f>
        <v>149</v>
      </c>
      <c r="G85" s="15">
        <f t="shared" ref="G85:O85" si="33">SUM(G86:G88)</f>
        <v>0</v>
      </c>
      <c r="H85" s="8">
        <f t="shared" si="2"/>
        <v>0</v>
      </c>
      <c r="I85" s="9">
        <f t="shared" si="33"/>
        <v>0</v>
      </c>
      <c r="J85" s="9">
        <f t="shared" si="33"/>
        <v>-1</v>
      </c>
      <c r="K85" s="161">
        <f t="shared" si="33"/>
        <v>0</v>
      </c>
      <c r="L85" s="11">
        <f t="shared" si="33"/>
        <v>180.9</v>
      </c>
      <c r="M85" s="11">
        <f t="shared" si="33"/>
        <v>180.9</v>
      </c>
      <c r="N85" s="11">
        <f t="shared" si="33"/>
        <v>148</v>
      </c>
      <c r="O85" s="11">
        <f t="shared" si="33"/>
        <v>0</v>
      </c>
    </row>
    <row r="86" spans="1:15" ht="15" customHeight="1" x14ac:dyDescent="0.25">
      <c r="A86" s="18"/>
      <c r="C86" s="14" t="s">
        <v>9</v>
      </c>
      <c r="D86" s="7">
        <f t="shared" si="1"/>
        <v>125</v>
      </c>
      <c r="E86" s="15">
        <v>125</v>
      </c>
      <c r="F86" s="15">
        <v>96.4</v>
      </c>
      <c r="G86" s="15"/>
      <c r="H86" s="8">
        <f t="shared" si="2"/>
        <v>0</v>
      </c>
      <c r="I86" s="9"/>
      <c r="J86" s="9">
        <v>-0.3</v>
      </c>
      <c r="K86" s="161"/>
      <c r="L86" s="11">
        <f t="shared" si="24"/>
        <v>125</v>
      </c>
      <c r="M86" s="11">
        <f t="shared" si="25"/>
        <v>125</v>
      </c>
      <c r="N86" s="11">
        <f t="shared" si="26"/>
        <v>96.100000000000009</v>
      </c>
      <c r="O86" s="11">
        <f t="shared" si="27"/>
        <v>0</v>
      </c>
    </row>
    <row r="87" spans="1:15" ht="15" customHeight="1" x14ac:dyDescent="0.25">
      <c r="A87" s="18"/>
      <c r="C87" s="14" t="s">
        <v>31</v>
      </c>
      <c r="D87" s="7">
        <f t="shared" si="1"/>
        <v>15.5</v>
      </c>
      <c r="E87" s="15">
        <v>15.5</v>
      </c>
      <c r="F87" s="15">
        <v>15.2</v>
      </c>
      <c r="G87" s="15"/>
      <c r="H87" s="8">
        <f t="shared" si="2"/>
        <v>0</v>
      </c>
      <c r="I87" s="9"/>
      <c r="J87" s="9"/>
      <c r="K87" s="161"/>
      <c r="L87" s="11">
        <f t="shared" si="24"/>
        <v>15.5</v>
      </c>
      <c r="M87" s="11">
        <f t="shared" si="25"/>
        <v>15.5</v>
      </c>
      <c r="N87" s="11">
        <f t="shared" si="26"/>
        <v>15.2</v>
      </c>
      <c r="O87" s="11">
        <f t="shared" si="27"/>
        <v>0</v>
      </c>
    </row>
    <row r="88" spans="1:15" ht="15" customHeight="1" x14ac:dyDescent="0.25">
      <c r="A88" s="18"/>
      <c r="C88" s="14" t="s">
        <v>22</v>
      </c>
      <c r="D88" s="7">
        <f t="shared" si="1"/>
        <v>40.4</v>
      </c>
      <c r="E88" s="15">
        <v>40.4</v>
      </c>
      <c r="F88" s="15">
        <v>37.4</v>
      </c>
      <c r="G88" s="15"/>
      <c r="H88" s="8">
        <f t="shared" si="2"/>
        <v>0</v>
      </c>
      <c r="I88" s="9"/>
      <c r="J88" s="9">
        <v>-0.7</v>
      </c>
      <c r="K88" s="161"/>
      <c r="L88" s="11">
        <f t="shared" si="24"/>
        <v>40.4</v>
      </c>
      <c r="M88" s="11">
        <f t="shared" si="25"/>
        <v>40.4</v>
      </c>
      <c r="N88" s="11">
        <f t="shared" si="26"/>
        <v>36.699999999999996</v>
      </c>
      <c r="O88" s="11">
        <f t="shared" si="27"/>
        <v>0</v>
      </c>
    </row>
    <row r="89" spans="1:15" ht="30" x14ac:dyDescent="0.25">
      <c r="A89" s="12" t="s">
        <v>82</v>
      </c>
      <c r="B89" s="192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0</v>
      </c>
      <c r="I89" s="9"/>
      <c r="J89" s="9"/>
      <c r="K89" s="161"/>
      <c r="L89" s="11">
        <f>M89+O89</f>
        <v>1454.7</v>
      </c>
      <c r="M89" s="11">
        <f t="shared" ref="M89:O90" si="34">E89+I89</f>
        <v>130</v>
      </c>
      <c r="N89" s="11">
        <f t="shared" si="34"/>
        <v>0</v>
      </c>
      <c r="O89" s="11">
        <f t="shared" si="34"/>
        <v>1324.7</v>
      </c>
    </row>
    <row r="90" spans="1:15" ht="15" customHeight="1" x14ac:dyDescent="0.25">
      <c r="A90" s="18" t="s">
        <v>83</v>
      </c>
      <c r="B90" s="32" t="s">
        <v>165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61"/>
      <c r="L90" s="11">
        <f>M90+O90</f>
        <v>5</v>
      </c>
      <c r="M90" s="11">
        <f t="shared" si="34"/>
        <v>5</v>
      </c>
      <c r="N90" s="11">
        <f t="shared" si="34"/>
        <v>0</v>
      </c>
      <c r="O90" s="11">
        <f t="shared" si="34"/>
        <v>0</v>
      </c>
    </row>
    <row r="91" spans="1:15" ht="15.95" customHeight="1" x14ac:dyDescent="0.25">
      <c r="A91" s="19" t="s">
        <v>84</v>
      </c>
      <c r="B91" s="193" t="s">
        <v>169</v>
      </c>
      <c r="C91" s="66"/>
      <c r="D91" s="67">
        <f t="shared" ref="D91:K91" si="35">D26+D27+D32+D38+D43+D49+D54+D59+D64+D69+D75+D80+D85+D89+D90</f>
        <v>6403.5999999999995</v>
      </c>
      <c r="E91" s="67">
        <f t="shared" si="35"/>
        <v>4873.5999999999995</v>
      </c>
      <c r="F91" s="67">
        <f t="shared" si="35"/>
        <v>3538.5</v>
      </c>
      <c r="G91" s="67">
        <f t="shared" si="35"/>
        <v>1530</v>
      </c>
      <c r="H91" s="68">
        <f t="shared" si="35"/>
        <v>61.900000000000013</v>
      </c>
      <c r="I91" s="68">
        <f t="shared" si="35"/>
        <v>77.300000000000011</v>
      </c>
      <c r="J91" s="68">
        <f t="shared" si="35"/>
        <v>-11.499999999999998</v>
      </c>
      <c r="K91" s="194">
        <f t="shared" si="35"/>
        <v>-15.4</v>
      </c>
      <c r="L91" s="39">
        <f>M91+O91</f>
        <v>6465.5</v>
      </c>
      <c r="M91" s="39">
        <f>M26+M27+M32+M38+M43+M49+M54+M59+M64+M69+M75+M80+M85+M89+M90</f>
        <v>4950.8999999999996</v>
      </c>
      <c r="N91" s="39">
        <f>N26+N27+N32+N38+N43+N49+N54+N59+N64+N69+N75+N80+N85+N89+N90</f>
        <v>3527</v>
      </c>
      <c r="O91" s="39">
        <f>O26+O27+O32+O38+O43+O49+O54+O59+O64+O69+O75+O80+O85+O89+O90</f>
        <v>1514.6</v>
      </c>
    </row>
    <row r="92" spans="1:15" ht="15.95" customHeight="1" x14ac:dyDescent="0.25">
      <c r="A92" s="124" t="s">
        <v>85</v>
      </c>
      <c r="B92" s="471" t="s">
        <v>58</v>
      </c>
      <c r="C92" s="472"/>
      <c r="D92" s="472"/>
      <c r="E92" s="472"/>
      <c r="F92" s="472"/>
      <c r="G92" s="472"/>
      <c r="H92" s="472"/>
      <c r="I92" s="472"/>
      <c r="J92" s="472"/>
      <c r="K92" s="472"/>
      <c r="L92" s="472"/>
      <c r="M92" s="472"/>
      <c r="N92" s="472"/>
      <c r="O92" s="473"/>
    </row>
    <row r="93" spans="1:15" ht="15" customHeight="1" x14ac:dyDescent="0.25">
      <c r="A93" s="5" t="s">
        <v>86</v>
      </c>
      <c r="B93" s="36" t="s">
        <v>20</v>
      </c>
      <c r="C93" s="74"/>
      <c r="D93" s="7">
        <f>D94+D95+D96+D99+D100</f>
        <v>2350.1</v>
      </c>
      <c r="E93" s="7">
        <f t="shared" ref="E93:O93" si="36">E94+E95+E96+E99+E100</f>
        <v>1876.7</v>
      </c>
      <c r="F93" s="7">
        <f t="shared" si="36"/>
        <v>46.4</v>
      </c>
      <c r="G93" s="7">
        <f t="shared" si="36"/>
        <v>473.4</v>
      </c>
      <c r="H93" s="8">
        <f t="shared" ref="H93:H100" si="37">I93+K93</f>
        <v>0</v>
      </c>
      <c r="I93" s="8">
        <f t="shared" si="36"/>
        <v>-0.5</v>
      </c>
      <c r="J93" s="8">
        <f t="shared" si="36"/>
        <v>0</v>
      </c>
      <c r="K93" s="188">
        <f t="shared" si="36"/>
        <v>0.5</v>
      </c>
      <c r="L93" s="10">
        <f t="shared" si="36"/>
        <v>2350.1</v>
      </c>
      <c r="M93" s="10">
        <f t="shared" si="36"/>
        <v>1876.2</v>
      </c>
      <c r="N93" s="10">
        <f t="shared" si="36"/>
        <v>46.4</v>
      </c>
      <c r="O93" s="10">
        <f t="shared" si="36"/>
        <v>473.9</v>
      </c>
    </row>
    <row r="94" spans="1:15" ht="15" customHeight="1" x14ac:dyDescent="0.25">
      <c r="A94" s="18"/>
      <c r="B94" s="36"/>
      <c r="C94" s="29" t="s">
        <v>21</v>
      </c>
      <c r="D94" s="15">
        <f t="shared" ref="D94:D100" si="38">E94+G94</f>
        <v>50</v>
      </c>
      <c r="E94" s="15">
        <v>50</v>
      </c>
      <c r="F94" s="15"/>
      <c r="G94" s="15"/>
      <c r="H94" s="8">
        <f t="shared" si="37"/>
        <v>0</v>
      </c>
      <c r="I94" s="9"/>
      <c r="J94" s="9"/>
      <c r="K94" s="161"/>
      <c r="L94" s="11">
        <f t="shared" ref="L94:L144" si="39">M94+O94</f>
        <v>50</v>
      </c>
      <c r="M94" s="11">
        <f t="shared" ref="M94:M144" si="40">E94+I94</f>
        <v>50</v>
      </c>
      <c r="N94" s="11">
        <f t="shared" ref="N94:N144" si="41">F94+J94</f>
        <v>0</v>
      </c>
      <c r="O94" s="11">
        <f t="shared" ref="O94:O144" si="42">G94+K94</f>
        <v>0</v>
      </c>
    </row>
    <row r="95" spans="1:15" x14ac:dyDescent="0.25">
      <c r="A95" s="18"/>
      <c r="B95" s="36"/>
      <c r="C95" s="130" t="s">
        <v>25</v>
      </c>
      <c r="D95" s="15">
        <f t="shared" si="38"/>
        <v>338.3</v>
      </c>
      <c r="E95" s="15"/>
      <c r="F95" s="15"/>
      <c r="G95" s="15">
        <v>338.3</v>
      </c>
      <c r="H95" s="8">
        <f t="shared" si="37"/>
        <v>0</v>
      </c>
      <c r="I95" s="9"/>
      <c r="J95" s="9"/>
      <c r="K95" s="161"/>
      <c r="L95" s="11">
        <f>M95+O95</f>
        <v>338.3</v>
      </c>
      <c r="M95" s="11">
        <f>E95+I95</f>
        <v>0</v>
      </c>
      <c r="N95" s="11">
        <f>F95+J95</f>
        <v>0</v>
      </c>
      <c r="O95" s="11">
        <f>G95+K95</f>
        <v>338.3</v>
      </c>
    </row>
    <row r="96" spans="1:15" ht="15" customHeight="1" x14ac:dyDescent="0.25">
      <c r="A96" s="18"/>
      <c r="B96" s="25"/>
      <c r="C96" s="58" t="s">
        <v>31</v>
      </c>
      <c r="D96" s="195">
        <f>D97+D98</f>
        <v>1589.6</v>
      </c>
      <c r="E96" s="15">
        <f t="shared" ref="E96:O96" si="43">E97+E98</f>
        <v>1581.1</v>
      </c>
      <c r="F96" s="15">
        <f t="shared" si="43"/>
        <v>0</v>
      </c>
      <c r="G96" s="15">
        <f t="shared" si="43"/>
        <v>8.5</v>
      </c>
      <c r="H96" s="8">
        <f>I96+K96</f>
        <v>0</v>
      </c>
      <c r="I96" s="9">
        <f>I97+I98</f>
        <v>0</v>
      </c>
      <c r="J96" s="9">
        <f t="shared" ref="J96:K96" si="44">J97+J98</f>
        <v>0</v>
      </c>
      <c r="K96" s="9">
        <f t="shared" si="44"/>
        <v>0</v>
      </c>
      <c r="L96" s="11">
        <f t="shared" si="43"/>
        <v>1589.6</v>
      </c>
      <c r="M96" s="11">
        <f t="shared" si="43"/>
        <v>1581.1</v>
      </c>
      <c r="N96" s="11">
        <f t="shared" si="43"/>
        <v>0</v>
      </c>
      <c r="O96" s="11">
        <f t="shared" si="43"/>
        <v>8.5</v>
      </c>
    </row>
    <row r="97" spans="1:15" ht="15" hidden="1" customHeight="1" x14ac:dyDescent="0.25">
      <c r="A97" s="196"/>
      <c r="B97" s="197" t="s">
        <v>8</v>
      </c>
      <c r="C97" s="197"/>
      <c r="D97" s="198">
        <f t="shared" si="38"/>
        <v>189.6</v>
      </c>
      <c r="E97" s="199">
        <v>181.1</v>
      </c>
      <c r="F97" s="199"/>
      <c r="G97" s="199">
        <v>8.5</v>
      </c>
      <c r="H97" s="287">
        <f t="shared" si="37"/>
        <v>0</v>
      </c>
      <c r="I97" s="199"/>
      <c r="J97" s="199"/>
      <c r="K97" s="288"/>
      <c r="L97" s="199">
        <f t="shared" si="39"/>
        <v>189.6</v>
      </c>
      <c r="M97" s="199">
        <f t="shared" si="40"/>
        <v>181.1</v>
      </c>
      <c r="N97" s="199">
        <f t="shared" si="41"/>
        <v>0</v>
      </c>
      <c r="O97" s="199">
        <f t="shared" si="42"/>
        <v>8.5</v>
      </c>
    </row>
    <row r="98" spans="1:15" ht="27.95" customHeight="1" x14ac:dyDescent="0.25">
      <c r="A98" s="18"/>
      <c r="B98" s="200" t="s">
        <v>164</v>
      </c>
      <c r="C98" s="326"/>
      <c r="D98" s="195">
        <f t="shared" si="38"/>
        <v>1400</v>
      </c>
      <c r="E98" s="15">
        <v>1400</v>
      </c>
      <c r="F98" s="86"/>
      <c r="G98" s="86"/>
      <c r="H98" s="8">
        <f t="shared" si="37"/>
        <v>0</v>
      </c>
      <c r="I98" s="9"/>
      <c r="J98" s="9"/>
      <c r="K98" s="161"/>
      <c r="L98" s="11">
        <f t="shared" si="39"/>
        <v>1400</v>
      </c>
      <c r="M98" s="11">
        <f t="shared" si="40"/>
        <v>1400</v>
      </c>
      <c r="N98" s="11">
        <f t="shared" si="41"/>
        <v>0</v>
      </c>
      <c r="O98" s="11">
        <f t="shared" si="42"/>
        <v>0</v>
      </c>
    </row>
    <row r="99" spans="1:15" ht="15" customHeight="1" x14ac:dyDescent="0.25">
      <c r="A99" s="18"/>
      <c r="B99" s="36"/>
      <c r="C99" s="74" t="s">
        <v>22</v>
      </c>
      <c r="D99" s="15">
        <f t="shared" si="38"/>
        <v>321.29999999999995</v>
      </c>
      <c r="E99" s="15">
        <v>194.7</v>
      </c>
      <c r="F99" s="15"/>
      <c r="G99" s="15">
        <v>126.6</v>
      </c>
      <c r="H99" s="8">
        <f t="shared" si="37"/>
        <v>0</v>
      </c>
      <c r="I99" s="9">
        <v>-0.5</v>
      </c>
      <c r="J99" s="9"/>
      <c r="K99" s="161">
        <v>0.5</v>
      </c>
      <c r="L99" s="11">
        <f t="shared" si="39"/>
        <v>321.29999999999995</v>
      </c>
      <c r="M99" s="11">
        <f t="shared" si="40"/>
        <v>194.2</v>
      </c>
      <c r="N99" s="11">
        <f t="shared" si="41"/>
        <v>0</v>
      </c>
      <c r="O99" s="11">
        <f t="shared" si="42"/>
        <v>127.1</v>
      </c>
    </row>
    <row r="100" spans="1:15" ht="15" customHeight="1" x14ac:dyDescent="0.25">
      <c r="A100" s="18"/>
      <c r="B100" s="36"/>
      <c r="C100" s="29" t="s">
        <v>30</v>
      </c>
      <c r="D100" s="15">
        <f t="shared" si="38"/>
        <v>50.9</v>
      </c>
      <c r="E100" s="15">
        <v>50.9</v>
      </c>
      <c r="F100" s="15">
        <v>46.4</v>
      </c>
      <c r="G100" s="15"/>
      <c r="H100" s="8">
        <f t="shared" si="37"/>
        <v>0</v>
      </c>
      <c r="I100" s="9"/>
      <c r="J100" s="9"/>
      <c r="K100" s="161"/>
      <c r="L100" s="11">
        <f t="shared" si="39"/>
        <v>50.9</v>
      </c>
      <c r="M100" s="11">
        <f t="shared" si="40"/>
        <v>50.9</v>
      </c>
      <c r="N100" s="11">
        <f t="shared" si="41"/>
        <v>46.4</v>
      </c>
      <c r="O100" s="11">
        <f t="shared" si="42"/>
        <v>0</v>
      </c>
    </row>
    <row r="101" spans="1:15" ht="15" customHeight="1" x14ac:dyDescent="0.25">
      <c r="A101" s="5" t="s">
        <v>87</v>
      </c>
      <c r="B101" s="189" t="s">
        <v>7</v>
      </c>
      <c r="C101" s="14"/>
      <c r="D101" s="15">
        <f>SUM(D102:D104)</f>
        <v>17.100000000000001</v>
      </c>
      <c r="E101" s="15">
        <f>SUM(E102:E104)</f>
        <v>17.100000000000001</v>
      </c>
      <c r="F101" s="15">
        <f>SUM(F102:F104)</f>
        <v>0</v>
      </c>
      <c r="G101" s="15">
        <f t="shared" ref="G101:O101" si="45">SUM(G102:G104)</f>
        <v>0</v>
      </c>
      <c r="H101" s="9">
        <f t="shared" si="45"/>
        <v>0</v>
      </c>
      <c r="I101" s="9">
        <f t="shared" si="45"/>
        <v>0</v>
      </c>
      <c r="J101" s="9">
        <f t="shared" si="45"/>
        <v>0</v>
      </c>
      <c r="K101" s="161">
        <f t="shared" si="45"/>
        <v>0</v>
      </c>
      <c r="L101" s="11">
        <f t="shared" si="45"/>
        <v>17.100000000000001</v>
      </c>
      <c r="M101" s="11">
        <f t="shared" si="45"/>
        <v>17.100000000000001</v>
      </c>
      <c r="N101" s="11">
        <f t="shared" si="45"/>
        <v>0</v>
      </c>
      <c r="O101" s="11">
        <f t="shared" si="45"/>
        <v>0</v>
      </c>
    </row>
    <row r="102" spans="1:15" ht="15" customHeight="1" x14ac:dyDescent="0.25">
      <c r="A102" s="18"/>
      <c r="B102" s="190"/>
      <c r="C102" s="14" t="s">
        <v>25</v>
      </c>
      <c r="D102" s="15">
        <f>E102+G102</f>
        <v>8.3000000000000007</v>
      </c>
      <c r="E102" s="15">
        <v>8.3000000000000007</v>
      </c>
      <c r="F102" s="15"/>
      <c r="G102" s="15"/>
      <c r="H102" s="8">
        <f>I102+K102</f>
        <v>0</v>
      </c>
      <c r="I102" s="9"/>
      <c r="J102" s="9"/>
      <c r="K102" s="161"/>
      <c r="L102" s="11">
        <f t="shared" si="39"/>
        <v>8.3000000000000007</v>
      </c>
      <c r="M102" s="11">
        <f t="shared" si="40"/>
        <v>8.3000000000000007</v>
      </c>
      <c r="N102" s="11">
        <f t="shared" si="41"/>
        <v>0</v>
      </c>
      <c r="O102" s="11">
        <f t="shared" si="42"/>
        <v>0</v>
      </c>
    </row>
    <row r="103" spans="1:15" ht="15" customHeight="1" x14ac:dyDescent="0.25">
      <c r="A103" s="18"/>
      <c r="B103" s="190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46">I103+K103</f>
        <v>0</v>
      </c>
      <c r="I103" s="9"/>
      <c r="J103" s="9"/>
      <c r="K103" s="161"/>
      <c r="L103" s="11">
        <f t="shared" si="39"/>
        <v>1.7</v>
      </c>
      <c r="M103" s="11">
        <f t="shared" si="40"/>
        <v>1.7</v>
      </c>
      <c r="N103" s="11">
        <f t="shared" si="41"/>
        <v>0</v>
      </c>
      <c r="O103" s="11">
        <f t="shared" si="42"/>
        <v>0</v>
      </c>
    </row>
    <row r="104" spans="1:15" ht="15" customHeight="1" x14ac:dyDescent="0.25">
      <c r="A104" s="18"/>
      <c r="B104" s="190"/>
      <c r="C104" s="14" t="s">
        <v>22</v>
      </c>
      <c r="D104" s="15">
        <f>E104+G104</f>
        <v>7.1</v>
      </c>
      <c r="E104" s="15">
        <v>7.1</v>
      </c>
      <c r="F104" s="15"/>
      <c r="G104" s="15"/>
      <c r="H104" s="8">
        <f t="shared" si="46"/>
        <v>0</v>
      </c>
      <c r="I104" s="9"/>
      <c r="J104" s="9"/>
      <c r="K104" s="161"/>
      <c r="L104" s="11">
        <f t="shared" si="39"/>
        <v>7.1</v>
      </c>
      <c r="M104" s="11">
        <f t="shared" si="40"/>
        <v>7.1</v>
      </c>
      <c r="N104" s="11">
        <f t="shared" si="41"/>
        <v>0</v>
      </c>
      <c r="O104" s="11">
        <f t="shared" si="42"/>
        <v>0</v>
      </c>
    </row>
    <row r="105" spans="1:15" ht="15" customHeight="1" x14ac:dyDescent="0.25">
      <c r="A105" s="5" t="s">
        <v>88</v>
      </c>
      <c r="B105" s="16" t="s">
        <v>10</v>
      </c>
      <c r="C105" s="14"/>
      <c r="D105" s="15">
        <f>SUM(D106:D108)</f>
        <v>17.7</v>
      </c>
      <c r="E105" s="15">
        <f>SUM(E106:E108)</f>
        <v>17.7</v>
      </c>
      <c r="F105" s="15">
        <f t="shared" ref="F105:O105" si="47">SUM(F106:F108)</f>
        <v>0</v>
      </c>
      <c r="G105" s="15">
        <f t="shared" si="47"/>
        <v>0</v>
      </c>
      <c r="H105" s="9">
        <f t="shared" si="47"/>
        <v>0</v>
      </c>
      <c r="I105" s="9">
        <f t="shared" si="47"/>
        <v>0</v>
      </c>
      <c r="J105" s="9">
        <f t="shared" si="47"/>
        <v>0</v>
      </c>
      <c r="K105" s="161">
        <f t="shared" si="47"/>
        <v>0</v>
      </c>
      <c r="L105" s="11">
        <f t="shared" si="47"/>
        <v>17.7</v>
      </c>
      <c r="M105" s="11">
        <f t="shared" si="47"/>
        <v>17.7</v>
      </c>
      <c r="N105" s="11">
        <f t="shared" si="47"/>
        <v>0</v>
      </c>
      <c r="O105" s="11">
        <f t="shared" si="47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46"/>
        <v>0</v>
      </c>
      <c r="I106" s="9"/>
      <c r="J106" s="9"/>
      <c r="K106" s="161"/>
      <c r="L106" s="11">
        <f t="shared" si="39"/>
        <v>7.2</v>
      </c>
      <c r="M106" s="11">
        <f t="shared" si="40"/>
        <v>7.2</v>
      </c>
      <c r="N106" s="11">
        <f t="shared" si="41"/>
        <v>0</v>
      </c>
      <c r="O106" s="11">
        <f t="shared" si="42"/>
        <v>0</v>
      </c>
    </row>
    <row r="107" spans="1:15" ht="15" customHeight="1" x14ac:dyDescent="0.25">
      <c r="A107" s="18"/>
      <c r="C107" s="14" t="s">
        <v>31</v>
      </c>
      <c r="D107" s="15">
        <f>E107+G107</f>
        <v>0.9</v>
      </c>
      <c r="E107" s="15">
        <v>0.9</v>
      </c>
      <c r="F107" s="15"/>
      <c r="G107" s="15"/>
      <c r="H107" s="8">
        <f t="shared" si="46"/>
        <v>0</v>
      </c>
      <c r="I107" s="9"/>
      <c r="J107" s="9"/>
      <c r="K107" s="161"/>
      <c r="L107" s="11">
        <f t="shared" si="39"/>
        <v>0.9</v>
      </c>
      <c r="M107" s="11">
        <f t="shared" si="40"/>
        <v>0.9</v>
      </c>
      <c r="N107" s="11">
        <f t="shared" si="41"/>
        <v>0</v>
      </c>
      <c r="O107" s="11">
        <f t="shared" si="42"/>
        <v>0</v>
      </c>
    </row>
    <row r="108" spans="1:15" ht="15" customHeight="1" x14ac:dyDescent="0.25">
      <c r="A108" s="18"/>
      <c r="C108" s="14" t="s">
        <v>22</v>
      </c>
      <c r="D108" s="15">
        <f>E108+G108</f>
        <v>9.6</v>
      </c>
      <c r="E108" s="15">
        <v>9.6</v>
      </c>
      <c r="F108" s="15"/>
      <c r="G108" s="15"/>
      <c r="H108" s="8">
        <f t="shared" si="46"/>
        <v>0</v>
      </c>
      <c r="I108" s="9"/>
      <c r="J108" s="9"/>
      <c r="K108" s="161"/>
      <c r="L108" s="11">
        <f t="shared" si="39"/>
        <v>9.6</v>
      </c>
      <c r="M108" s="11">
        <f t="shared" si="40"/>
        <v>9.6</v>
      </c>
      <c r="N108" s="11">
        <f t="shared" si="41"/>
        <v>0</v>
      </c>
      <c r="O108" s="11">
        <f t="shared" si="42"/>
        <v>0</v>
      </c>
    </row>
    <row r="109" spans="1:15" ht="15" customHeight="1" x14ac:dyDescent="0.25">
      <c r="A109" s="5" t="s">
        <v>89</v>
      </c>
      <c r="B109" s="32" t="s">
        <v>11</v>
      </c>
      <c r="C109" s="14"/>
      <c r="D109" s="15">
        <f>SUM(D110:D112)</f>
        <v>17.600000000000001</v>
      </c>
      <c r="E109" s="15">
        <f>SUM(E110:E112)</f>
        <v>17.600000000000001</v>
      </c>
      <c r="F109" s="15">
        <f t="shared" ref="F109:O109" si="48">SUM(F110:F112)</f>
        <v>0</v>
      </c>
      <c r="G109" s="15">
        <f t="shared" si="48"/>
        <v>0</v>
      </c>
      <c r="H109" s="9">
        <f t="shared" si="48"/>
        <v>0</v>
      </c>
      <c r="I109" s="9">
        <f t="shared" si="48"/>
        <v>0</v>
      </c>
      <c r="J109" s="9">
        <f t="shared" si="48"/>
        <v>0</v>
      </c>
      <c r="K109" s="161">
        <f t="shared" si="48"/>
        <v>0</v>
      </c>
      <c r="L109" s="11">
        <f t="shared" si="48"/>
        <v>17.600000000000001</v>
      </c>
      <c r="M109" s="11">
        <f t="shared" si="48"/>
        <v>17.600000000000001</v>
      </c>
      <c r="N109" s="11">
        <f t="shared" si="48"/>
        <v>0</v>
      </c>
      <c r="O109" s="11">
        <f t="shared" si="48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61"/>
      <c r="L110" s="11">
        <f t="shared" si="39"/>
        <v>8.4</v>
      </c>
      <c r="M110" s="11">
        <f t="shared" si="40"/>
        <v>8.4</v>
      </c>
      <c r="N110" s="11">
        <f t="shared" si="41"/>
        <v>0</v>
      </c>
      <c r="O110" s="11">
        <f t="shared" si="42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3</v>
      </c>
      <c r="E111" s="15">
        <v>3</v>
      </c>
      <c r="F111" s="15"/>
      <c r="G111" s="15"/>
      <c r="H111" s="8">
        <f t="shared" si="46"/>
        <v>0</v>
      </c>
      <c r="I111" s="9"/>
      <c r="J111" s="9"/>
      <c r="K111" s="161"/>
      <c r="L111" s="11">
        <f t="shared" si="39"/>
        <v>3</v>
      </c>
      <c r="M111" s="11">
        <f t="shared" si="40"/>
        <v>3</v>
      </c>
      <c r="N111" s="11">
        <f t="shared" si="41"/>
        <v>0</v>
      </c>
      <c r="O111" s="11">
        <f t="shared" si="42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6.2</v>
      </c>
      <c r="E112" s="15">
        <v>6.2</v>
      </c>
      <c r="F112" s="15"/>
      <c r="G112" s="15"/>
      <c r="H112" s="8">
        <f t="shared" si="46"/>
        <v>0</v>
      </c>
      <c r="I112" s="9"/>
      <c r="J112" s="9"/>
      <c r="K112" s="161"/>
      <c r="L112" s="11">
        <f t="shared" si="39"/>
        <v>6.2</v>
      </c>
      <c r="M112" s="11">
        <f t="shared" si="40"/>
        <v>6.2</v>
      </c>
      <c r="N112" s="11">
        <f t="shared" si="41"/>
        <v>0</v>
      </c>
      <c r="O112" s="11">
        <f t="shared" si="42"/>
        <v>0</v>
      </c>
    </row>
    <row r="113" spans="1:15" ht="15" customHeight="1" x14ac:dyDescent="0.25">
      <c r="A113" s="5" t="s">
        <v>90</v>
      </c>
      <c r="B113" s="32" t="s">
        <v>59</v>
      </c>
      <c r="C113" s="14"/>
      <c r="D113" s="15">
        <f>SUM(D114:D116)</f>
        <v>20.6</v>
      </c>
      <c r="E113" s="15">
        <f>SUM(E114:E116)</f>
        <v>20.6</v>
      </c>
      <c r="F113" s="15">
        <f t="shared" ref="F113:O113" si="49">SUM(F114:F116)</f>
        <v>0</v>
      </c>
      <c r="G113" s="15">
        <f t="shared" si="49"/>
        <v>0</v>
      </c>
      <c r="H113" s="9">
        <f t="shared" si="49"/>
        <v>0</v>
      </c>
      <c r="I113" s="9">
        <f t="shared" si="49"/>
        <v>0</v>
      </c>
      <c r="J113" s="9">
        <f t="shared" si="49"/>
        <v>0</v>
      </c>
      <c r="K113" s="161">
        <f t="shared" si="49"/>
        <v>0</v>
      </c>
      <c r="L113" s="11">
        <f t="shared" si="49"/>
        <v>20.6</v>
      </c>
      <c r="M113" s="11">
        <f t="shared" si="49"/>
        <v>20.6</v>
      </c>
      <c r="N113" s="11">
        <f t="shared" si="49"/>
        <v>0</v>
      </c>
      <c r="O113" s="11">
        <f t="shared" si="49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61"/>
      <c r="L114" s="11">
        <f t="shared" si="39"/>
        <v>10.1</v>
      </c>
      <c r="M114" s="11">
        <f t="shared" si="40"/>
        <v>10.1</v>
      </c>
      <c r="N114" s="11">
        <f t="shared" si="41"/>
        <v>0</v>
      </c>
      <c r="O114" s="11">
        <f t="shared" si="42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46"/>
        <v>0</v>
      </c>
      <c r="I115" s="9"/>
      <c r="J115" s="9"/>
      <c r="K115" s="161"/>
      <c r="L115" s="11">
        <f t="shared" si="39"/>
        <v>2.2000000000000002</v>
      </c>
      <c r="M115" s="11">
        <f t="shared" si="40"/>
        <v>2.2000000000000002</v>
      </c>
      <c r="N115" s="11">
        <f t="shared" si="41"/>
        <v>0</v>
      </c>
      <c r="O115" s="11">
        <f t="shared" si="42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8.3000000000000007</v>
      </c>
      <c r="E116" s="15">
        <v>8.3000000000000007</v>
      </c>
      <c r="F116" s="15"/>
      <c r="G116" s="15"/>
      <c r="H116" s="8">
        <f t="shared" si="46"/>
        <v>0</v>
      </c>
      <c r="I116" s="9"/>
      <c r="J116" s="9"/>
      <c r="K116" s="161"/>
      <c r="L116" s="11">
        <f t="shared" si="39"/>
        <v>8.3000000000000007</v>
      </c>
      <c r="M116" s="11">
        <f t="shared" si="40"/>
        <v>8.3000000000000007</v>
      </c>
      <c r="N116" s="11">
        <f t="shared" si="41"/>
        <v>0</v>
      </c>
      <c r="O116" s="11">
        <f t="shared" si="42"/>
        <v>0</v>
      </c>
    </row>
    <row r="117" spans="1:15" ht="15" customHeight="1" x14ac:dyDescent="0.25">
      <c r="A117" s="5" t="s">
        <v>91</v>
      </c>
      <c r="B117" s="32" t="s">
        <v>60</v>
      </c>
      <c r="C117" s="14"/>
      <c r="D117" s="15">
        <f>SUM(D118:D120)</f>
        <v>21.6</v>
      </c>
      <c r="E117" s="15">
        <f>SUM(E118:E120)</f>
        <v>21.6</v>
      </c>
      <c r="F117" s="15">
        <f t="shared" ref="F117:O117" si="50">SUM(F118:F120)</f>
        <v>0</v>
      </c>
      <c r="G117" s="15">
        <f t="shared" si="50"/>
        <v>0</v>
      </c>
      <c r="H117" s="9">
        <f t="shared" si="50"/>
        <v>0</v>
      </c>
      <c r="I117" s="9">
        <f t="shared" si="50"/>
        <v>0</v>
      </c>
      <c r="J117" s="9">
        <f t="shared" si="50"/>
        <v>0</v>
      </c>
      <c r="K117" s="161">
        <f t="shared" si="50"/>
        <v>0</v>
      </c>
      <c r="L117" s="11">
        <f t="shared" si="50"/>
        <v>21.6</v>
      </c>
      <c r="M117" s="11">
        <f t="shared" si="50"/>
        <v>21.6</v>
      </c>
      <c r="N117" s="11">
        <f t="shared" si="50"/>
        <v>0</v>
      </c>
      <c r="O117" s="11">
        <f t="shared" si="50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46"/>
        <v>0</v>
      </c>
      <c r="I118" s="9"/>
      <c r="J118" s="9"/>
      <c r="K118" s="161"/>
      <c r="L118" s="11">
        <f t="shared" si="39"/>
        <v>8.4</v>
      </c>
      <c r="M118" s="11">
        <f t="shared" si="40"/>
        <v>8.4</v>
      </c>
      <c r="N118" s="11">
        <f t="shared" si="41"/>
        <v>0</v>
      </c>
      <c r="O118" s="11">
        <f t="shared" si="42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46"/>
        <v>0</v>
      </c>
      <c r="I119" s="9"/>
      <c r="J119" s="9"/>
      <c r="K119" s="161"/>
      <c r="L119" s="11">
        <f t="shared" si="39"/>
        <v>1.8</v>
      </c>
      <c r="M119" s="11">
        <f t="shared" si="40"/>
        <v>1.8</v>
      </c>
      <c r="N119" s="11">
        <f t="shared" si="41"/>
        <v>0</v>
      </c>
      <c r="O119" s="11">
        <f t="shared" si="42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11.4</v>
      </c>
      <c r="E120" s="15">
        <v>11.4</v>
      </c>
      <c r="F120" s="15"/>
      <c r="G120" s="15"/>
      <c r="H120" s="8">
        <f t="shared" si="46"/>
        <v>0</v>
      </c>
      <c r="I120" s="9"/>
      <c r="J120" s="9"/>
      <c r="K120" s="161"/>
      <c r="L120" s="11">
        <f t="shared" si="39"/>
        <v>11.4</v>
      </c>
      <c r="M120" s="11">
        <f t="shared" si="40"/>
        <v>11.4</v>
      </c>
      <c r="N120" s="11">
        <f t="shared" si="41"/>
        <v>0</v>
      </c>
      <c r="O120" s="11">
        <f t="shared" si="42"/>
        <v>0</v>
      </c>
    </row>
    <row r="121" spans="1:15" ht="15" customHeight="1" x14ac:dyDescent="0.25">
      <c r="A121" s="5" t="s">
        <v>91</v>
      </c>
      <c r="B121" s="32" t="s">
        <v>14</v>
      </c>
      <c r="C121" s="14"/>
      <c r="D121" s="15">
        <f>SUM(D122:D124)</f>
        <v>25.700000000000003</v>
      </c>
      <c r="E121" s="15">
        <f>SUM(E122:E124)</f>
        <v>25.700000000000003</v>
      </c>
      <c r="F121" s="15">
        <f t="shared" ref="F121:O121" si="51">SUM(F122:F124)</f>
        <v>0</v>
      </c>
      <c r="G121" s="15">
        <f t="shared" si="51"/>
        <v>0</v>
      </c>
      <c r="H121" s="9">
        <f t="shared" si="51"/>
        <v>0</v>
      </c>
      <c r="I121" s="9">
        <f t="shared" si="51"/>
        <v>0</v>
      </c>
      <c r="J121" s="9">
        <f t="shared" si="51"/>
        <v>0</v>
      </c>
      <c r="K121" s="161">
        <f t="shared" si="51"/>
        <v>0</v>
      </c>
      <c r="L121" s="11">
        <f t="shared" si="51"/>
        <v>25.700000000000003</v>
      </c>
      <c r="M121" s="11">
        <f t="shared" si="51"/>
        <v>25.700000000000003</v>
      </c>
      <c r="N121" s="11">
        <f t="shared" si="51"/>
        <v>0</v>
      </c>
      <c r="O121" s="11">
        <f t="shared" si="51"/>
        <v>0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46"/>
        <v>0</v>
      </c>
      <c r="I122" s="9"/>
      <c r="J122" s="9"/>
      <c r="K122" s="161"/>
      <c r="L122" s="11">
        <f t="shared" si="39"/>
        <v>9.8000000000000007</v>
      </c>
      <c r="M122" s="11">
        <f t="shared" si="40"/>
        <v>9.8000000000000007</v>
      </c>
      <c r="N122" s="11">
        <f t="shared" si="41"/>
        <v>0</v>
      </c>
      <c r="O122" s="11">
        <f t="shared" si="42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2</v>
      </c>
      <c r="E123" s="15">
        <v>2</v>
      </c>
      <c r="F123" s="15"/>
      <c r="G123" s="15"/>
      <c r="H123" s="8">
        <f t="shared" si="46"/>
        <v>0</v>
      </c>
      <c r="I123" s="9"/>
      <c r="J123" s="9"/>
      <c r="K123" s="161"/>
      <c r="L123" s="11">
        <f t="shared" si="39"/>
        <v>2</v>
      </c>
      <c r="M123" s="11">
        <f t="shared" si="40"/>
        <v>2</v>
      </c>
      <c r="N123" s="11">
        <f t="shared" si="41"/>
        <v>0</v>
      </c>
      <c r="O123" s="11">
        <f t="shared" si="42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13.9</v>
      </c>
      <c r="E124" s="15">
        <v>13.9</v>
      </c>
      <c r="F124" s="15"/>
      <c r="G124" s="15"/>
      <c r="H124" s="8">
        <f t="shared" si="46"/>
        <v>0</v>
      </c>
      <c r="I124" s="9"/>
      <c r="J124" s="9"/>
      <c r="K124" s="161"/>
      <c r="L124" s="11">
        <f t="shared" si="39"/>
        <v>13.9</v>
      </c>
      <c r="M124" s="11">
        <f t="shared" si="40"/>
        <v>13.9</v>
      </c>
      <c r="N124" s="11">
        <f t="shared" si="41"/>
        <v>0</v>
      </c>
      <c r="O124" s="11">
        <f t="shared" si="42"/>
        <v>0</v>
      </c>
    </row>
    <row r="125" spans="1:15" ht="15" customHeight="1" x14ac:dyDescent="0.25">
      <c r="A125" s="5" t="s">
        <v>92</v>
      </c>
      <c r="B125" s="32" t="s">
        <v>15</v>
      </c>
      <c r="C125" s="14"/>
      <c r="D125" s="15">
        <f t="shared" ref="D125:O125" si="52">SUM(D126:D128)</f>
        <v>26</v>
      </c>
      <c r="E125" s="15">
        <f t="shared" si="52"/>
        <v>26</v>
      </c>
      <c r="F125" s="15">
        <f t="shared" si="52"/>
        <v>0</v>
      </c>
      <c r="G125" s="15">
        <f t="shared" si="52"/>
        <v>0</v>
      </c>
      <c r="H125" s="9">
        <f t="shared" si="52"/>
        <v>0</v>
      </c>
      <c r="I125" s="9">
        <f t="shared" si="52"/>
        <v>0</v>
      </c>
      <c r="J125" s="9">
        <f t="shared" si="52"/>
        <v>0</v>
      </c>
      <c r="K125" s="161">
        <f t="shared" si="52"/>
        <v>0</v>
      </c>
      <c r="L125" s="11">
        <f t="shared" si="52"/>
        <v>26</v>
      </c>
      <c r="M125" s="11">
        <f t="shared" si="52"/>
        <v>26</v>
      </c>
      <c r="N125" s="11">
        <f t="shared" si="52"/>
        <v>0</v>
      </c>
      <c r="O125" s="11">
        <f t="shared" si="52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46"/>
        <v>0</v>
      </c>
      <c r="I126" s="9"/>
      <c r="J126" s="9"/>
      <c r="K126" s="161"/>
      <c r="L126" s="11">
        <f t="shared" si="39"/>
        <v>8.4</v>
      </c>
      <c r="M126" s="11">
        <f t="shared" si="40"/>
        <v>8.4</v>
      </c>
      <c r="N126" s="11">
        <f t="shared" si="41"/>
        <v>0</v>
      </c>
      <c r="O126" s="11">
        <f t="shared" si="42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1.3</v>
      </c>
      <c r="E127" s="15">
        <v>1.3</v>
      </c>
      <c r="F127" s="15"/>
      <c r="G127" s="15"/>
      <c r="H127" s="8">
        <f t="shared" si="46"/>
        <v>0</v>
      </c>
      <c r="I127" s="9"/>
      <c r="J127" s="9"/>
      <c r="K127" s="161"/>
      <c r="L127" s="11">
        <f t="shared" si="39"/>
        <v>1.3</v>
      </c>
      <c r="M127" s="11">
        <f t="shared" si="40"/>
        <v>1.3</v>
      </c>
      <c r="N127" s="11">
        <f t="shared" si="41"/>
        <v>0</v>
      </c>
      <c r="O127" s="11">
        <f t="shared" si="42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16.3</v>
      </c>
      <c r="E128" s="15">
        <v>16.3</v>
      </c>
      <c r="F128" s="15"/>
      <c r="G128" s="15"/>
      <c r="H128" s="8">
        <f t="shared" si="46"/>
        <v>0</v>
      </c>
      <c r="I128" s="9"/>
      <c r="J128" s="9"/>
      <c r="K128" s="161"/>
      <c r="L128" s="11">
        <f t="shared" si="39"/>
        <v>16.3</v>
      </c>
      <c r="M128" s="11">
        <f t="shared" si="40"/>
        <v>16.3</v>
      </c>
      <c r="N128" s="11">
        <f t="shared" si="41"/>
        <v>0</v>
      </c>
      <c r="O128" s="11">
        <f t="shared" si="42"/>
        <v>0</v>
      </c>
    </row>
    <row r="129" spans="1:15" ht="15" customHeight="1" x14ac:dyDescent="0.25">
      <c r="A129" s="5" t="s">
        <v>92</v>
      </c>
      <c r="B129" s="189" t="s">
        <v>16</v>
      </c>
      <c r="C129" s="14"/>
      <c r="D129" s="15">
        <f>SUM(D130:D132)</f>
        <v>45.2</v>
      </c>
      <c r="E129" s="15">
        <f>SUM(E130:E132)</f>
        <v>42.2</v>
      </c>
      <c r="F129" s="15">
        <f>SUM(F130:F132)</f>
        <v>0</v>
      </c>
      <c r="G129" s="15">
        <f>SUM(G130:G132)</f>
        <v>3</v>
      </c>
      <c r="H129" s="9">
        <f t="shared" ref="H129:O129" si="53">SUM(H130:H132)</f>
        <v>2.6</v>
      </c>
      <c r="I129" s="9">
        <f t="shared" si="53"/>
        <v>2.6</v>
      </c>
      <c r="J129" s="9">
        <f t="shared" si="53"/>
        <v>0</v>
      </c>
      <c r="K129" s="161">
        <f t="shared" si="53"/>
        <v>0</v>
      </c>
      <c r="L129" s="11">
        <f t="shared" si="53"/>
        <v>47.8</v>
      </c>
      <c r="M129" s="11">
        <f t="shared" si="53"/>
        <v>44.8</v>
      </c>
      <c r="N129" s="11">
        <f t="shared" si="53"/>
        <v>0</v>
      </c>
      <c r="O129" s="11">
        <f t="shared" si="53"/>
        <v>3</v>
      </c>
    </row>
    <row r="130" spans="1:15" ht="15" customHeight="1" x14ac:dyDescent="0.25">
      <c r="A130" s="18"/>
      <c r="C130" s="14" t="s">
        <v>25</v>
      </c>
      <c r="D130" s="15">
        <f>E130+G130</f>
        <v>13.5</v>
      </c>
      <c r="E130" s="15">
        <v>13.5</v>
      </c>
      <c r="F130" s="15"/>
      <c r="G130" s="15"/>
      <c r="H130" s="8">
        <f t="shared" si="46"/>
        <v>2.6</v>
      </c>
      <c r="I130" s="9">
        <v>2.6</v>
      </c>
      <c r="J130" s="9"/>
      <c r="K130" s="161"/>
      <c r="L130" s="11">
        <f t="shared" si="39"/>
        <v>16.100000000000001</v>
      </c>
      <c r="M130" s="11">
        <f t="shared" si="40"/>
        <v>16.100000000000001</v>
      </c>
      <c r="N130" s="11">
        <f t="shared" si="41"/>
        <v>0</v>
      </c>
      <c r="O130" s="11">
        <f t="shared" si="42"/>
        <v>0</v>
      </c>
    </row>
    <row r="131" spans="1:15" ht="15" customHeight="1" x14ac:dyDescent="0.25">
      <c r="A131" s="18"/>
      <c r="B131" s="190"/>
      <c r="C131" s="14" t="s">
        <v>31</v>
      </c>
      <c r="D131" s="15">
        <f>E131+G131</f>
        <v>3</v>
      </c>
      <c r="E131" s="15">
        <v>3</v>
      </c>
      <c r="F131" s="15"/>
      <c r="G131" s="15"/>
      <c r="H131" s="8">
        <f t="shared" si="46"/>
        <v>0</v>
      </c>
      <c r="I131" s="9"/>
      <c r="J131" s="9"/>
      <c r="K131" s="161"/>
      <c r="L131" s="11">
        <f t="shared" si="39"/>
        <v>3</v>
      </c>
      <c r="M131" s="11">
        <f t="shared" si="40"/>
        <v>3</v>
      </c>
      <c r="N131" s="11">
        <f t="shared" si="41"/>
        <v>0</v>
      </c>
      <c r="O131" s="11">
        <f t="shared" si="42"/>
        <v>0</v>
      </c>
    </row>
    <row r="132" spans="1:15" ht="15" customHeight="1" x14ac:dyDescent="0.25">
      <c r="A132" s="18"/>
      <c r="B132" s="190"/>
      <c r="C132" s="14" t="s">
        <v>22</v>
      </c>
      <c r="D132" s="15">
        <f>E132+G132</f>
        <v>28.7</v>
      </c>
      <c r="E132" s="15">
        <v>25.7</v>
      </c>
      <c r="F132" s="15"/>
      <c r="G132" s="15">
        <v>3</v>
      </c>
      <c r="H132" s="8">
        <f t="shared" si="46"/>
        <v>0</v>
      </c>
      <c r="I132" s="9"/>
      <c r="J132" s="9"/>
      <c r="K132" s="161"/>
      <c r="L132" s="11">
        <f t="shared" si="39"/>
        <v>28.7</v>
      </c>
      <c r="M132" s="11">
        <f t="shared" si="40"/>
        <v>25.7</v>
      </c>
      <c r="N132" s="11">
        <f t="shared" si="41"/>
        <v>0</v>
      </c>
      <c r="O132" s="11">
        <f t="shared" si="42"/>
        <v>3</v>
      </c>
    </row>
    <row r="133" spans="1:15" ht="15" customHeight="1" x14ac:dyDescent="0.25">
      <c r="A133" s="5" t="s">
        <v>93</v>
      </c>
      <c r="B133" s="32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54">SUM(H134:H136)</f>
        <v>0</v>
      </c>
      <c r="I133" s="9">
        <f t="shared" si="54"/>
        <v>0</v>
      </c>
      <c r="J133" s="9">
        <f t="shared" si="54"/>
        <v>0</v>
      </c>
      <c r="K133" s="161">
        <f t="shared" si="54"/>
        <v>0</v>
      </c>
      <c r="L133" s="11">
        <f t="shared" si="54"/>
        <v>21.8</v>
      </c>
      <c r="M133" s="11">
        <f t="shared" si="54"/>
        <v>21.8</v>
      </c>
      <c r="N133" s="11">
        <f t="shared" si="54"/>
        <v>0</v>
      </c>
      <c r="O133" s="11">
        <f t="shared" si="54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46"/>
        <v>0</v>
      </c>
      <c r="I134" s="9"/>
      <c r="J134" s="9"/>
      <c r="K134" s="161"/>
      <c r="L134" s="11">
        <f t="shared" si="39"/>
        <v>8.4</v>
      </c>
      <c r="M134" s="11">
        <f t="shared" si="40"/>
        <v>8.4</v>
      </c>
      <c r="N134" s="11">
        <f t="shared" si="41"/>
        <v>0</v>
      </c>
      <c r="O134" s="11">
        <f t="shared" si="42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1.6</v>
      </c>
      <c r="E135" s="15">
        <v>1.6</v>
      </c>
      <c r="F135" s="15"/>
      <c r="G135" s="15"/>
      <c r="H135" s="8">
        <f t="shared" si="46"/>
        <v>0</v>
      </c>
      <c r="I135" s="9"/>
      <c r="J135" s="9"/>
      <c r="K135" s="161"/>
      <c r="L135" s="11">
        <f t="shared" si="39"/>
        <v>1.6</v>
      </c>
      <c r="M135" s="11">
        <f t="shared" si="40"/>
        <v>1.6</v>
      </c>
      <c r="N135" s="11">
        <f t="shared" si="41"/>
        <v>0</v>
      </c>
      <c r="O135" s="11">
        <f t="shared" si="42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11.8</v>
      </c>
      <c r="E136" s="15">
        <v>11.8</v>
      </c>
      <c r="F136" s="15"/>
      <c r="G136" s="15"/>
      <c r="H136" s="8">
        <f t="shared" si="46"/>
        <v>0</v>
      </c>
      <c r="I136" s="9"/>
      <c r="J136" s="9"/>
      <c r="K136" s="161"/>
      <c r="L136" s="11">
        <f t="shared" si="39"/>
        <v>11.8</v>
      </c>
      <c r="M136" s="11">
        <f t="shared" si="40"/>
        <v>11.8</v>
      </c>
      <c r="N136" s="11">
        <f t="shared" si="41"/>
        <v>0</v>
      </c>
      <c r="O136" s="11">
        <f t="shared" si="42"/>
        <v>0</v>
      </c>
    </row>
    <row r="137" spans="1:15" ht="15" customHeight="1" x14ac:dyDescent="0.25">
      <c r="A137" s="5" t="s">
        <v>94</v>
      </c>
      <c r="B137" s="32" t="s">
        <v>18</v>
      </c>
      <c r="C137" s="14"/>
      <c r="D137" s="15">
        <f>SUM(D138:D140)</f>
        <v>11.1</v>
      </c>
      <c r="E137" s="15">
        <f>SUM(E138:E140)</f>
        <v>11.1</v>
      </c>
      <c r="F137" s="15">
        <f>SUM(F138:F140)</f>
        <v>0</v>
      </c>
      <c r="G137" s="15">
        <f>SUM(G138:G140)</f>
        <v>0</v>
      </c>
      <c r="H137" s="9">
        <f t="shared" ref="H137:O137" si="55">SUM(H138:H140)</f>
        <v>0</v>
      </c>
      <c r="I137" s="9">
        <f t="shared" si="55"/>
        <v>0</v>
      </c>
      <c r="J137" s="9">
        <f t="shared" si="55"/>
        <v>0</v>
      </c>
      <c r="K137" s="161">
        <f t="shared" si="55"/>
        <v>0</v>
      </c>
      <c r="L137" s="11">
        <f t="shared" si="55"/>
        <v>11.1</v>
      </c>
      <c r="M137" s="11">
        <f t="shared" si="55"/>
        <v>11.1</v>
      </c>
      <c r="N137" s="11">
        <f t="shared" si="55"/>
        <v>0</v>
      </c>
      <c r="O137" s="11">
        <f t="shared" si="55"/>
        <v>0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46"/>
        <v>0</v>
      </c>
      <c r="I138" s="9"/>
      <c r="J138" s="9"/>
      <c r="K138" s="161"/>
      <c r="L138" s="11">
        <f t="shared" si="39"/>
        <v>4.5999999999999996</v>
      </c>
      <c r="M138" s="11">
        <f t="shared" si="40"/>
        <v>4.5999999999999996</v>
      </c>
      <c r="N138" s="11">
        <f t="shared" si="41"/>
        <v>0</v>
      </c>
      <c r="O138" s="11">
        <f t="shared" si="42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1.5</v>
      </c>
      <c r="E139" s="15">
        <v>1.5</v>
      </c>
      <c r="F139" s="15"/>
      <c r="G139" s="15"/>
      <c r="H139" s="8">
        <f t="shared" si="46"/>
        <v>0</v>
      </c>
      <c r="I139" s="9"/>
      <c r="J139" s="9"/>
      <c r="K139" s="161"/>
      <c r="L139" s="11">
        <f t="shared" si="39"/>
        <v>1.5</v>
      </c>
      <c r="M139" s="11">
        <f t="shared" si="40"/>
        <v>1.5</v>
      </c>
      <c r="N139" s="11">
        <f t="shared" si="41"/>
        <v>0</v>
      </c>
      <c r="O139" s="11">
        <f t="shared" si="42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5</v>
      </c>
      <c r="E140" s="15">
        <v>5</v>
      </c>
      <c r="F140" s="15"/>
      <c r="G140" s="15"/>
      <c r="H140" s="8">
        <f t="shared" si="46"/>
        <v>0</v>
      </c>
      <c r="I140" s="9"/>
      <c r="J140" s="9"/>
      <c r="K140" s="161"/>
      <c r="L140" s="11">
        <f t="shared" si="39"/>
        <v>5</v>
      </c>
      <c r="M140" s="11">
        <f t="shared" si="40"/>
        <v>5</v>
      </c>
      <c r="N140" s="11">
        <f t="shared" si="41"/>
        <v>0</v>
      </c>
      <c r="O140" s="11">
        <f t="shared" si="42"/>
        <v>0</v>
      </c>
    </row>
    <row r="141" spans="1:15" ht="15" customHeight="1" x14ac:dyDescent="0.25">
      <c r="A141" s="5" t="s">
        <v>95</v>
      </c>
      <c r="B141" s="28" t="s">
        <v>19</v>
      </c>
      <c r="C141" s="29"/>
      <c r="D141" s="15">
        <f>SUM(D142:D144)</f>
        <v>657.9</v>
      </c>
      <c r="E141" s="15">
        <f t="shared" ref="E141:O141" si="56">SUM(E142:E144)</f>
        <v>657.9</v>
      </c>
      <c r="F141" s="15">
        <f t="shared" si="56"/>
        <v>0</v>
      </c>
      <c r="G141" s="15">
        <f t="shared" si="56"/>
        <v>0</v>
      </c>
      <c r="H141" s="8">
        <f t="shared" si="56"/>
        <v>0</v>
      </c>
      <c r="I141" s="8">
        <f t="shared" si="56"/>
        <v>0</v>
      </c>
      <c r="J141" s="9"/>
      <c r="K141" s="161">
        <f t="shared" si="56"/>
        <v>0</v>
      </c>
      <c r="L141" s="11">
        <f t="shared" si="56"/>
        <v>657.9</v>
      </c>
      <c r="M141" s="11">
        <f t="shared" si="56"/>
        <v>657.9</v>
      </c>
      <c r="N141" s="11">
        <f t="shared" si="56"/>
        <v>0</v>
      </c>
      <c r="O141" s="11">
        <f t="shared" si="56"/>
        <v>0</v>
      </c>
    </row>
    <row r="142" spans="1:15" ht="15" hidden="1" customHeight="1" x14ac:dyDescent="0.25">
      <c r="A142" s="18"/>
      <c r="B142" s="3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61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36"/>
      <c r="C143" s="29" t="s">
        <v>31</v>
      </c>
      <c r="D143" s="15">
        <f>E143+G143</f>
        <v>228.2</v>
      </c>
      <c r="E143" s="15">
        <v>228.2</v>
      </c>
      <c r="F143" s="15"/>
      <c r="G143" s="15"/>
      <c r="H143" s="8">
        <f t="shared" si="46"/>
        <v>0</v>
      </c>
      <c r="I143" s="9"/>
      <c r="J143" s="9"/>
      <c r="K143" s="161"/>
      <c r="L143" s="11">
        <f t="shared" si="39"/>
        <v>228.2</v>
      </c>
      <c r="M143" s="11">
        <f t="shared" si="40"/>
        <v>228.2</v>
      </c>
      <c r="N143" s="11">
        <f t="shared" si="41"/>
        <v>0</v>
      </c>
      <c r="O143" s="11">
        <f t="shared" si="42"/>
        <v>0</v>
      </c>
    </row>
    <row r="144" spans="1:15" ht="15" customHeight="1" x14ac:dyDescent="0.25">
      <c r="A144" s="18"/>
      <c r="B144" s="36"/>
      <c r="C144" s="29" t="s">
        <v>22</v>
      </c>
      <c r="D144" s="15">
        <f>E144+G144</f>
        <v>429.7</v>
      </c>
      <c r="E144" s="15">
        <v>429.7</v>
      </c>
      <c r="F144" s="15"/>
      <c r="G144" s="15"/>
      <c r="H144" s="8">
        <f t="shared" si="46"/>
        <v>0</v>
      </c>
      <c r="I144" s="9"/>
      <c r="J144" s="9"/>
      <c r="K144" s="161"/>
      <c r="L144" s="11">
        <f t="shared" si="39"/>
        <v>429.7</v>
      </c>
      <c r="M144" s="11">
        <f t="shared" si="40"/>
        <v>429.7</v>
      </c>
      <c r="N144" s="11">
        <f t="shared" si="41"/>
        <v>0</v>
      </c>
      <c r="O144" s="11">
        <f t="shared" si="42"/>
        <v>0</v>
      </c>
    </row>
    <row r="145" spans="1:15" ht="15.95" customHeight="1" x14ac:dyDescent="0.25">
      <c r="A145" s="48" t="s">
        <v>96</v>
      </c>
      <c r="B145" s="39" t="s">
        <v>170</v>
      </c>
      <c r="C145" s="24"/>
      <c r="D145" s="22">
        <f t="shared" ref="D145:O145" si="57">D93+D101+D105+D109+D113+D117+D121+D125+D129+D133+D137+D141</f>
        <v>3232.3999999999992</v>
      </c>
      <c r="E145" s="22">
        <f t="shared" si="57"/>
        <v>2756</v>
      </c>
      <c r="F145" s="22">
        <f t="shared" si="57"/>
        <v>46.4</v>
      </c>
      <c r="G145" s="22">
        <f t="shared" si="57"/>
        <v>476.4</v>
      </c>
      <c r="H145" s="23">
        <f t="shared" si="57"/>
        <v>2.6</v>
      </c>
      <c r="I145" s="23">
        <f t="shared" si="57"/>
        <v>2.1</v>
      </c>
      <c r="J145" s="23">
        <f t="shared" si="57"/>
        <v>0</v>
      </c>
      <c r="K145" s="201">
        <f t="shared" si="57"/>
        <v>0.5</v>
      </c>
      <c r="L145" s="39">
        <f>M145+O145</f>
        <v>3235</v>
      </c>
      <c r="M145" s="20">
        <f t="shared" si="57"/>
        <v>2758.1</v>
      </c>
      <c r="N145" s="20">
        <f t="shared" si="57"/>
        <v>46.4</v>
      </c>
      <c r="O145" s="20">
        <f t="shared" si="57"/>
        <v>476.9</v>
      </c>
    </row>
    <row r="146" spans="1:15" ht="15.95" customHeight="1" x14ac:dyDescent="0.25">
      <c r="A146" s="12" t="s">
        <v>97</v>
      </c>
      <c r="B146" s="471" t="s">
        <v>61</v>
      </c>
      <c r="C146" s="472"/>
      <c r="D146" s="472"/>
      <c r="E146" s="472"/>
      <c r="F146" s="472"/>
      <c r="G146" s="472"/>
      <c r="H146" s="472"/>
      <c r="I146" s="472"/>
      <c r="J146" s="472"/>
      <c r="K146" s="472"/>
      <c r="L146" s="472"/>
      <c r="M146" s="472"/>
      <c r="N146" s="472"/>
      <c r="O146" s="473"/>
    </row>
    <row r="147" spans="1:15" ht="15" customHeight="1" x14ac:dyDescent="0.25">
      <c r="A147" s="5" t="s">
        <v>98</v>
      </c>
      <c r="B147" s="25" t="s">
        <v>20</v>
      </c>
      <c r="C147" s="6" t="s">
        <v>32</v>
      </c>
      <c r="D147" s="15">
        <f>E147+G147</f>
        <v>16.899999999999999</v>
      </c>
      <c r="E147" s="15">
        <v>15.4</v>
      </c>
      <c r="F147" s="15">
        <v>1</v>
      </c>
      <c r="G147" s="15">
        <v>1.5</v>
      </c>
      <c r="H147" s="8">
        <f t="shared" ref="H147" si="58">I147+K147</f>
        <v>0</v>
      </c>
      <c r="I147" s="9"/>
      <c r="J147" s="9"/>
      <c r="K147" s="161"/>
      <c r="L147" s="11">
        <f>M147+O147</f>
        <v>16.899999999999999</v>
      </c>
      <c r="M147" s="11">
        <f t="shared" ref="M147" si="59">E147+I147</f>
        <v>15.4</v>
      </c>
      <c r="N147" s="11">
        <f t="shared" ref="N147" si="60">F147+J147</f>
        <v>1</v>
      </c>
      <c r="O147" s="11">
        <f t="shared" ref="O147" si="61">G147+K147</f>
        <v>1.5</v>
      </c>
    </row>
    <row r="148" spans="1:15" ht="15" customHeight="1" x14ac:dyDescent="0.25">
      <c r="A148" s="5" t="s">
        <v>99</v>
      </c>
      <c r="B148" s="28" t="s">
        <v>68</v>
      </c>
      <c r="C148" s="29" t="s">
        <v>32</v>
      </c>
      <c r="D148" s="15">
        <f>E148+G148</f>
        <v>43.7</v>
      </c>
      <c r="E148" s="15">
        <v>43.7</v>
      </c>
      <c r="F148" s="15">
        <v>42.8</v>
      </c>
      <c r="G148" s="15"/>
      <c r="H148" s="8">
        <f>I148+K148</f>
        <v>0</v>
      </c>
      <c r="I148" s="9"/>
      <c r="J148" s="9">
        <v>-1</v>
      </c>
      <c r="K148" s="161"/>
      <c r="L148" s="11">
        <f>M148+O148</f>
        <v>43.7</v>
      </c>
      <c r="M148" s="11">
        <f t="shared" ref="M148:O148" si="62">E148+I148</f>
        <v>43.7</v>
      </c>
      <c r="N148" s="11">
        <f t="shared" si="62"/>
        <v>41.8</v>
      </c>
      <c r="O148" s="11">
        <f t="shared" si="62"/>
        <v>0</v>
      </c>
    </row>
    <row r="149" spans="1:15" ht="15.95" customHeight="1" x14ac:dyDescent="0.25">
      <c r="A149" s="202" t="s">
        <v>100</v>
      </c>
      <c r="B149" s="193" t="s">
        <v>171</v>
      </c>
      <c r="C149" s="75"/>
      <c r="D149" s="67">
        <f t="shared" ref="D149:O149" si="63">D147+D148</f>
        <v>60.6</v>
      </c>
      <c r="E149" s="67">
        <f t="shared" si="63"/>
        <v>59.1</v>
      </c>
      <c r="F149" s="67">
        <f t="shared" si="63"/>
        <v>43.8</v>
      </c>
      <c r="G149" s="67">
        <f t="shared" si="63"/>
        <v>1.5</v>
      </c>
      <c r="H149" s="68">
        <f t="shared" si="63"/>
        <v>0</v>
      </c>
      <c r="I149" s="68">
        <f t="shared" si="63"/>
        <v>0</v>
      </c>
      <c r="J149" s="68">
        <f t="shared" si="63"/>
        <v>-1</v>
      </c>
      <c r="K149" s="194">
        <f t="shared" si="63"/>
        <v>0</v>
      </c>
      <c r="L149" s="39">
        <f>M149+O149</f>
        <v>60.6</v>
      </c>
      <c r="M149" s="39">
        <f t="shared" si="63"/>
        <v>59.1</v>
      </c>
      <c r="N149" s="39">
        <f t="shared" si="63"/>
        <v>42.8</v>
      </c>
      <c r="O149" s="39">
        <f t="shared" si="63"/>
        <v>1.5</v>
      </c>
    </row>
    <row r="150" spans="1:15" ht="15.95" customHeight="1" x14ac:dyDescent="0.25">
      <c r="A150" s="12" t="s">
        <v>101</v>
      </c>
      <c r="B150" s="471" t="s">
        <v>166</v>
      </c>
      <c r="C150" s="472"/>
      <c r="D150" s="472"/>
      <c r="E150" s="472"/>
      <c r="F150" s="472"/>
      <c r="G150" s="472"/>
      <c r="H150" s="472"/>
      <c r="I150" s="472"/>
      <c r="J150" s="472"/>
      <c r="K150" s="472"/>
      <c r="L150" s="472"/>
      <c r="M150" s="472"/>
      <c r="N150" s="472"/>
      <c r="O150" s="473"/>
    </row>
    <row r="151" spans="1:15" ht="15" customHeight="1" x14ac:dyDescent="0.25">
      <c r="A151" s="5" t="s">
        <v>102</v>
      </c>
      <c r="B151" s="115" t="s">
        <v>20</v>
      </c>
      <c r="C151" s="74"/>
      <c r="D151" s="15">
        <f>SUM(D152:D153)</f>
        <v>853.69999999999993</v>
      </c>
      <c r="E151" s="15">
        <f>SUM(E152:E153)</f>
        <v>733.69999999999993</v>
      </c>
      <c r="F151" s="15">
        <f>SUM(F152:F153)</f>
        <v>257</v>
      </c>
      <c r="G151" s="15">
        <f>SUM(G152:G153)</f>
        <v>120</v>
      </c>
      <c r="H151" s="9">
        <f t="shared" ref="H151:O151" si="64">SUM(H152:H153)</f>
        <v>84.5</v>
      </c>
      <c r="I151" s="9">
        <f t="shared" si="64"/>
        <v>74.099999999999994</v>
      </c>
      <c r="J151" s="9">
        <f t="shared" si="64"/>
        <v>0</v>
      </c>
      <c r="K151" s="161">
        <f t="shared" si="64"/>
        <v>10.4</v>
      </c>
      <c r="L151" s="10">
        <f t="shared" si="64"/>
        <v>938.19999999999993</v>
      </c>
      <c r="M151" s="10">
        <f t="shared" si="64"/>
        <v>807.8</v>
      </c>
      <c r="N151" s="10">
        <f t="shared" si="64"/>
        <v>257</v>
      </c>
      <c r="O151" s="10">
        <f t="shared" si="64"/>
        <v>130.4</v>
      </c>
    </row>
    <row r="152" spans="1:15" ht="15" customHeight="1" x14ac:dyDescent="0.25">
      <c r="A152" s="18"/>
      <c r="B152" s="115"/>
      <c r="C152" s="29" t="s">
        <v>30</v>
      </c>
      <c r="D152" s="15">
        <f>E152+G152</f>
        <v>58.9</v>
      </c>
      <c r="E152" s="15">
        <v>58.9</v>
      </c>
      <c r="F152" s="15">
        <v>20.399999999999999</v>
      </c>
      <c r="G152" s="15"/>
      <c r="H152" s="8">
        <f t="shared" ref="H152:H187" si="65">I152+K152</f>
        <v>0</v>
      </c>
      <c r="I152" s="9"/>
      <c r="J152" s="9"/>
      <c r="K152" s="161"/>
      <c r="L152" s="11">
        <f t="shared" ref="L152" si="66">M152+O152</f>
        <v>58.9</v>
      </c>
      <c r="M152" s="11">
        <f t="shared" ref="M152" si="67">E152+I152</f>
        <v>58.9</v>
      </c>
      <c r="N152" s="11">
        <f t="shared" ref="N152" si="68">F152+J152</f>
        <v>20.399999999999999</v>
      </c>
      <c r="O152" s="11">
        <f t="shared" ref="O152" si="69">G152+K152</f>
        <v>0</v>
      </c>
    </row>
    <row r="153" spans="1:15" ht="15.75" customHeight="1" x14ac:dyDescent="0.25">
      <c r="A153" s="18"/>
      <c r="B153" s="115"/>
      <c r="C153" s="29" t="s">
        <v>50</v>
      </c>
      <c r="D153" s="15">
        <f>E153+G153</f>
        <v>794.8</v>
      </c>
      <c r="E153" s="15">
        <v>674.8</v>
      </c>
      <c r="F153" s="15">
        <v>236.6</v>
      </c>
      <c r="G153" s="15">
        <v>120</v>
      </c>
      <c r="H153" s="8">
        <f t="shared" si="65"/>
        <v>84.5</v>
      </c>
      <c r="I153" s="9">
        <v>74.099999999999994</v>
      </c>
      <c r="J153" s="9"/>
      <c r="K153" s="9">
        <v>10.4</v>
      </c>
      <c r="L153" s="11">
        <f t="shared" ref="L153" si="70">M153+O153</f>
        <v>879.3</v>
      </c>
      <c r="M153" s="11">
        <f t="shared" ref="M153" si="71">E153+I153</f>
        <v>748.9</v>
      </c>
      <c r="N153" s="11">
        <f t="shared" ref="N153" si="72">F153+J153</f>
        <v>236.6</v>
      </c>
      <c r="O153" s="11">
        <f t="shared" ref="O153" si="73">G153+K153</f>
        <v>130.4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7" si="74">E154+G154</f>
        <v>300.89999999999998</v>
      </c>
      <c r="E154" s="15">
        <v>300.89999999999998</v>
      </c>
      <c r="F154" s="15">
        <v>253.1</v>
      </c>
      <c r="G154" s="15"/>
      <c r="H154" s="9">
        <f t="shared" si="65"/>
        <v>6.8</v>
      </c>
      <c r="I154" s="9">
        <v>6.8</v>
      </c>
      <c r="J154" s="9">
        <v>0.9</v>
      </c>
      <c r="K154" s="9"/>
      <c r="L154" s="11">
        <f t="shared" ref="L154:L187" si="75">M154+O154</f>
        <v>307.7</v>
      </c>
      <c r="M154" s="11">
        <f t="shared" ref="M154:M187" si="76">E154+I154</f>
        <v>307.7</v>
      </c>
      <c r="N154" s="11">
        <f t="shared" ref="N154:N187" si="77">F154+J154</f>
        <v>254</v>
      </c>
      <c r="O154" s="11">
        <f t="shared" ref="O154:O187" si="78">G154+K154</f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74"/>
        <v>133.80000000000001</v>
      </c>
      <c r="E155" s="15">
        <v>133.80000000000001</v>
      </c>
      <c r="F155" s="15">
        <v>103.4</v>
      </c>
      <c r="G155" s="15"/>
      <c r="H155" s="9">
        <f t="shared" si="65"/>
        <v>0</v>
      </c>
      <c r="I155" s="9"/>
      <c r="J155" s="9"/>
      <c r="K155" s="9"/>
      <c r="L155" s="11">
        <f t="shared" si="75"/>
        <v>133.80000000000001</v>
      </c>
      <c r="M155" s="11">
        <f t="shared" si="76"/>
        <v>133.80000000000001</v>
      </c>
      <c r="N155" s="11">
        <f t="shared" si="77"/>
        <v>103.4</v>
      </c>
      <c r="O155" s="11">
        <f t="shared" si="78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74"/>
        <v>185.1</v>
      </c>
      <c r="E156" s="15">
        <v>185.1</v>
      </c>
      <c r="F156" s="15">
        <v>133.4</v>
      </c>
      <c r="G156" s="15"/>
      <c r="H156" s="9">
        <f t="shared" si="65"/>
        <v>0</v>
      </c>
      <c r="I156" s="9"/>
      <c r="J156" s="9"/>
      <c r="K156" s="9"/>
      <c r="L156" s="11">
        <f t="shared" si="75"/>
        <v>185.1</v>
      </c>
      <c r="M156" s="11">
        <f t="shared" si="76"/>
        <v>185.1</v>
      </c>
      <c r="N156" s="11">
        <f t="shared" si="77"/>
        <v>133.4</v>
      </c>
      <c r="O156" s="11">
        <f t="shared" si="78"/>
        <v>0</v>
      </c>
    </row>
    <row r="157" spans="1:15" ht="15" customHeight="1" x14ac:dyDescent="0.25">
      <c r="A157" s="12" t="s">
        <v>106</v>
      </c>
      <c r="B157" s="11" t="s">
        <v>378</v>
      </c>
      <c r="C157" s="14" t="s">
        <v>50</v>
      </c>
      <c r="D157" s="15">
        <f t="shared" si="74"/>
        <v>196.9</v>
      </c>
      <c r="E157" s="15">
        <v>196.9</v>
      </c>
      <c r="F157" s="15">
        <v>151.1</v>
      </c>
      <c r="G157" s="15"/>
      <c r="H157" s="9">
        <f t="shared" si="65"/>
        <v>0</v>
      </c>
      <c r="I157" s="9"/>
      <c r="J157" s="9"/>
      <c r="K157" s="9"/>
      <c r="L157" s="11">
        <f t="shared" si="75"/>
        <v>196.9</v>
      </c>
      <c r="M157" s="11">
        <f t="shared" si="76"/>
        <v>196.9</v>
      </c>
      <c r="N157" s="11">
        <f t="shared" si="77"/>
        <v>151.1</v>
      </c>
      <c r="O157" s="11">
        <f t="shared" si="78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74"/>
        <v>98.8</v>
      </c>
      <c r="E158" s="15">
        <v>98.8</v>
      </c>
      <c r="F158" s="15">
        <v>83.3</v>
      </c>
      <c r="G158" s="15"/>
      <c r="H158" s="9">
        <f t="shared" si="65"/>
        <v>0</v>
      </c>
      <c r="I158" s="9"/>
      <c r="J158" s="9"/>
      <c r="K158" s="9"/>
      <c r="L158" s="11">
        <f t="shared" si="75"/>
        <v>98.8</v>
      </c>
      <c r="M158" s="11">
        <f t="shared" si="76"/>
        <v>98.8</v>
      </c>
      <c r="N158" s="11">
        <f t="shared" si="77"/>
        <v>83.3</v>
      </c>
      <c r="O158" s="11">
        <f t="shared" si="78"/>
        <v>0</v>
      </c>
    </row>
    <row r="159" spans="1:15" ht="15" customHeight="1" x14ac:dyDescent="0.25">
      <c r="A159" s="12" t="s">
        <v>151</v>
      </c>
      <c r="B159" s="209" t="s">
        <v>322</v>
      </c>
      <c r="C159" s="14" t="s">
        <v>50</v>
      </c>
      <c r="D159" s="15">
        <f t="shared" si="74"/>
        <v>218.8</v>
      </c>
      <c r="E159" s="15">
        <v>218.8</v>
      </c>
      <c r="F159" s="15">
        <v>180.4</v>
      </c>
      <c r="G159" s="15"/>
      <c r="H159" s="9">
        <f t="shared" si="65"/>
        <v>22.8</v>
      </c>
      <c r="I159" s="9">
        <v>22.8</v>
      </c>
      <c r="J159" s="9">
        <v>17</v>
      </c>
      <c r="K159" s="9"/>
      <c r="L159" s="11">
        <f t="shared" si="75"/>
        <v>241.60000000000002</v>
      </c>
      <c r="M159" s="11">
        <f t="shared" si="76"/>
        <v>241.60000000000002</v>
      </c>
      <c r="N159" s="11">
        <f t="shared" si="77"/>
        <v>197.4</v>
      </c>
      <c r="O159" s="11">
        <f t="shared" si="78"/>
        <v>0</v>
      </c>
    </row>
    <row r="160" spans="1:15" ht="16.5" customHeight="1" x14ac:dyDescent="0.25">
      <c r="A160" s="12" t="s">
        <v>152</v>
      </c>
      <c r="B160" s="11" t="s">
        <v>379</v>
      </c>
      <c r="C160" s="14" t="s">
        <v>50</v>
      </c>
      <c r="D160" s="15">
        <f t="shared" si="74"/>
        <v>270.3</v>
      </c>
      <c r="E160" s="15">
        <v>270.3</v>
      </c>
      <c r="F160" s="15">
        <v>179.7</v>
      </c>
      <c r="G160" s="15"/>
      <c r="H160" s="9">
        <f t="shared" si="65"/>
        <v>0</v>
      </c>
      <c r="I160" s="9"/>
      <c r="J160" s="9"/>
      <c r="K160" s="9"/>
      <c r="L160" s="11">
        <f t="shared" si="75"/>
        <v>270.3</v>
      </c>
      <c r="M160" s="11">
        <f t="shared" si="76"/>
        <v>270.3</v>
      </c>
      <c r="N160" s="11">
        <f t="shared" si="77"/>
        <v>179.7</v>
      </c>
      <c r="O160" s="11">
        <f t="shared" si="78"/>
        <v>0</v>
      </c>
    </row>
    <row r="161" spans="1:15" ht="16.5" customHeight="1" x14ac:dyDescent="0.25">
      <c r="A161" s="12" t="s">
        <v>108</v>
      </c>
      <c r="B161" s="11" t="s">
        <v>380</v>
      </c>
      <c r="C161" s="14" t="s">
        <v>50</v>
      </c>
      <c r="D161" s="15">
        <f t="shared" si="74"/>
        <v>291.8</v>
      </c>
      <c r="E161" s="15">
        <v>291.8</v>
      </c>
      <c r="F161" s="15">
        <v>218.4</v>
      </c>
      <c r="G161" s="15"/>
      <c r="H161" s="9">
        <f t="shared" si="65"/>
        <v>40.6</v>
      </c>
      <c r="I161" s="9">
        <v>40.6</v>
      </c>
      <c r="J161" s="9">
        <v>34.700000000000003</v>
      </c>
      <c r="K161" s="9"/>
      <c r="L161" s="11">
        <f t="shared" si="75"/>
        <v>332.40000000000003</v>
      </c>
      <c r="M161" s="11">
        <f t="shared" si="76"/>
        <v>332.40000000000003</v>
      </c>
      <c r="N161" s="11">
        <f t="shared" si="77"/>
        <v>253.10000000000002</v>
      </c>
      <c r="O161" s="11">
        <f t="shared" si="78"/>
        <v>0</v>
      </c>
    </row>
    <row r="162" spans="1:15" ht="15" customHeight="1" x14ac:dyDescent="0.25">
      <c r="A162" s="12" t="s">
        <v>153</v>
      </c>
      <c r="B162" s="11" t="s">
        <v>381</v>
      </c>
      <c r="C162" s="14" t="s">
        <v>50</v>
      </c>
      <c r="D162" s="15">
        <f t="shared" si="74"/>
        <v>171.3</v>
      </c>
      <c r="E162" s="15">
        <v>171.3</v>
      </c>
      <c r="F162" s="15">
        <v>124.3</v>
      </c>
      <c r="G162" s="15"/>
      <c r="H162" s="9">
        <f t="shared" si="65"/>
        <v>0</v>
      </c>
      <c r="I162" s="9"/>
      <c r="J162" s="9"/>
      <c r="K162" s="9"/>
      <c r="L162" s="11">
        <f t="shared" si="75"/>
        <v>171.3</v>
      </c>
      <c r="M162" s="11">
        <f t="shared" si="76"/>
        <v>171.3</v>
      </c>
      <c r="N162" s="11">
        <f t="shared" si="77"/>
        <v>124.3</v>
      </c>
      <c r="O162" s="11">
        <f t="shared" si="78"/>
        <v>0</v>
      </c>
    </row>
    <row r="163" spans="1:15" ht="15" customHeight="1" x14ac:dyDescent="0.25">
      <c r="A163" s="12" t="s">
        <v>154</v>
      </c>
      <c r="B163" s="11" t="s">
        <v>363</v>
      </c>
      <c r="C163" s="14" t="s">
        <v>50</v>
      </c>
      <c r="D163" s="15">
        <f t="shared" si="74"/>
        <v>191.1</v>
      </c>
      <c r="E163" s="15">
        <v>191.1</v>
      </c>
      <c r="F163" s="15">
        <v>141.69999999999999</v>
      </c>
      <c r="G163" s="15"/>
      <c r="H163" s="9">
        <f t="shared" si="65"/>
        <v>0</v>
      </c>
      <c r="I163" s="9"/>
      <c r="J163" s="9"/>
      <c r="K163" s="9"/>
      <c r="L163" s="11">
        <f t="shared" si="75"/>
        <v>191.1</v>
      </c>
      <c r="M163" s="11">
        <f t="shared" si="76"/>
        <v>191.1</v>
      </c>
      <c r="N163" s="11">
        <f t="shared" si="77"/>
        <v>141.69999999999999</v>
      </c>
      <c r="O163" s="11">
        <f t="shared" si="78"/>
        <v>0</v>
      </c>
    </row>
    <row r="164" spans="1:15" ht="15" customHeight="1" x14ac:dyDescent="0.25">
      <c r="A164" s="12" t="s">
        <v>109</v>
      </c>
      <c r="B164" s="158" t="s">
        <v>45</v>
      </c>
      <c r="C164" s="14" t="s">
        <v>50</v>
      </c>
      <c r="D164" s="15">
        <f t="shared" si="74"/>
        <v>121.5</v>
      </c>
      <c r="E164" s="15">
        <v>121.5</v>
      </c>
      <c r="F164" s="15">
        <v>99.5</v>
      </c>
      <c r="G164" s="15"/>
      <c r="H164" s="9">
        <f t="shared" si="65"/>
        <v>9.4</v>
      </c>
      <c r="I164" s="9">
        <v>9.4</v>
      </c>
      <c r="J164" s="9"/>
      <c r="K164" s="9"/>
      <c r="L164" s="11">
        <f t="shared" si="75"/>
        <v>130.9</v>
      </c>
      <c r="M164" s="11">
        <f t="shared" si="76"/>
        <v>130.9</v>
      </c>
      <c r="N164" s="11">
        <f t="shared" si="77"/>
        <v>99.5</v>
      </c>
      <c r="O164" s="11">
        <f t="shared" si="78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74"/>
        <v>129.9</v>
      </c>
      <c r="E165" s="15">
        <v>129.9</v>
      </c>
      <c r="F165" s="15">
        <v>81.8</v>
      </c>
      <c r="G165" s="15"/>
      <c r="H165" s="9">
        <f t="shared" si="65"/>
        <v>-41.6</v>
      </c>
      <c r="I165" s="9">
        <v>-41.6</v>
      </c>
      <c r="J165" s="9">
        <v>-17.100000000000001</v>
      </c>
      <c r="K165" s="9"/>
      <c r="L165" s="11">
        <f t="shared" si="75"/>
        <v>88.300000000000011</v>
      </c>
      <c r="M165" s="11">
        <f t="shared" si="76"/>
        <v>88.300000000000011</v>
      </c>
      <c r="N165" s="11">
        <f t="shared" si="77"/>
        <v>64.699999999999989</v>
      </c>
      <c r="O165" s="11">
        <f t="shared" si="78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74"/>
        <v>112.9</v>
      </c>
      <c r="E166" s="15">
        <v>112.9</v>
      </c>
      <c r="F166" s="15">
        <v>90.2</v>
      </c>
      <c r="G166" s="15"/>
      <c r="H166" s="9">
        <f t="shared" si="65"/>
        <v>-22.8</v>
      </c>
      <c r="I166" s="9">
        <v>-22.8</v>
      </c>
      <c r="J166" s="9">
        <v>-17</v>
      </c>
      <c r="K166" s="9"/>
      <c r="L166" s="11">
        <f t="shared" si="75"/>
        <v>90.100000000000009</v>
      </c>
      <c r="M166" s="11">
        <f t="shared" si="76"/>
        <v>90.100000000000009</v>
      </c>
      <c r="N166" s="11">
        <f t="shared" si="77"/>
        <v>73.2</v>
      </c>
      <c r="O166" s="11">
        <f t="shared" si="78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74"/>
        <v>164.9</v>
      </c>
      <c r="E167" s="15">
        <v>164.9</v>
      </c>
      <c r="F167" s="15">
        <v>133.30000000000001</v>
      </c>
      <c r="G167" s="15"/>
      <c r="H167" s="9">
        <f t="shared" si="65"/>
        <v>6.5</v>
      </c>
      <c r="I167" s="9">
        <v>6.5</v>
      </c>
      <c r="J167" s="9"/>
      <c r="K167" s="9"/>
      <c r="L167" s="11">
        <f t="shared" si="75"/>
        <v>171.4</v>
      </c>
      <c r="M167" s="11">
        <f t="shared" si="76"/>
        <v>171.4</v>
      </c>
      <c r="N167" s="11">
        <f t="shared" si="77"/>
        <v>133.30000000000001</v>
      </c>
      <c r="O167" s="11">
        <f t="shared" si="78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74"/>
        <v>89.5</v>
      </c>
      <c r="E168" s="15">
        <v>89.5</v>
      </c>
      <c r="F168" s="15">
        <v>76.400000000000006</v>
      </c>
      <c r="G168" s="15"/>
      <c r="H168" s="9">
        <f t="shared" si="65"/>
        <v>20.9</v>
      </c>
      <c r="I168" s="9">
        <v>20.9</v>
      </c>
      <c r="J168" s="9">
        <v>17.899999999999999</v>
      </c>
      <c r="K168" s="9"/>
      <c r="L168" s="11">
        <f t="shared" si="75"/>
        <v>110.4</v>
      </c>
      <c r="M168" s="11">
        <f t="shared" si="76"/>
        <v>110.4</v>
      </c>
      <c r="N168" s="11">
        <f t="shared" si="77"/>
        <v>94.300000000000011</v>
      </c>
      <c r="O168" s="11">
        <f t="shared" si="78"/>
        <v>0</v>
      </c>
    </row>
    <row r="169" spans="1:15" ht="15" customHeight="1" x14ac:dyDescent="0.25">
      <c r="A169" s="12" t="s">
        <v>161</v>
      </c>
      <c r="B169" s="158" t="s">
        <v>46</v>
      </c>
      <c r="C169" s="14" t="s">
        <v>50</v>
      </c>
      <c r="D169" s="15">
        <f t="shared" si="74"/>
        <v>116.9</v>
      </c>
      <c r="E169" s="15">
        <v>116.9</v>
      </c>
      <c r="F169" s="15">
        <v>96.3</v>
      </c>
      <c r="G169" s="15"/>
      <c r="H169" s="9">
        <f t="shared" si="65"/>
        <v>0</v>
      </c>
      <c r="I169" s="9"/>
      <c r="J169" s="9"/>
      <c r="K169" s="9"/>
      <c r="L169" s="11">
        <f t="shared" si="75"/>
        <v>116.9</v>
      </c>
      <c r="M169" s="11">
        <f t="shared" si="76"/>
        <v>116.9</v>
      </c>
      <c r="N169" s="11">
        <f t="shared" si="77"/>
        <v>96.3</v>
      </c>
      <c r="O169" s="11">
        <f t="shared" si="78"/>
        <v>0</v>
      </c>
    </row>
    <row r="170" spans="1:15" ht="15" customHeight="1" x14ac:dyDescent="0.25">
      <c r="A170" s="12" t="s">
        <v>114</v>
      </c>
      <c r="B170" s="11" t="s">
        <v>364</v>
      </c>
      <c r="C170" s="14" t="s">
        <v>50</v>
      </c>
      <c r="D170" s="15">
        <f t="shared" si="74"/>
        <v>143.80000000000001</v>
      </c>
      <c r="E170" s="15">
        <v>143.80000000000001</v>
      </c>
      <c r="F170" s="15">
        <v>117.9</v>
      </c>
      <c r="G170" s="15"/>
      <c r="H170" s="9">
        <f t="shared" si="65"/>
        <v>-40.6</v>
      </c>
      <c r="I170" s="9">
        <v>-40.6</v>
      </c>
      <c r="J170" s="9">
        <v>-34.700000000000003</v>
      </c>
      <c r="K170" s="9"/>
      <c r="L170" s="11">
        <f t="shared" si="75"/>
        <v>103.20000000000002</v>
      </c>
      <c r="M170" s="11">
        <f t="shared" si="76"/>
        <v>103.20000000000002</v>
      </c>
      <c r="N170" s="11">
        <f t="shared" si="77"/>
        <v>83.2</v>
      </c>
      <c r="O170" s="11">
        <f t="shared" si="78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74"/>
        <v>179</v>
      </c>
      <c r="E171" s="15">
        <v>179</v>
      </c>
      <c r="F171" s="15">
        <v>145.19999999999999</v>
      </c>
      <c r="G171" s="15"/>
      <c r="H171" s="9">
        <f t="shared" si="65"/>
        <v>0</v>
      </c>
      <c r="I171" s="9"/>
      <c r="J171" s="9"/>
      <c r="K171" s="9"/>
      <c r="L171" s="11">
        <f t="shared" si="75"/>
        <v>179</v>
      </c>
      <c r="M171" s="11">
        <f t="shared" si="76"/>
        <v>179</v>
      </c>
      <c r="N171" s="11">
        <f t="shared" si="77"/>
        <v>145.19999999999999</v>
      </c>
      <c r="O171" s="11">
        <f t="shared" si="78"/>
        <v>0</v>
      </c>
    </row>
    <row r="172" spans="1:15" ht="15" customHeight="1" x14ac:dyDescent="0.25">
      <c r="A172" s="12" t="s">
        <v>116</v>
      </c>
      <c r="B172" s="158" t="s">
        <v>365</v>
      </c>
      <c r="C172" s="14" t="s">
        <v>50</v>
      </c>
      <c r="D172" s="15">
        <f t="shared" si="74"/>
        <v>137.80000000000001</v>
      </c>
      <c r="E172" s="15">
        <v>137.80000000000001</v>
      </c>
      <c r="F172" s="15">
        <v>109.7</v>
      </c>
      <c r="G172" s="15"/>
      <c r="H172" s="9">
        <f t="shared" si="65"/>
        <v>0</v>
      </c>
      <c r="I172" s="9"/>
      <c r="J172" s="9"/>
      <c r="K172" s="9"/>
      <c r="L172" s="11">
        <f t="shared" si="75"/>
        <v>137.80000000000001</v>
      </c>
      <c r="M172" s="11">
        <f t="shared" si="76"/>
        <v>137.80000000000001</v>
      </c>
      <c r="N172" s="11">
        <f t="shared" si="77"/>
        <v>109.7</v>
      </c>
      <c r="O172" s="11">
        <f t="shared" si="78"/>
        <v>0</v>
      </c>
    </row>
    <row r="173" spans="1:15" ht="15" customHeight="1" x14ac:dyDescent="0.25">
      <c r="A173" s="12" t="s">
        <v>117</v>
      </c>
      <c r="B173" s="158" t="s">
        <v>40</v>
      </c>
      <c r="C173" s="14" t="s">
        <v>50</v>
      </c>
      <c r="D173" s="15">
        <f t="shared" si="74"/>
        <v>87.7</v>
      </c>
      <c r="E173" s="15">
        <v>87.7</v>
      </c>
      <c r="F173" s="15">
        <v>71.3</v>
      </c>
      <c r="G173" s="15"/>
      <c r="H173" s="9">
        <f t="shared" si="65"/>
        <v>-23.6</v>
      </c>
      <c r="I173" s="9">
        <v>-23.6</v>
      </c>
      <c r="J173" s="9">
        <v>-21.4</v>
      </c>
      <c r="K173" s="9"/>
      <c r="L173" s="11">
        <f t="shared" si="75"/>
        <v>64.099999999999994</v>
      </c>
      <c r="M173" s="11">
        <f t="shared" si="76"/>
        <v>64.099999999999994</v>
      </c>
      <c r="N173" s="11">
        <f t="shared" si="77"/>
        <v>49.9</v>
      </c>
      <c r="O173" s="11">
        <f t="shared" si="78"/>
        <v>0</v>
      </c>
    </row>
    <row r="174" spans="1:15" ht="15" customHeight="1" x14ac:dyDescent="0.25">
      <c r="A174" s="12" t="s">
        <v>118</v>
      </c>
      <c r="B174" s="28" t="s">
        <v>463</v>
      </c>
      <c r="C174" s="14" t="s">
        <v>50</v>
      </c>
      <c r="D174" s="15">
        <f t="shared" si="74"/>
        <v>152.9</v>
      </c>
      <c r="E174" s="15">
        <v>132.9</v>
      </c>
      <c r="F174" s="15">
        <v>110.6</v>
      </c>
      <c r="G174" s="15">
        <v>20</v>
      </c>
      <c r="H174" s="9">
        <f t="shared" si="65"/>
        <v>0</v>
      </c>
      <c r="I174" s="9"/>
      <c r="J174" s="9">
        <v>-1.1000000000000001</v>
      </c>
      <c r="K174" s="9"/>
      <c r="L174" s="11">
        <f t="shared" si="75"/>
        <v>152.9</v>
      </c>
      <c r="M174" s="11">
        <f t="shared" si="76"/>
        <v>132.9</v>
      </c>
      <c r="N174" s="11">
        <f t="shared" si="77"/>
        <v>109.5</v>
      </c>
      <c r="O174" s="11">
        <f t="shared" si="78"/>
        <v>20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74"/>
        <v>322.3</v>
      </c>
      <c r="E175" s="15">
        <v>322.3</v>
      </c>
      <c r="F175" s="15">
        <v>265.2</v>
      </c>
      <c r="G175" s="15"/>
      <c r="H175" s="9">
        <f t="shared" si="65"/>
        <v>0</v>
      </c>
      <c r="I175" s="9"/>
      <c r="J175" s="9"/>
      <c r="K175" s="9"/>
      <c r="L175" s="11">
        <f t="shared" si="75"/>
        <v>322.3</v>
      </c>
      <c r="M175" s="11">
        <f t="shared" si="76"/>
        <v>322.3</v>
      </c>
      <c r="N175" s="11">
        <f t="shared" si="77"/>
        <v>265.2</v>
      </c>
      <c r="O175" s="11">
        <f t="shared" si="78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74"/>
        <v>193.5</v>
      </c>
      <c r="E176" s="15">
        <v>193.5</v>
      </c>
      <c r="F176" s="15">
        <v>163.1</v>
      </c>
      <c r="G176" s="15"/>
      <c r="H176" s="9">
        <f t="shared" si="65"/>
        <v>1</v>
      </c>
      <c r="I176" s="9">
        <v>1</v>
      </c>
      <c r="J176" s="9"/>
      <c r="K176" s="9"/>
      <c r="L176" s="11">
        <f t="shared" si="75"/>
        <v>194.5</v>
      </c>
      <c r="M176" s="11">
        <f t="shared" si="76"/>
        <v>194.5</v>
      </c>
      <c r="N176" s="11">
        <f t="shared" si="77"/>
        <v>163.1</v>
      </c>
      <c r="O176" s="11">
        <f t="shared" si="78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74"/>
        <v>208.4</v>
      </c>
      <c r="E177" s="15">
        <v>208.4</v>
      </c>
      <c r="F177" s="15">
        <v>168.8</v>
      </c>
      <c r="G177" s="15"/>
      <c r="H177" s="9">
        <f t="shared" si="65"/>
        <v>0</v>
      </c>
      <c r="I177" s="9"/>
      <c r="J177" s="9"/>
      <c r="K177" s="9"/>
      <c r="L177" s="11">
        <f t="shared" si="75"/>
        <v>208.4</v>
      </c>
      <c r="M177" s="11">
        <f t="shared" si="76"/>
        <v>208.4</v>
      </c>
      <c r="N177" s="11">
        <f t="shared" si="77"/>
        <v>168.8</v>
      </c>
      <c r="O177" s="11">
        <f t="shared" si="78"/>
        <v>0</v>
      </c>
      <c r="P177" s="34"/>
      <c r="Q177" s="34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74"/>
        <v>343.2</v>
      </c>
      <c r="E178" s="15">
        <v>343.2</v>
      </c>
      <c r="F178" s="15">
        <v>280.3</v>
      </c>
      <c r="G178" s="15"/>
      <c r="H178" s="9">
        <f t="shared" si="65"/>
        <v>0</v>
      </c>
      <c r="I178" s="9"/>
      <c r="J178" s="9"/>
      <c r="K178" s="9"/>
      <c r="L178" s="11">
        <f t="shared" si="75"/>
        <v>343.2</v>
      </c>
      <c r="M178" s="11">
        <f t="shared" si="76"/>
        <v>343.2</v>
      </c>
      <c r="N178" s="11">
        <f t="shared" si="77"/>
        <v>280.3</v>
      </c>
      <c r="O178" s="11">
        <f t="shared" si="78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74"/>
        <v>208.5</v>
      </c>
      <c r="E179" s="15">
        <v>208.5</v>
      </c>
      <c r="F179" s="15">
        <v>171.2</v>
      </c>
      <c r="G179" s="15"/>
      <c r="H179" s="9">
        <f t="shared" si="65"/>
        <v>0</v>
      </c>
      <c r="I179" s="9"/>
      <c r="J179" s="9"/>
      <c r="K179" s="9"/>
      <c r="L179" s="11">
        <f t="shared" si="75"/>
        <v>208.5</v>
      </c>
      <c r="M179" s="11">
        <f t="shared" si="76"/>
        <v>208.5</v>
      </c>
      <c r="N179" s="11">
        <f t="shared" si="77"/>
        <v>171.2</v>
      </c>
      <c r="O179" s="11">
        <f t="shared" si="78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74"/>
        <v>327.8</v>
      </c>
      <c r="E180" s="15">
        <v>327.8</v>
      </c>
      <c r="F180" s="15">
        <v>270.2</v>
      </c>
      <c r="G180" s="15"/>
      <c r="H180" s="9">
        <f t="shared" si="65"/>
        <v>0</v>
      </c>
      <c r="I180" s="9"/>
      <c r="J180" s="9"/>
      <c r="K180" s="9"/>
      <c r="L180" s="11">
        <f t="shared" si="75"/>
        <v>327.8</v>
      </c>
      <c r="M180" s="11">
        <f t="shared" si="76"/>
        <v>327.8</v>
      </c>
      <c r="N180" s="11">
        <f t="shared" si="77"/>
        <v>270.2</v>
      </c>
      <c r="O180" s="11">
        <f t="shared" si="78"/>
        <v>0</v>
      </c>
    </row>
    <row r="181" spans="1:17" ht="15" customHeight="1" x14ac:dyDescent="0.25">
      <c r="A181" s="12" t="s">
        <v>124</v>
      </c>
      <c r="B181" s="158" t="s">
        <v>39</v>
      </c>
      <c r="C181" s="14" t="s">
        <v>50</v>
      </c>
      <c r="D181" s="15">
        <f t="shared" si="74"/>
        <v>80.099999999999994</v>
      </c>
      <c r="E181" s="15">
        <v>80.099999999999994</v>
      </c>
      <c r="F181" s="15">
        <v>64.5</v>
      </c>
      <c r="G181" s="15"/>
      <c r="H181" s="9">
        <f t="shared" si="65"/>
        <v>-20.9</v>
      </c>
      <c r="I181" s="9">
        <v>-20.9</v>
      </c>
      <c r="J181" s="9">
        <v>-17.899999999999999</v>
      </c>
      <c r="K181" s="9"/>
      <c r="L181" s="11">
        <f t="shared" si="75"/>
        <v>59.199999999999996</v>
      </c>
      <c r="M181" s="11">
        <f t="shared" si="76"/>
        <v>59.199999999999996</v>
      </c>
      <c r="N181" s="11">
        <f t="shared" si="77"/>
        <v>46.6</v>
      </c>
      <c r="O181" s="11">
        <f t="shared" si="78"/>
        <v>0</v>
      </c>
    </row>
    <row r="182" spans="1:17" ht="15" customHeight="1" x14ac:dyDescent="0.25">
      <c r="A182" s="12" t="s">
        <v>125</v>
      </c>
      <c r="B182" s="158" t="s">
        <v>527</v>
      </c>
      <c r="C182" s="14" t="s">
        <v>50</v>
      </c>
      <c r="D182" s="15">
        <f t="shared" si="74"/>
        <v>0</v>
      </c>
      <c r="E182" s="15"/>
      <c r="F182" s="15"/>
      <c r="G182" s="15"/>
      <c r="H182" s="9">
        <f t="shared" si="65"/>
        <v>23.6</v>
      </c>
      <c r="I182" s="9">
        <v>23.6</v>
      </c>
      <c r="J182" s="9">
        <v>21.4</v>
      </c>
      <c r="K182" s="9"/>
      <c r="L182" s="11">
        <f t="shared" ref="L182" si="79">M182+O182</f>
        <v>23.6</v>
      </c>
      <c r="M182" s="11">
        <f t="shared" ref="M182" si="80">E182+I182</f>
        <v>23.6</v>
      </c>
      <c r="N182" s="11">
        <f t="shared" ref="N182" si="81">F182+J182</f>
        <v>21.4</v>
      </c>
      <c r="O182" s="11">
        <f t="shared" ref="O182" si="82">G182+K182</f>
        <v>0</v>
      </c>
    </row>
    <row r="183" spans="1:17" ht="15" customHeight="1" x14ac:dyDescent="0.25">
      <c r="A183" s="12" t="s">
        <v>126</v>
      </c>
      <c r="B183" s="11" t="s">
        <v>48</v>
      </c>
      <c r="C183" s="14" t="s">
        <v>50</v>
      </c>
      <c r="D183" s="15">
        <f t="shared" si="74"/>
        <v>78</v>
      </c>
      <c r="E183" s="15">
        <v>78</v>
      </c>
      <c r="F183" s="15">
        <v>74</v>
      </c>
      <c r="G183" s="15"/>
      <c r="H183" s="9">
        <f t="shared" si="65"/>
        <v>0.2</v>
      </c>
      <c r="I183" s="9">
        <v>0.2</v>
      </c>
      <c r="J183" s="9"/>
      <c r="K183" s="9"/>
      <c r="L183" s="11">
        <f t="shared" si="75"/>
        <v>78.2</v>
      </c>
      <c r="M183" s="11">
        <f t="shared" si="76"/>
        <v>78.2</v>
      </c>
      <c r="N183" s="11">
        <f t="shared" si="77"/>
        <v>74</v>
      </c>
      <c r="O183" s="11">
        <f t="shared" si="78"/>
        <v>0</v>
      </c>
    </row>
    <row r="184" spans="1:17" ht="15" customHeight="1" x14ac:dyDescent="0.25">
      <c r="A184" s="12" t="s">
        <v>127</v>
      </c>
      <c r="B184" s="11" t="s">
        <v>47</v>
      </c>
      <c r="C184" s="14" t="s">
        <v>50</v>
      </c>
      <c r="D184" s="15">
        <f t="shared" si="74"/>
        <v>536.29999999999995</v>
      </c>
      <c r="E184" s="15">
        <v>536.29999999999995</v>
      </c>
      <c r="F184" s="15">
        <v>518.79999999999995</v>
      </c>
      <c r="G184" s="15"/>
      <c r="H184" s="9">
        <f t="shared" si="65"/>
        <v>0</v>
      </c>
      <c r="I184" s="9"/>
      <c r="J184" s="9"/>
      <c r="K184" s="9"/>
      <c r="L184" s="11">
        <f t="shared" si="75"/>
        <v>536.29999999999995</v>
      </c>
      <c r="M184" s="11">
        <f t="shared" si="76"/>
        <v>536.29999999999995</v>
      </c>
      <c r="N184" s="11">
        <f t="shared" si="77"/>
        <v>518.79999999999995</v>
      </c>
      <c r="O184" s="11">
        <f t="shared" si="78"/>
        <v>0</v>
      </c>
    </row>
    <row r="185" spans="1:17" ht="14.25" customHeight="1" x14ac:dyDescent="0.25">
      <c r="A185" s="12" t="s">
        <v>128</v>
      </c>
      <c r="B185" s="11" t="s">
        <v>63</v>
      </c>
      <c r="C185" s="14" t="s">
        <v>50</v>
      </c>
      <c r="D185" s="15">
        <f t="shared" si="74"/>
        <v>60.4</v>
      </c>
      <c r="E185" s="15">
        <v>60.4</v>
      </c>
      <c r="F185" s="15">
        <v>55.4</v>
      </c>
      <c r="G185" s="15"/>
      <c r="H185" s="9">
        <f t="shared" si="65"/>
        <v>0</v>
      </c>
      <c r="I185" s="9"/>
      <c r="J185" s="9"/>
      <c r="K185" s="9"/>
      <c r="L185" s="11">
        <f t="shared" si="75"/>
        <v>60.4</v>
      </c>
      <c r="M185" s="11">
        <f t="shared" si="76"/>
        <v>60.4</v>
      </c>
      <c r="N185" s="11">
        <f t="shared" si="77"/>
        <v>55.4</v>
      </c>
      <c r="O185" s="11">
        <f t="shared" si="78"/>
        <v>0</v>
      </c>
    </row>
    <row r="186" spans="1:17" ht="15" customHeight="1" x14ac:dyDescent="0.25">
      <c r="A186" s="12" t="s">
        <v>129</v>
      </c>
      <c r="B186" s="11" t="s">
        <v>49</v>
      </c>
      <c r="C186" s="14" t="s">
        <v>50</v>
      </c>
      <c r="D186" s="15">
        <f t="shared" si="74"/>
        <v>87.5</v>
      </c>
      <c r="E186" s="15">
        <v>87.5</v>
      </c>
      <c r="F186" s="15">
        <v>67.2</v>
      </c>
      <c r="G186" s="15"/>
      <c r="H186" s="9">
        <f t="shared" si="65"/>
        <v>0</v>
      </c>
      <c r="I186" s="9"/>
      <c r="J186" s="9"/>
      <c r="K186" s="9"/>
      <c r="L186" s="11">
        <f t="shared" si="75"/>
        <v>87.5</v>
      </c>
      <c r="M186" s="11">
        <f t="shared" si="76"/>
        <v>87.5</v>
      </c>
      <c r="N186" s="11">
        <f t="shared" si="77"/>
        <v>67.2</v>
      </c>
      <c r="O186" s="11">
        <f t="shared" si="78"/>
        <v>0</v>
      </c>
    </row>
    <row r="187" spans="1:17" s="34" customFormat="1" ht="15" customHeight="1" x14ac:dyDescent="0.25">
      <c r="A187" s="12" t="s">
        <v>130</v>
      </c>
      <c r="B187" s="11" t="s">
        <v>163</v>
      </c>
      <c r="C187" s="14" t="s">
        <v>50</v>
      </c>
      <c r="D187" s="15">
        <f t="shared" si="74"/>
        <v>97.6</v>
      </c>
      <c r="E187" s="15">
        <v>97.6</v>
      </c>
      <c r="F187" s="15">
        <v>85.4</v>
      </c>
      <c r="G187" s="15"/>
      <c r="H187" s="9">
        <f t="shared" si="65"/>
        <v>0</v>
      </c>
      <c r="I187" s="9"/>
      <c r="J187" s="9"/>
      <c r="K187" s="9"/>
      <c r="L187" s="11">
        <f t="shared" si="75"/>
        <v>97.6</v>
      </c>
      <c r="M187" s="11">
        <f t="shared" si="76"/>
        <v>97.6</v>
      </c>
      <c r="N187" s="11">
        <f t="shared" si="77"/>
        <v>85.4</v>
      </c>
      <c r="O187" s="11">
        <f t="shared" si="78"/>
        <v>0</v>
      </c>
      <c r="P187" s="2"/>
      <c r="Q187" s="2"/>
    </row>
    <row r="188" spans="1:17" ht="15.95" customHeight="1" x14ac:dyDescent="0.25">
      <c r="A188" s="19" t="s">
        <v>158</v>
      </c>
      <c r="B188" s="20" t="s">
        <v>172</v>
      </c>
      <c r="C188" s="27"/>
      <c r="D188" s="22">
        <f>SUM(D151,D154:D187)</f>
        <v>6892.9000000000005</v>
      </c>
      <c r="E188" s="22">
        <f t="shared" ref="E188:O188" si="83">SUM(E151,E154:E187)</f>
        <v>6752.9000000000005</v>
      </c>
      <c r="F188" s="22">
        <f t="shared" si="83"/>
        <v>5142.0999999999995</v>
      </c>
      <c r="G188" s="22">
        <f t="shared" si="83"/>
        <v>140</v>
      </c>
      <c r="H188" s="9">
        <f t="shared" si="83"/>
        <v>66.8</v>
      </c>
      <c r="I188" s="9">
        <f t="shared" si="83"/>
        <v>56.4</v>
      </c>
      <c r="J188" s="9">
        <f t="shared" si="83"/>
        <v>-17.300000000000004</v>
      </c>
      <c r="K188" s="9">
        <f t="shared" si="83"/>
        <v>10.4</v>
      </c>
      <c r="L188" s="20">
        <f t="shared" si="83"/>
        <v>6959.7000000000007</v>
      </c>
      <c r="M188" s="20">
        <f t="shared" si="83"/>
        <v>6809.3</v>
      </c>
      <c r="N188" s="20">
        <f t="shared" si="83"/>
        <v>5124.7999999999993</v>
      </c>
      <c r="O188" s="20">
        <f t="shared" si="83"/>
        <v>150.4</v>
      </c>
    </row>
    <row r="189" spans="1:17" ht="15.95" customHeight="1" x14ac:dyDescent="0.25">
      <c r="A189" s="5" t="s">
        <v>131</v>
      </c>
      <c r="B189" s="471" t="s">
        <v>176</v>
      </c>
      <c r="C189" s="472"/>
      <c r="D189" s="472"/>
      <c r="E189" s="472"/>
      <c r="F189" s="472"/>
      <c r="G189" s="472"/>
      <c r="H189" s="472"/>
      <c r="I189" s="472"/>
      <c r="J189" s="472"/>
      <c r="K189" s="472"/>
      <c r="L189" s="472"/>
      <c r="M189" s="472"/>
      <c r="N189" s="472"/>
      <c r="O189" s="473"/>
    </row>
    <row r="190" spans="1:17" ht="15" customHeight="1" x14ac:dyDescent="0.25">
      <c r="A190" s="5" t="s">
        <v>132</v>
      </c>
      <c r="B190" s="190" t="s">
        <v>20</v>
      </c>
      <c r="C190" s="204"/>
      <c r="D190" s="15">
        <f>SUM(D191:D192)</f>
        <v>411</v>
      </c>
      <c r="E190" s="15">
        <f>SUM(E191:E192)</f>
        <v>359.2</v>
      </c>
      <c r="F190" s="15">
        <f>SUM(F191:F192)</f>
        <v>180.1</v>
      </c>
      <c r="G190" s="15">
        <f>SUM(G191:G192)</f>
        <v>51.8</v>
      </c>
      <c r="H190" s="8">
        <f>I190+K190</f>
        <v>0</v>
      </c>
      <c r="I190" s="9">
        <f>SUM(I191:I192)</f>
        <v>0</v>
      </c>
      <c r="J190" s="9">
        <f>SUM(J191:J192)</f>
        <v>0</v>
      </c>
      <c r="K190" s="161">
        <f>SUM(K191:K192)</f>
        <v>0</v>
      </c>
      <c r="L190" s="10">
        <f>M190+O190</f>
        <v>411</v>
      </c>
      <c r="M190" s="10">
        <f t="shared" ref="M190:O192" si="84">E190+I190</f>
        <v>359.2</v>
      </c>
      <c r="N190" s="10">
        <f t="shared" si="84"/>
        <v>180.1</v>
      </c>
      <c r="O190" s="10">
        <f t="shared" si="84"/>
        <v>51.8</v>
      </c>
    </row>
    <row r="191" spans="1:17" ht="15" customHeight="1" x14ac:dyDescent="0.25">
      <c r="A191" s="210"/>
      <c r="B191" s="205"/>
      <c r="C191" s="29" t="s">
        <v>25</v>
      </c>
      <c r="D191" s="15">
        <f>E191+G191</f>
        <v>407.5</v>
      </c>
      <c r="E191" s="15">
        <v>355.7</v>
      </c>
      <c r="F191" s="15">
        <v>180.1</v>
      </c>
      <c r="G191" s="15">
        <v>51.8</v>
      </c>
      <c r="H191" s="8">
        <f>I191+K191</f>
        <v>0</v>
      </c>
      <c r="I191" s="9"/>
      <c r="J191" s="9"/>
      <c r="K191" s="161"/>
      <c r="L191" s="11">
        <f>M191+O191</f>
        <v>407.5</v>
      </c>
      <c r="M191" s="11">
        <f t="shared" si="84"/>
        <v>355.7</v>
      </c>
      <c r="N191" s="11">
        <f t="shared" si="84"/>
        <v>180.1</v>
      </c>
      <c r="O191" s="11">
        <f t="shared" si="84"/>
        <v>51.8</v>
      </c>
    </row>
    <row r="192" spans="1:17" ht="15" customHeight="1" x14ac:dyDescent="0.25">
      <c r="A192" s="116"/>
      <c r="B192" s="206"/>
      <c r="C192" s="29" t="s">
        <v>30</v>
      </c>
      <c r="D192" s="15">
        <f>E192+G192</f>
        <v>3.5</v>
      </c>
      <c r="E192" s="15">
        <v>3.5</v>
      </c>
      <c r="F192" s="15"/>
      <c r="G192" s="15"/>
      <c r="H192" s="9">
        <f>I192+K192</f>
        <v>0</v>
      </c>
      <c r="I192" s="9"/>
      <c r="J192" s="9"/>
      <c r="K192" s="161"/>
      <c r="L192" s="11">
        <f>M192+O192</f>
        <v>3.5</v>
      </c>
      <c r="M192" s="11">
        <f t="shared" si="84"/>
        <v>3.5</v>
      </c>
      <c r="N192" s="11">
        <f t="shared" si="84"/>
        <v>0</v>
      </c>
      <c r="O192" s="11">
        <f t="shared" si="84"/>
        <v>0</v>
      </c>
    </row>
    <row r="193" spans="1:17" ht="15.95" customHeight="1" x14ac:dyDescent="0.25">
      <c r="A193" s="19" t="s">
        <v>133</v>
      </c>
      <c r="B193" s="193" t="s">
        <v>173</v>
      </c>
      <c r="C193" s="75"/>
      <c r="D193" s="22">
        <f>D190</f>
        <v>411</v>
      </c>
      <c r="E193" s="22">
        <f>E190</f>
        <v>359.2</v>
      </c>
      <c r="F193" s="22">
        <f>F190</f>
        <v>180.1</v>
      </c>
      <c r="G193" s="22">
        <f>G190</f>
        <v>51.8</v>
      </c>
      <c r="H193" s="23">
        <f t="shared" ref="H193:O193" si="85">H190</f>
        <v>0</v>
      </c>
      <c r="I193" s="23">
        <f t="shared" si="85"/>
        <v>0</v>
      </c>
      <c r="J193" s="23">
        <f t="shared" si="85"/>
        <v>0</v>
      </c>
      <c r="K193" s="23">
        <f t="shared" si="85"/>
        <v>0</v>
      </c>
      <c r="L193" s="39">
        <f>M193+O193</f>
        <v>411</v>
      </c>
      <c r="M193" s="39">
        <f t="shared" si="85"/>
        <v>359.2</v>
      </c>
      <c r="N193" s="39">
        <f t="shared" si="85"/>
        <v>180.1</v>
      </c>
      <c r="O193" s="39">
        <f t="shared" si="85"/>
        <v>51.8</v>
      </c>
    </row>
    <row r="194" spans="1:17" ht="15.95" customHeight="1" x14ac:dyDescent="0.25">
      <c r="A194" s="18" t="s">
        <v>134</v>
      </c>
      <c r="B194" s="471" t="s">
        <v>64</v>
      </c>
      <c r="C194" s="472"/>
      <c r="D194" s="472"/>
      <c r="E194" s="472"/>
      <c r="F194" s="472"/>
      <c r="G194" s="472"/>
      <c r="H194" s="472"/>
      <c r="I194" s="472"/>
      <c r="J194" s="472"/>
      <c r="K194" s="472"/>
      <c r="L194" s="472"/>
      <c r="M194" s="472"/>
      <c r="N194" s="472"/>
      <c r="O194" s="473"/>
    </row>
    <row r="195" spans="1:17" ht="15" customHeight="1" x14ac:dyDescent="0.25">
      <c r="A195" s="12" t="s">
        <v>135</v>
      </c>
      <c r="B195" s="190" t="s">
        <v>20</v>
      </c>
      <c r="C195" s="105" t="s">
        <v>30</v>
      </c>
      <c r="D195" s="15">
        <f t="shared" ref="D195:D209" si="86">E195+G195</f>
        <v>713.3</v>
      </c>
      <c r="E195" s="15">
        <v>603.29999999999995</v>
      </c>
      <c r="F195" s="15">
        <v>126</v>
      </c>
      <c r="G195" s="15">
        <v>110</v>
      </c>
      <c r="H195" s="8">
        <f>I195+K195</f>
        <v>4</v>
      </c>
      <c r="I195" s="9">
        <v>3</v>
      </c>
      <c r="J195" s="9"/>
      <c r="K195" s="161">
        <v>1</v>
      </c>
      <c r="L195" s="10">
        <f>M195+O195</f>
        <v>717.3</v>
      </c>
      <c r="M195" s="10">
        <f>E195+I195</f>
        <v>606.29999999999995</v>
      </c>
      <c r="N195" s="10">
        <f>F195+J195</f>
        <v>126</v>
      </c>
      <c r="O195" s="10">
        <f>G195+K195</f>
        <v>111</v>
      </c>
    </row>
    <row r="196" spans="1:17" ht="15" customHeight="1" x14ac:dyDescent="0.25">
      <c r="A196" s="12" t="s">
        <v>136</v>
      </c>
      <c r="B196" s="11" t="s">
        <v>7</v>
      </c>
      <c r="C196" s="35" t="s">
        <v>30</v>
      </c>
      <c r="D196" s="15">
        <f t="shared" si="86"/>
        <v>35.5</v>
      </c>
      <c r="E196" s="15">
        <v>35.5</v>
      </c>
      <c r="F196" s="15">
        <v>26.3</v>
      </c>
      <c r="G196" s="15"/>
      <c r="H196" s="8">
        <f t="shared" ref="H196:H209" si="87">I196+K196</f>
        <v>0</v>
      </c>
      <c r="I196" s="9"/>
      <c r="J196" s="9"/>
      <c r="K196" s="161"/>
      <c r="L196" s="10">
        <f t="shared" ref="L196:L209" si="88">M196+O196</f>
        <v>35.5</v>
      </c>
      <c r="M196" s="10">
        <f t="shared" ref="M196:M209" si="89">E196+I196</f>
        <v>35.5</v>
      </c>
      <c r="N196" s="10">
        <f t="shared" ref="N196:N209" si="90">F196+J196</f>
        <v>26.3</v>
      </c>
      <c r="O196" s="10">
        <f t="shared" ref="O196:O209" si="91">G196+K196</f>
        <v>0</v>
      </c>
    </row>
    <row r="197" spans="1:17" ht="15" customHeight="1" x14ac:dyDescent="0.25">
      <c r="A197" s="116" t="s">
        <v>137</v>
      </c>
      <c r="B197" s="36" t="s">
        <v>10</v>
      </c>
      <c r="C197" s="35" t="s">
        <v>30</v>
      </c>
      <c r="D197" s="15">
        <f t="shared" si="86"/>
        <v>28.2</v>
      </c>
      <c r="E197" s="15">
        <v>28.2</v>
      </c>
      <c r="F197" s="15">
        <v>22.1</v>
      </c>
      <c r="G197" s="15"/>
      <c r="H197" s="8">
        <f t="shared" si="87"/>
        <v>0</v>
      </c>
      <c r="I197" s="9"/>
      <c r="J197" s="9"/>
      <c r="K197" s="161"/>
      <c r="L197" s="10">
        <f t="shared" si="88"/>
        <v>28.2</v>
      </c>
      <c r="M197" s="10">
        <f t="shared" si="89"/>
        <v>28.2</v>
      </c>
      <c r="N197" s="10">
        <f t="shared" si="90"/>
        <v>22.1</v>
      </c>
      <c r="O197" s="10">
        <f t="shared" si="91"/>
        <v>0</v>
      </c>
    </row>
    <row r="198" spans="1:17" ht="15" customHeight="1" x14ac:dyDescent="0.25">
      <c r="A198" s="203" t="s">
        <v>159</v>
      </c>
      <c r="B198" s="28" t="s">
        <v>11</v>
      </c>
      <c r="C198" s="35" t="s">
        <v>30</v>
      </c>
      <c r="D198" s="15">
        <f t="shared" si="86"/>
        <v>82</v>
      </c>
      <c r="E198" s="15">
        <v>82</v>
      </c>
      <c r="F198" s="15">
        <v>68.099999999999994</v>
      </c>
      <c r="G198" s="15"/>
      <c r="H198" s="8">
        <f t="shared" si="87"/>
        <v>0</v>
      </c>
      <c r="I198" s="9"/>
      <c r="J198" s="9">
        <v>-0.1</v>
      </c>
      <c r="K198" s="161"/>
      <c r="L198" s="10">
        <f t="shared" si="88"/>
        <v>82</v>
      </c>
      <c r="M198" s="10">
        <f t="shared" si="89"/>
        <v>82</v>
      </c>
      <c r="N198" s="10">
        <f t="shared" si="90"/>
        <v>68</v>
      </c>
      <c r="O198" s="10">
        <f t="shared" si="91"/>
        <v>0</v>
      </c>
    </row>
    <row r="199" spans="1:17" ht="15" customHeight="1" x14ac:dyDescent="0.25">
      <c r="A199" s="5" t="s">
        <v>138</v>
      </c>
      <c r="B199" s="28" t="s">
        <v>15</v>
      </c>
      <c r="C199" s="35" t="s">
        <v>30</v>
      </c>
      <c r="D199" s="15">
        <f t="shared" si="86"/>
        <v>33.6</v>
      </c>
      <c r="E199" s="15">
        <v>33.6</v>
      </c>
      <c r="F199" s="15">
        <v>26.5</v>
      </c>
      <c r="G199" s="15"/>
      <c r="H199" s="8">
        <f t="shared" si="87"/>
        <v>0</v>
      </c>
      <c r="I199" s="9"/>
      <c r="J199" s="9"/>
      <c r="K199" s="161"/>
      <c r="L199" s="10">
        <f t="shared" si="88"/>
        <v>33.6</v>
      </c>
      <c r="M199" s="10">
        <f t="shared" si="89"/>
        <v>33.6</v>
      </c>
      <c r="N199" s="10">
        <f t="shared" si="90"/>
        <v>26.5</v>
      </c>
      <c r="O199" s="10">
        <f t="shared" si="91"/>
        <v>0</v>
      </c>
    </row>
    <row r="200" spans="1:17" ht="15" customHeight="1" x14ac:dyDescent="0.25">
      <c r="A200" s="12" t="s">
        <v>178</v>
      </c>
      <c r="B200" s="28" t="s">
        <v>16</v>
      </c>
      <c r="C200" s="35" t="s">
        <v>30</v>
      </c>
      <c r="D200" s="15">
        <f t="shared" si="86"/>
        <v>89.2</v>
      </c>
      <c r="E200" s="15">
        <v>89.2</v>
      </c>
      <c r="F200" s="15">
        <v>73.900000000000006</v>
      </c>
      <c r="G200" s="15"/>
      <c r="H200" s="8">
        <f t="shared" ref="H200" si="92">I200+K200</f>
        <v>0</v>
      </c>
      <c r="I200" s="9"/>
      <c r="J200" s="9"/>
      <c r="K200" s="161"/>
      <c r="L200" s="10">
        <f t="shared" ref="L200" si="93">M200+O200</f>
        <v>89.2</v>
      </c>
      <c r="M200" s="10">
        <f t="shared" ref="M200" si="94">E200+I200</f>
        <v>89.2</v>
      </c>
      <c r="N200" s="10">
        <f t="shared" ref="N200" si="95">F200+J200</f>
        <v>73.900000000000006</v>
      </c>
      <c r="O200" s="10">
        <f t="shared" ref="O200" si="96">G200+K200</f>
        <v>0</v>
      </c>
    </row>
    <row r="201" spans="1:17" ht="15" customHeight="1" x14ac:dyDescent="0.25">
      <c r="A201" s="116" t="s">
        <v>179</v>
      </c>
      <c r="B201" s="28" t="s">
        <v>27</v>
      </c>
      <c r="C201" s="35" t="s">
        <v>30</v>
      </c>
      <c r="D201" s="15">
        <f t="shared" si="86"/>
        <v>291.5</v>
      </c>
      <c r="E201" s="15">
        <v>291.5</v>
      </c>
      <c r="F201" s="15">
        <v>259.5</v>
      </c>
      <c r="G201" s="15"/>
      <c r="H201" s="8">
        <f t="shared" si="87"/>
        <v>0</v>
      </c>
      <c r="I201" s="9"/>
      <c r="J201" s="9"/>
      <c r="K201" s="161"/>
      <c r="L201" s="10">
        <f t="shared" si="88"/>
        <v>291.5</v>
      </c>
      <c r="M201" s="10">
        <f t="shared" si="89"/>
        <v>291.5</v>
      </c>
      <c r="N201" s="10">
        <f t="shared" si="90"/>
        <v>259.5</v>
      </c>
      <c r="O201" s="10">
        <f t="shared" si="91"/>
        <v>0</v>
      </c>
    </row>
    <row r="202" spans="1:17" ht="15" customHeight="1" x14ac:dyDescent="0.25">
      <c r="A202" s="12" t="s">
        <v>180</v>
      </c>
      <c r="B202" s="28" t="s">
        <v>56</v>
      </c>
      <c r="C202" s="35" t="s">
        <v>30</v>
      </c>
      <c r="D202" s="15">
        <f t="shared" si="86"/>
        <v>92.4</v>
      </c>
      <c r="E202" s="15">
        <v>92.4</v>
      </c>
      <c r="F202" s="15">
        <v>82.8</v>
      </c>
      <c r="G202" s="15"/>
      <c r="H202" s="8">
        <f t="shared" si="87"/>
        <v>0</v>
      </c>
      <c r="I202" s="9"/>
      <c r="J202" s="9"/>
      <c r="K202" s="161"/>
      <c r="L202" s="10">
        <f t="shared" si="88"/>
        <v>92.4</v>
      </c>
      <c r="M202" s="10">
        <f t="shared" si="89"/>
        <v>92.4</v>
      </c>
      <c r="N202" s="10">
        <f t="shared" si="90"/>
        <v>82.8</v>
      </c>
      <c r="O202" s="10">
        <f t="shared" si="91"/>
        <v>0</v>
      </c>
    </row>
    <row r="203" spans="1:17" ht="15" customHeight="1" x14ac:dyDescent="0.25">
      <c r="A203" s="18" t="s">
        <v>181</v>
      </c>
      <c r="B203" s="28" t="s">
        <v>57</v>
      </c>
      <c r="C203" s="35" t="s">
        <v>30</v>
      </c>
      <c r="D203" s="15">
        <f t="shared" si="86"/>
        <v>69.900000000000006</v>
      </c>
      <c r="E203" s="15">
        <v>67.900000000000006</v>
      </c>
      <c r="F203" s="15">
        <v>56.6</v>
      </c>
      <c r="G203" s="15">
        <v>2</v>
      </c>
      <c r="H203" s="8">
        <f t="shared" si="87"/>
        <v>0</v>
      </c>
      <c r="I203" s="9"/>
      <c r="J203" s="9"/>
      <c r="K203" s="161"/>
      <c r="L203" s="10">
        <f t="shared" si="88"/>
        <v>69.900000000000006</v>
      </c>
      <c r="M203" s="10">
        <f t="shared" si="89"/>
        <v>67.900000000000006</v>
      </c>
      <c r="N203" s="10">
        <f t="shared" si="90"/>
        <v>56.6</v>
      </c>
      <c r="O203" s="10">
        <f t="shared" si="91"/>
        <v>2</v>
      </c>
    </row>
    <row r="204" spans="1:17" ht="15" customHeight="1" x14ac:dyDescent="0.25">
      <c r="A204" s="5" t="s">
        <v>182</v>
      </c>
      <c r="B204" s="28" t="s">
        <v>366</v>
      </c>
      <c r="C204" s="35" t="s">
        <v>30</v>
      </c>
      <c r="D204" s="15">
        <f t="shared" si="86"/>
        <v>46</v>
      </c>
      <c r="E204" s="15">
        <v>46</v>
      </c>
      <c r="F204" s="15">
        <v>38.6</v>
      </c>
      <c r="G204" s="15"/>
      <c r="H204" s="8">
        <f t="shared" si="87"/>
        <v>0</v>
      </c>
      <c r="I204" s="9"/>
      <c r="J204" s="9"/>
      <c r="K204" s="161"/>
      <c r="L204" s="10">
        <f t="shared" si="88"/>
        <v>46</v>
      </c>
      <c r="M204" s="10">
        <f t="shared" si="89"/>
        <v>46</v>
      </c>
      <c r="N204" s="10">
        <f t="shared" si="90"/>
        <v>38.6</v>
      </c>
      <c r="O204" s="10">
        <f t="shared" si="91"/>
        <v>0</v>
      </c>
    </row>
    <row r="205" spans="1:17" x14ac:dyDescent="0.25">
      <c r="A205" s="5" t="s">
        <v>183</v>
      </c>
      <c r="B205" s="28" t="s">
        <v>65</v>
      </c>
      <c r="C205" s="35" t="s">
        <v>30</v>
      </c>
      <c r="D205" s="15">
        <f t="shared" si="86"/>
        <v>51.2</v>
      </c>
      <c r="E205" s="15">
        <v>51.2</v>
      </c>
      <c r="F205" s="15">
        <v>42.9</v>
      </c>
      <c r="G205" s="15"/>
      <c r="H205" s="8">
        <f t="shared" si="87"/>
        <v>0</v>
      </c>
      <c r="I205" s="9"/>
      <c r="J205" s="9"/>
      <c r="K205" s="161"/>
      <c r="L205" s="10">
        <f t="shared" si="88"/>
        <v>51.2</v>
      </c>
      <c r="M205" s="10">
        <f t="shared" si="89"/>
        <v>51.2</v>
      </c>
      <c r="N205" s="10">
        <f t="shared" si="90"/>
        <v>42.9</v>
      </c>
      <c r="O205" s="10">
        <f t="shared" si="91"/>
        <v>0</v>
      </c>
      <c r="P205" s="34"/>
      <c r="Q205" s="34"/>
    </row>
    <row r="206" spans="1:17" x14ac:dyDescent="0.25">
      <c r="A206" s="5" t="s">
        <v>184</v>
      </c>
      <c r="B206" s="28" t="s">
        <v>150</v>
      </c>
      <c r="C206" s="35" t="s">
        <v>30</v>
      </c>
      <c r="D206" s="15">
        <f t="shared" si="86"/>
        <v>42.1</v>
      </c>
      <c r="E206" s="15">
        <v>42.1</v>
      </c>
      <c r="F206" s="15">
        <v>34.1</v>
      </c>
      <c r="G206" s="15"/>
      <c r="H206" s="8">
        <f t="shared" si="87"/>
        <v>0</v>
      </c>
      <c r="I206" s="9"/>
      <c r="J206" s="9"/>
      <c r="K206" s="161"/>
      <c r="L206" s="10">
        <f t="shared" si="88"/>
        <v>42.1</v>
      </c>
      <c r="M206" s="10">
        <f t="shared" si="89"/>
        <v>42.1</v>
      </c>
      <c r="N206" s="10">
        <f t="shared" si="90"/>
        <v>34.1</v>
      </c>
      <c r="O206" s="10">
        <f t="shared" si="91"/>
        <v>0</v>
      </c>
    </row>
    <row r="207" spans="1:17" x14ac:dyDescent="0.25">
      <c r="A207" s="5" t="s">
        <v>185</v>
      </c>
      <c r="B207" s="28" t="s">
        <v>28</v>
      </c>
      <c r="C207" s="35" t="s">
        <v>30</v>
      </c>
      <c r="D207" s="15">
        <f t="shared" si="86"/>
        <v>561.4</v>
      </c>
      <c r="E207" s="15">
        <v>561.4</v>
      </c>
      <c r="F207" s="15">
        <v>482</v>
      </c>
      <c r="G207" s="15"/>
      <c r="H207" s="8">
        <f t="shared" si="87"/>
        <v>0.9</v>
      </c>
      <c r="I207" s="9">
        <v>0.9</v>
      </c>
      <c r="J207" s="9">
        <v>0.8</v>
      </c>
      <c r="K207" s="161"/>
      <c r="L207" s="10">
        <f t="shared" si="88"/>
        <v>562.29999999999995</v>
      </c>
      <c r="M207" s="10">
        <f t="shared" si="89"/>
        <v>562.29999999999995</v>
      </c>
      <c r="N207" s="10">
        <f t="shared" si="90"/>
        <v>482.8</v>
      </c>
      <c r="O207" s="10">
        <f t="shared" si="91"/>
        <v>0</v>
      </c>
      <c r="P207" s="34"/>
      <c r="Q207" s="34"/>
    </row>
    <row r="208" spans="1:17" ht="15" customHeight="1" x14ac:dyDescent="0.25">
      <c r="A208" s="5" t="s">
        <v>186</v>
      </c>
      <c r="B208" s="11" t="s">
        <v>29</v>
      </c>
      <c r="C208" s="35" t="s">
        <v>30</v>
      </c>
      <c r="D208" s="15">
        <f t="shared" si="86"/>
        <v>178.1</v>
      </c>
      <c r="E208" s="15">
        <v>178.1</v>
      </c>
      <c r="F208" s="15">
        <v>166.5</v>
      </c>
      <c r="G208" s="15"/>
      <c r="H208" s="8">
        <f t="shared" si="87"/>
        <v>0</v>
      </c>
      <c r="I208" s="9"/>
      <c r="J208" s="9"/>
      <c r="K208" s="161"/>
      <c r="L208" s="10">
        <f t="shared" si="88"/>
        <v>178.1</v>
      </c>
      <c r="M208" s="10">
        <f t="shared" si="89"/>
        <v>178.1</v>
      </c>
      <c r="N208" s="10">
        <f t="shared" si="90"/>
        <v>166.5</v>
      </c>
      <c r="O208" s="10">
        <f t="shared" si="91"/>
        <v>0</v>
      </c>
      <c r="P208" s="34"/>
      <c r="Q208" s="34"/>
    </row>
    <row r="209" spans="1:17" x14ac:dyDescent="0.25">
      <c r="A209" s="5" t="s">
        <v>187</v>
      </c>
      <c r="B209" s="36" t="s">
        <v>62</v>
      </c>
      <c r="C209" s="35" t="s">
        <v>30</v>
      </c>
      <c r="D209" s="15">
        <f t="shared" si="86"/>
        <v>450.2</v>
      </c>
      <c r="E209" s="15">
        <v>450.2</v>
      </c>
      <c r="F209" s="15">
        <v>384.7</v>
      </c>
      <c r="G209" s="15"/>
      <c r="H209" s="8">
        <f t="shared" si="87"/>
        <v>0</v>
      </c>
      <c r="I209" s="9"/>
      <c r="J209" s="9">
        <v>-6.2</v>
      </c>
      <c r="K209" s="161"/>
      <c r="L209" s="10">
        <f t="shared" si="88"/>
        <v>450.2</v>
      </c>
      <c r="M209" s="10">
        <f t="shared" si="89"/>
        <v>450.2</v>
      </c>
      <c r="N209" s="10">
        <f t="shared" si="90"/>
        <v>378.5</v>
      </c>
      <c r="O209" s="10">
        <f t="shared" si="91"/>
        <v>0</v>
      </c>
    </row>
    <row r="210" spans="1:17" ht="15.95" customHeight="1" x14ac:dyDescent="0.25">
      <c r="A210" s="48" t="s">
        <v>188</v>
      </c>
      <c r="B210" s="39" t="s">
        <v>174</v>
      </c>
      <c r="C210" s="72"/>
      <c r="D210" s="207">
        <f t="shared" ref="D210:K210" si="97">D195+D196+D197+D198+D199+D200+D201+D202+D203+D204+D205+D206+D207+D208+D209</f>
        <v>2764.6</v>
      </c>
      <c r="E210" s="22">
        <f t="shared" si="97"/>
        <v>2652.6</v>
      </c>
      <c r="F210" s="22">
        <f t="shared" si="97"/>
        <v>1890.6000000000001</v>
      </c>
      <c r="G210" s="22">
        <f t="shared" si="97"/>
        <v>112</v>
      </c>
      <c r="H210" s="8">
        <f t="shared" si="97"/>
        <v>4.9000000000000004</v>
      </c>
      <c r="I210" s="8">
        <f t="shared" si="97"/>
        <v>3.9</v>
      </c>
      <c r="J210" s="8">
        <f t="shared" si="97"/>
        <v>-5.5</v>
      </c>
      <c r="K210" s="8">
        <f t="shared" si="97"/>
        <v>1</v>
      </c>
      <c r="L210" s="39">
        <f>M210+O210</f>
        <v>2769.5</v>
      </c>
      <c r="M210" s="39">
        <f>M195+M196+M197+M198+M199+M200+M201+M202+M203+M204+M205+M206+M207+M208+M209</f>
        <v>2656.5</v>
      </c>
      <c r="N210" s="39">
        <f>N195+N196+N197+N198+N199+N200+N201+N202+N203+N204+N205+N206+N207+N208+N209</f>
        <v>1885.1</v>
      </c>
      <c r="O210" s="39">
        <f>O195+O196+O197+O198+O199+O200+O201+O202+O203+O204+O205+O206+O207+O208+O209</f>
        <v>113</v>
      </c>
    </row>
    <row r="211" spans="1:17" ht="17.25" customHeight="1" x14ac:dyDescent="0.25">
      <c r="A211" s="5" t="s">
        <v>139</v>
      </c>
      <c r="B211" s="471" t="s">
        <v>66</v>
      </c>
      <c r="C211" s="472"/>
      <c r="D211" s="472"/>
      <c r="E211" s="472"/>
      <c r="F211" s="472"/>
      <c r="G211" s="472"/>
      <c r="H211" s="472"/>
      <c r="I211" s="472"/>
      <c r="J211" s="472"/>
      <c r="K211" s="472"/>
      <c r="L211" s="472"/>
      <c r="M211" s="472"/>
      <c r="N211" s="472"/>
      <c r="O211" s="473"/>
    </row>
    <row r="212" spans="1:17" ht="17.25" customHeight="1" x14ac:dyDescent="0.25">
      <c r="A212" s="5" t="s">
        <v>140</v>
      </c>
      <c r="B212" s="2" t="s">
        <v>20</v>
      </c>
      <c r="C212" s="126"/>
      <c r="D212" s="15">
        <f t="shared" ref="D212:D214" si="98">E212+G212</f>
        <v>2607.3000000000002</v>
      </c>
      <c r="E212" s="15">
        <f>E213+E214</f>
        <v>2582.3000000000002</v>
      </c>
      <c r="F212" s="15">
        <f t="shared" ref="F212:G212" si="99">F213+F214</f>
        <v>7.8</v>
      </c>
      <c r="G212" s="15">
        <f t="shared" si="99"/>
        <v>25</v>
      </c>
      <c r="H212" s="8">
        <f t="shared" ref="H212:H214" si="100">I212+K212</f>
        <v>50</v>
      </c>
      <c r="I212" s="9">
        <f t="shared" ref="I212" si="101">I213+I214</f>
        <v>50</v>
      </c>
      <c r="J212" s="9">
        <f t="shared" ref="J212" si="102">J213+J214</f>
        <v>0</v>
      </c>
      <c r="K212" s="9">
        <f t="shared" ref="K212" si="103">K213+K214</f>
        <v>0</v>
      </c>
      <c r="L212" s="10">
        <f t="shared" ref="L212:L214" si="104">M212+O212</f>
        <v>2657.3</v>
      </c>
      <c r="M212" s="10">
        <f t="shared" ref="M212" si="105">M213+M214</f>
        <v>2632.3</v>
      </c>
      <c r="N212" s="10">
        <f t="shared" ref="N212" si="106">N213+N214</f>
        <v>7.8</v>
      </c>
      <c r="O212" s="10">
        <f t="shared" ref="O212" si="107">O213+O214</f>
        <v>25</v>
      </c>
    </row>
    <row r="213" spans="1:17" x14ac:dyDescent="0.25">
      <c r="A213" s="18"/>
      <c r="C213" s="14" t="s">
        <v>32</v>
      </c>
      <c r="D213" s="15">
        <f t="shared" si="98"/>
        <v>3</v>
      </c>
      <c r="E213" s="15">
        <v>3</v>
      </c>
      <c r="F213" s="15"/>
      <c r="G213" s="15"/>
      <c r="H213" s="8">
        <f t="shared" si="100"/>
        <v>0</v>
      </c>
      <c r="I213" s="9"/>
      <c r="J213" s="9"/>
      <c r="K213" s="161"/>
      <c r="L213" s="11">
        <f t="shared" si="104"/>
        <v>3</v>
      </c>
      <c r="M213" s="11">
        <f t="shared" ref="M213" si="108">E213+I213</f>
        <v>3</v>
      </c>
      <c r="N213" s="11">
        <f t="shared" ref="N213" si="109">F213+J213</f>
        <v>0</v>
      </c>
      <c r="O213" s="11">
        <f t="shared" ref="O213" si="110">G213+K213</f>
        <v>0</v>
      </c>
    </row>
    <row r="214" spans="1:17" ht="17.25" customHeight="1" x14ac:dyDescent="0.25">
      <c r="A214" s="18"/>
      <c r="B214" s="10"/>
      <c r="C214" s="14" t="s">
        <v>24</v>
      </c>
      <c r="D214" s="15">
        <f t="shared" si="98"/>
        <v>2604.3000000000002</v>
      </c>
      <c r="E214" s="15">
        <v>2579.3000000000002</v>
      </c>
      <c r="F214" s="15">
        <v>7.8</v>
      </c>
      <c r="G214" s="15">
        <v>25</v>
      </c>
      <c r="H214" s="8">
        <f t="shared" si="100"/>
        <v>50</v>
      </c>
      <c r="I214" s="9">
        <v>50</v>
      </c>
      <c r="J214" s="9"/>
      <c r="K214" s="161"/>
      <c r="L214" s="10">
        <f t="shared" si="104"/>
        <v>2654.3</v>
      </c>
      <c r="M214" s="11">
        <f t="shared" ref="M214" si="111">E214+I214</f>
        <v>2629.3</v>
      </c>
      <c r="N214" s="11">
        <f t="shared" ref="N214" si="112">F214+J214</f>
        <v>7.8</v>
      </c>
      <c r="O214" s="11">
        <f t="shared" ref="O214" si="113">G214+K214</f>
        <v>25</v>
      </c>
    </row>
    <row r="215" spans="1:17" ht="15" customHeight="1" x14ac:dyDescent="0.25">
      <c r="A215" s="12" t="s">
        <v>141</v>
      </c>
      <c r="B215" s="36" t="s">
        <v>51</v>
      </c>
      <c r="C215" s="74" t="s">
        <v>24</v>
      </c>
      <c r="D215" s="15">
        <f t="shared" ref="D215:D217" si="114">E215+G215</f>
        <v>302.2</v>
      </c>
      <c r="E215" s="15">
        <v>302.2</v>
      </c>
      <c r="F215" s="15">
        <v>257</v>
      </c>
      <c r="G215" s="15"/>
      <c r="H215" s="8">
        <f t="shared" ref="H215:H217" si="115">I215+K215</f>
        <v>0</v>
      </c>
      <c r="I215" s="9"/>
      <c r="J215" s="9"/>
      <c r="K215" s="161"/>
      <c r="L215" s="11">
        <f t="shared" ref="L215:L217" si="116">M215+O215</f>
        <v>302.2</v>
      </c>
      <c r="M215" s="11">
        <f t="shared" ref="M215:M217" si="117">E215+I215</f>
        <v>302.2</v>
      </c>
      <c r="N215" s="11">
        <f t="shared" ref="N215:N217" si="118">F215+J215</f>
        <v>257</v>
      </c>
      <c r="O215" s="11">
        <f t="shared" ref="O215:O217" si="119">G215+K215</f>
        <v>0</v>
      </c>
    </row>
    <row r="216" spans="1:17" ht="15" customHeight="1" x14ac:dyDescent="0.25">
      <c r="A216" s="18" t="s">
        <v>142</v>
      </c>
      <c r="B216" s="28" t="s">
        <v>52</v>
      </c>
      <c r="C216" s="29" t="s">
        <v>24</v>
      </c>
      <c r="D216" s="15">
        <f t="shared" si="114"/>
        <v>643.70000000000005</v>
      </c>
      <c r="E216" s="15">
        <v>643.70000000000005</v>
      </c>
      <c r="F216" s="15">
        <v>606.4</v>
      </c>
      <c r="G216" s="15"/>
      <c r="H216" s="8">
        <f t="shared" si="115"/>
        <v>0</v>
      </c>
      <c r="I216" s="9"/>
      <c r="J216" s="9"/>
      <c r="K216" s="161"/>
      <c r="L216" s="11">
        <f t="shared" si="116"/>
        <v>643.70000000000005</v>
      </c>
      <c r="M216" s="11">
        <f t="shared" si="117"/>
        <v>643.70000000000005</v>
      </c>
      <c r="N216" s="11">
        <f t="shared" si="118"/>
        <v>606.4</v>
      </c>
      <c r="O216" s="11">
        <f t="shared" si="119"/>
        <v>0</v>
      </c>
    </row>
    <row r="217" spans="1:17" s="34" customFormat="1" ht="15" customHeight="1" x14ac:dyDescent="0.25">
      <c r="A217" s="12" t="s">
        <v>143</v>
      </c>
      <c r="B217" s="11" t="s">
        <v>67</v>
      </c>
      <c r="C217" s="29" t="s">
        <v>24</v>
      </c>
      <c r="D217" s="15">
        <f t="shared" si="114"/>
        <v>466.3</v>
      </c>
      <c r="E217" s="15">
        <v>466.3</v>
      </c>
      <c r="F217" s="15">
        <v>334.2</v>
      </c>
      <c r="G217" s="15"/>
      <c r="H217" s="8">
        <f t="shared" si="115"/>
        <v>0</v>
      </c>
      <c r="I217" s="9"/>
      <c r="J217" s="9"/>
      <c r="K217" s="161"/>
      <c r="L217" s="11">
        <f t="shared" si="116"/>
        <v>466.3</v>
      </c>
      <c r="M217" s="11">
        <f t="shared" si="117"/>
        <v>466.3</v>
      </c>
      <c r="N217" s="11">
        <f t="shared" si="118"/>
        <v>334.2</v>
      </c>
      <c r="O217" s="11">
        <f t="shared" si="119"/>
        <v>0</v>
      </c>
      <c r="P217" s="2"/>
      <c r="Q217" s="2"/>
    </row>
    <row r="218" spans="1:17" s="34" customFormat="1" ht="15" customHeight="1" x14ac:dyDescent="0.25">
      <c r="A218" s="18" t="s">
        <v>144</v>
      </c>
      <c r="B218" s="11" t="s">
        <v>431</v>
      </c>
      <c r="C218" s="29" t="s">
        <v>24</v>
      </c>
      <c r="D218" s="15">
        <f t="shared" ref="D218" si="120">E218+G218</f>
        <v>362.4</v>
      </c>
      <c r="E218" s="15">
        <v>362.4</v>
      </c>
      <c r="F218" s="15">
        <v>327.3</v>
      </c>
      <c r="G218" s="15"/>
      <c r="H218" s="8">
        <f t="shared" ref="H218" si="121">I218+K218</f>
        <v>0</v>
      </c>
      <c r="I218" s="9"/>
      <c r="J218" s="9"/>
      <c r="K218" s="161"/>
      <c r="L218" s="11">
        <f t="shared" ref="L218" si="122">M218+O218</f>
        <v>362.4</v>
      </c>
      <c r="M218" s="11">
        <f t="shared" ref="M218" si="123">E218+I218</f>
        <v>362.4</v>
      </c>
      <c r="N218" s="11">
        <f t="shared" ref="N218" si="124">F218+J218</f>
        <v>327.3</v>
      </c>
      <c r="O218" s="11">
        <f t="shared" ref="O218" si="125">G218+K218</f>
        <v>0</v>
      </c>
      <c r="P218" s="2"/>
      <c r="Q218" s="2"/>
    </row>
    <row r="219" spans="1:17" ht="15.95" customHeight="1" x14ac:dyDescent="0.25">
      <c r="A219" s="48" t="s">
        <v>145</v>
      </c>
      <c r="B219" s="193" t="s">
        <v>175</v>
      </c>
      <c r="C219" s="24" t="s">
        <v>168</v>
      </c>
      <c r="D219" s="22">
        <f>D212+D215+D216+D217+D218</f>
        <v>4381.8999999999996</v>
      </c>
      <c r="E219" s="22">
        <f>E212+E215+E216+E217+E218</f>
        <v>4356.8999999999996</v>
      </c>
      <c r="F219" s="22">
        <f>F212+F215+F216+F217+F218</f>
        <v>1532.7</v>
      </c>
      <c r="G219" s="22">
        <f>G212+G215+G216+G217+G218</f>
        <v>25</v>
      </c>
      <c r="H219" s="23">
        <f>H212+H215+H216+H217</f>
        <v>50</v>
      </c>
      <c r="I219" s="23">
        <f>I212+I215+I216+I217+I218</f>
        <v>50</v>
      </c>
      <c r="J219" s="23">
        <f>J212+J215+J216+J217+J218</f>
        <v>0</v>
      </c>
      <c r="K219" s="201">
        <f>K212+K215+K216+K217+K218</f>
        <v>0</v>
      </c>
      <c r="L219" s="39">
        <f>M219+O219</f>
        <v>4431.8999999999996</v>
      </c>
      <c r="M219" s="44">
        <f>M212+M215+M216+M217+M218</f>
        <v>4406.8999999999996</v>
      </c>
      <c r="N219" s="44">
        <f>N212+N215+N216+N217+N218</f>
        <v>1532.7</v>
      </c>
      <c r="O219" s="44">
        <f>O212+O215+O216+O217+O218</f>
        <v>25</v>
      </c>
    </row>
    <row r="220" spans="1:17" ht="15.95" customHeight="1" x14ac:dyDescent="0.25">
      <c r="A220" s="48" t="s">
        <v>146</v>
      </c>
      <c r="B220" s="145" t="s">
        <v>167</v>
      </c>
      <c r="C220" s="41"/>
      <c r="D220" s="22">
        <f>E220+G220</f>
        <v>24147.000000000004</v>
      </c>
      <c r="E220" s="22">
        <f>E91+E145+E149+E188+E193+E210+E219</f>
        <v>21810.300000000003</v>
      </c>
      <c r="F220" s="22">
        <f>F91+F145+F149+F188+F193+F210+F219</f>
        <v>12374.2</v>
      </c>
      <c r="G220" s="22">
        <f>G91+G145+G149+G188+G193+G210+G219</f>
        <v>2336.7000000000003</v>
      </c>
      <c r="H220" s="23">
        <f t="shared" ref="H220" si="126">I220+K220</f>
        <v>186.20000000000002</v>
      </c>
      <c r="I220" s="23">
        <f>I91+I145+I149+I188+I193+I210+I219</f>
        <v>189.70000000000002</v>
      </c>
      <c r="J220" s="23">
        <f>J91+J145+J149+J188+J193+J210+J219</f>
        <v>-35.300000000000004</v>
      </c>
      <c r="K220" s="23">
        <f>K91+K145+K149+K188+K193+K210+K219</f>
        <v>-3.5</v>
      </c>
      <c r="L220" s="44">
        <f t="shared" ref="L220" si="127">M220+O220</f>
        <v>24333.200000000001</v>
      </c>
      <c r="M220" s="44">
        <f>M91+M145+M149+M188+M193+M210+M219</f>
        <v>22000</v>
      </c>
      <c r="N220" s="44">
        <f>N91+N145+N149+N188+N193+N210+N219</f>
        <v>12338.900000000001</v>
      </c>
      <c r="O220" s="44">
        <f>O91+O145+O149+O188+O193+O210+O219</f>
        <v>2333.2000000000003</v>
      </c>
      <c r="P220" s="22">
        <f t="shared" ref="P220" si="128">Q220+S220</f>
        <v>0</v>
      </c>
      <c r="Q220" s="22">
        <f>Q91+Q145+Q149+Q188+Q193+Q210+Q219</f>
        <v>0</v>
      </c>
    </row>
    <row r="221" spans="1:17" s="34" customFormat="1" ht="27.95" customHeight="1" x14ac:dyDescent="0.25">
      <c r="A221" s="164"/>
      <c r="B221" s="384" t="s">
        <v>164</v>
      </c>
      <c r="C221" s="24"/>
      <c r="D221" s="86">
        <f>E221+G221</f>
        <v>1400</v>
      </c>
      <c r="E221" s="86">
        <f>E98</f>
        <v>1400</v>
      </c>
      <c r="F221" s="86">
        <f>F98</f>
        <v>0</v>
      </c>
      <c r="G221" s="86">
        <f>G98</f>
        <v>0</v>
      </c>
      <c r="H221" s="156">
        <f>I221+K221</f>
        <v>0</v>
      </c>
      <c r="I221" s="88">
        <f>I98</f>
        <v>0</v>
      </c>
      <c r="J221" s="88">
        <f>J98</f>
        <v>0</v>
      </c>
      <c r="K221" s="208">
        <f>K98</f>
        <v>0</v>
      </c>
      <c r="L221" s="89">
        <f>M221+O221</f>
        <v>1400</v>
      </c>
      <c r="M221" s="89">
        <f>M98</f>
        <v>1400</v>
      </c>
      <c r="N221" s="89">
        <f>N98</f>
        <v>0</v>
      </c>
      <c r="O221" s="89">
        <f>O98</f>
        <v>0</v>
      </c>
      <c r="P221" s="2"/>
      <c r="Q221" s="2"/>
    </row>
    <row r="222" spans="1:17" x14ac:dyDescent="0.25">
      <c r="B222" s="45"/>
      <c r="C222" s="46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</row>
    <row r="223" spans="1:17" x14ac:dyDescent="0.25">
      <c r="C223" s="47"/>
      <c r="D223" s="2">
        <v>24147</v>
      </c>
      <c r="E223" s="2">
        <v>21810.3</v>
      </c>
      <c r="F223" s="2">
        <v>12374.2</v>
      </c>
      <c r="G223" s="2">
        <v>2336.6999999999998</v>
      </c>
      <c r="P223" s="64" t="s">
        <v>286</v>
      </c>
      <c r="Q223" s="65">
        <f>SUMIF(C26:C217,1,L26:L217)</f>
        <v>5116.5</v>
      </c>
    </row>
    <row r="224" spans="1:17" x14ac:dyDescent="0.25">
      <c r="C224" s="47"/>
      <c r="P224" s="64" t="s">
        <v>287</v>
      </c>
      <c r="Q224" s="65">
        <f>SUMIF(C26:C217,2,L26:L217)</f>
        <v>0</v>
      </c>
    </row>
    <row r="225" spans="3:17" x14ac:dyDescent="0.25">
      <c r="C225" s="47"/>
      <c r="P225" s="64" t="s">
        <v>288</v>
      </c>
      <c r="Q225" s="65">
        <f>SUMIF(C26:C217,3,L26:L217)</f>
        <v>55</v>
      </c>
    </row>
    <row r="226" spans="3:17" x14ac:dyDescent="0.25">
      <c r="C226" s="47"/>
      <c r="P226" s="64" t="s">
        <v>289</v>
      </c>
      <c r="Q226" s="65">
        <f>SUMIF(C26:C217,4,L26:L217)</f>
        <v>1165.8</v>
      </c>
    </row>
    <row r="227" spans="3:17" x14ac:dyDescent="0.25">
      <c r="C227" s="47"/>
      <c r="P227" s="64" t="s">
        <v>292</v>
      </c>
      <c r="Q227" s="65">
        <f>SUMIF(C27:C219,5,L27:L219)</f>
        <v>1928.6</v>
      </c>
    </row>
    <row r="228" spans="3:17" x14ac:dyDescent="0.25">
      <c r="C228" s="47"/>
      <c r="P228" s="64" t="s">
        <v>290</v>
      </c>
      <c r="Q228" s="65">
        <f>SUMIF(C26:C217,6,L26:L217)</f>
        <v>1583.3999999999999</v>
      </c>
    </row>
    <row r="229" spans="3:17" x14ac:dyDescent="0.25">
      <c r="C229" s="47"/>
      <c r="P229" s="64" t="s">
        <v>291</v>
      </c>
      <c r="Q229" s="65">
        <f>SUMIF(C26:C217,7,L26:L217)</f>
        <v>63.6</v>
      </c>
    </row>
    <row r="230" spans="3:17" x14ac:dyDescent="0.25">
      <c r="C230" s="47"/>
      <c r="P230" s="64" t="s">
        <v>293</v>
      </c>
      <c r="Q230" s="65">
        <f>SUMIF(C26:C217,8,L26:L217)</f>
        <v>2901.4</v>
      </c>
    </row>
    <row r="231" spans="3:17" x14ac:dyDescent="0.25">
      <c r="C231" s="47"/>
      <c r="P231" s="64" t="s">
        <v>294</v>
      </c>
      <c r="Q231" s="65">
        <f>SUMIF(C26:C217,9,L26:L217)</f>
        <v>6900.8</v>
      </c>
    </row>
    <row r="232" spans="3:17" x14ac:dyDescent="0.25">
      <c r="C232" s="47"/>
      <c r="P232" s="64" t="s">
        <v>295</v>
      </c>
      <c r="Q232" s="65">
        <f>SUMIF(C26:C218,10,L26:L218)</f>
        <v>4618.0999999999995</v>
      </c>
    </row>
    <row r="233" spans="3:17" x14ac:dyDescent="0.25">
      <c r="C233" s="47"/>
      <c r="P233" s="69" t="s">
        <v>167</v>
      </c>
      <c r="Q233" s="70">
        <f>SUM(Q223:Q232)</f>
        <v>24333.199999999997</v>
      </c>
    </row>
    <row r="234" spans="3:17" x14ac:dyDescent="0.25">
      <c r="C234" s="47"/>
      <c r="P234" s="71"/>
      <c r="Q234" s="71"/>
    </row>
    <row r="235" spans="3:17" x14ac:dyDescent="0.25">
      <c r="C235" s="47"/>
      <c r="P235" s="71"/>
      <c r="Q235" s="71">
        <f>Q233-L220</f>
        <v>0</v>
      </c>
    </row>
    <row r="236" spans="3:17" x14ac:dyDescent="0.25">
      <c r="C236" s="47"/>
    </row>
    <row r="237" spans="3:17" x14ac:dyDescent="0.25">
      <c r="C237" s="47"/>
    </row>
    <row r="238" spans="3:17" x14ac:dyDescent="0.25">
      <c r="C238" s="47"/>
    </row>
    <row r="239" spans="3:17" x14ac:dyDescent="0.25">
      <c r="C239" s="47"/>
    </row>
    <row r="240" spans="3:1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11:O211"/>
    <mergeCell ref="B150:O150"/>
    <mergeCell ref="B189:O189"/>
    <mergeCell ref="D22:D24"/>
    <mergeCell ref="L22:L24"/>
    <mergeCell ref="B92:O92"/>
    <mergeCell ref="B25:O25"/>
    <mergeCell ref="O23:O24"/>
    <mergeCell ref="M22:O22"/>
    <mergeCell ref="H22:H24"/>
    <mergeCell ref="G23:G24"/>
    <mergeCell ref="B194:O194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activeCell="W23" sqref="W23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512" t="s">
        <v>308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2:15" x14ac:dyDescent="0.25">
      <c r="B2" s="512" t="s">
        <v>474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2:15" x14ac:dyDescent="0.25">
      <c r="B3" s="512" t="s">
        <v>486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2:15" x14ac:dyDescent="0.25">
      <c r="B4" s="512" t="s">
        <v>319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2:15" x14ac:dyDescent="0.25">
      <c r="B5" s="512" t="s">
        <v>488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2:15" x14ac:dyDescent="0.25">
      <c r="B6" s="513" t="s">
        <v>505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298"/>
    </row>
    <row r="7" spans="2:15" x14ac:dyDescent="0.25">
      <c r="B7" s="512" t="s">
        <v>515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2:15" ht="15" customHeight="1" x14ac:dyDescent="0.25">
      <c r="B8" s="513" t="s">
        <v>519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298"/>
    </row>
    <row r="9" spans="2:15" x14ac:dyDescent="0.25">
      <c r="B9" s="512" t="s">
        <v>524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2:15" ht="15" customHeight="1" x14ac:dyDescent="0.25">
      <c r="B10" s="513" t="s">
        <v>529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298"/>
    </row>
    <row r="11" spans="2:15" hidden="1" x14ac:dyDescent="0.25">
      <c r="B11" s="512" t="s">
        <v>489</v>
      </c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</row>
    <row r="12" spans="2:15" ht="15" hidden="1" customHeight="1" x14ac:dyDescent="0.25">
      <c r="B12" s="513" t="s">
        <v>439</v>
      </c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298"/>
    </row>
    <row r="13" spans="2:15" hidden="1" x14ac:dyDescent="0.25">
      <c r="B13" s="512" t="s">
        <v>489</v>
      </c>
      <c r="C13" s="512"/>
      <c r="D13" s="512"/>
      <c r="E13" s="512"/>
      <c r="F13" s="512"/>
      <c r="G13" s="512"/>
      <c r="H13" s="512"/>
      <c r="I13" s="512"/>
      <c r="J13" s="512"/>
      <c r="K13" s="512"/>
      <c r="L13" s="512"/>
      <c r="M13" s="512"/>
      <c r="N13" s="512"/>
      <c r="O13" s="512"/>
    </row>
    <row r="14" spans="2:15" ht="15" hidden="1" customHeight="1" x14ac:dyDescent="0.25">
      <c r="B14" s="513" t="s">
        <v>439</v>
      </c>
      <c r="C14" s="513"/>
      <c r="D14" s="513"/>
      <c r="E14" s="513"/>
      <c r="F14" s="513"/>
      <c r="G14" s="513"/>
      <c r="H14" s="513"/>
      <c r="I14" s="513"/>
      <c r="J14" s="513"/>
      <c r="K14" s="513"/>
      <c r="L14" s="513"/>
      <c r="M14" s="513"/>
      <c r="N14" s="513"/>
      <c r="O14" s="298"/>
    </row>
    <row r="15" spans="2:15" hidden="1" x14ac:dyDescent="0.25">
      <c r="B15" s="512" t="s">
        <v>489</v>
      </c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</row>
    <row r="16" spans="2:15" ht="15" hidden="1" customHeight="1" x14ac:dyDescent="0.25">
      <c r="B16" s="513" t="s">
        <v>439</v>
      </c>
      <c r="C16" s="513"/>
      <c r="D16" s="513"/>
      <c r="E16" s="513"/>
      <c r="F16" s="513"/>
      <c r="G16" s="513"/>
      <c r="H16" s="513"/>
      <c r="I16" s="513"/>
      <c r="J16" s="513"/>
      <c r="K16" s="513"/>
      <c r="L16" s="513"/>
      <c r="M16" s="513"/>
      <c r="N16" s="513"/>
      <c r="O16" s="298"/>
    </row>
    <row r="17" spans="1:15" hidden="1" x14ac:dyDescent="0.25">
      <c r="B17" s="512" t="s">
        <v>489</v>
      </c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</row>
    <row r="18" spans="1:15" ht="15" hidden="1" customHeight="1" x14ac:dyDescent="0.25">
      <c r="B18" s="513" t="s">
        <v>439</v>
      </c>
      <c r="C18" s="513"/>
      <c r="D18" s="513"/>
      <c r="E18" s="513"/>
      <c r="F18" s="513"/>
      <c r="G18" s="513"/>
      <c r="H18" s="513"/>
      <c r="I18" s="513"/>
      <c r="J18" s="513"/>
      <c r="K18" s="513"/>
      <c r="L18" s="513"/>
      <c r="M18" s="513"/>
      <c r="N18" s="513"/>
      <c r="O18" s="298"/>
    </row>
    <row r="19" spans="1:15" x14ac:dyDescent="0.25"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31.5" customHeight="1" x14ac:dyDescent="0.25">
      <c r="A20" s="454" t="s">
        <v>461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  <c r="O20" s="454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59" t="s">
        <v>5</v>
      </c>
      <c r="B22" s="462" t="s">
        <v>307</v>
      </c>
      <c r="C22" s="462" t="s">
        <v>53</v>
      </c>
      <c r="D22" s="475" t="s">
        <v>316</v>
      </c>
      <c r="E22" s="479" t="s">
        <v>189</v>
      </c>
      <c r="F22" s="479"/>
      <c r="G22" s="480"/>
      <c r="H22" s="465" t="s">
        <v>318</v>
      </c>
      <c r="I22" s="468" t="s">
        <v>189</v>
      </c>
      <c r="J22" s="469"/>
      <c r="K22" s="470"/>
      <c r="L22" s="474" t="s">
        <v>0</v>
      </c>
      <c r="M22" s="483" t="s">
        <v>189</v>
      </c>
      <c r="N22" s="484"/>
      <c r="O22" s="485"/>
    </row>
    <row r="23" spans="1:15" x14ac:dyDescent="0.25">
      <c r="A23" s="460"/>
      <c r="B23" s="463"/>
      <c r="C23" s="463"/>
      <c r="D23" s="476"/>
      <c r="E23" s="480" t="s">
        <v>1</v>
      </c>
      <c r="F23" s="491"/>
      <c r="G23" s="481" t="s">
        <v>2</v>
      </c>
      <c r="H23" s="466"/>
      <c r="I23" s="490" t="s">
        <v>1</v>
      </c>
      <c r="J23" s="490"/>
      <c r="K23" s="458" t="s">
        <v>2</v>
      </c>
      <c r="L23" s="474"/>
      <c r="M23" s="474" t="s">
        <v>1</v>
      </c>
      <c r="N23" s="474"/>
      <c r="O23" s="457" t="s">
        <v>2</v>
      </c>
    </row>
    <row r="24" spans="1:15" ht="30.75" customHeight="1" x14ac:dyDescent="0.25">
      <c r="A24" s="461"/>
      <c r="B24" s="464"/>
      <c r="C24" s="464"/>
      <c r="D24" s="477"/>
      <c r="E24" s="80" t="s">
        <v>3</v>
      </c>
      <c r="F24" s="81" t="s">
        <v>4</v>
      </c>
      <c r="G24" s="481"/>
      <c r="H24" s="467"/>
      <c r="I24" s="82" t="s">
        <v>3</v>
      </c>
      <c r="J24" s="83" t="s">
        <v>4</v>
      </c>
      <c r="K24" s="458"/>
      <c r="L24" s="474"/>
      <c r="M24" s="97" t="s">
        <v>3</v>
      </c>
      <c r="N24" s="96" t="s">
        <v>4</v>
      </c>
      <c r="O24" s="457"/>
    </row>
    <row r="25" spans="1:15" ht="15.95" customHeight="1" x14ac:dyDescent="0.25">
      <c r="A25" s="5" t="s">
        <v>69</v>
      </c>
      <c r="B25" s="471" t="s">
        <v>6</v>
      </c>
      <c r="C25" s="472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</row>
    <row r="26" spans="1:15" ht="15" customHeight="1" x14ac:dyDescent="0.25">
      <c r="A26" s="120" t="s">
        <v>177</v>
      </c>
      <c r="B26" s="36" t="s">
        <v>20</v>
      </c>
      <c r="C26" s="121"/>
      <c r="D26" s="122">
        <f t="shared" ref="D26:O26" si="0">SUM(D28:D43)</f>
        <v>273.8</v>
      </c>
      <c r="E26" s="122">
        <f t="shared" si="0"/>
        <v>273.8</v>
      </c>
      <c r="F26" s="122">
        <f t="shared" si="0"/>
        <v>214.6</v>
      </c>
      <c r="G26" s="122">
        <f t="shared" si="0"/>
        <v>0</v>
      </c>
      <c r="H26" s="123">
        <f t="shared" si="0"/>
        <v>2.4</v>
      </c>
      <c r="I26" s="123">
        <f t="shared" si="0"/>
        <v>2.4</v>
      </c>
      <c r="J26" s="123">
        <f t="shared" si="0"/>
        <v>2.3000000000000003</v>
      </c>
      <c r="K26" s="123">
        <f t="shared" si="0"/>
        <v>0</v>
      </c>
      <c r="L26" s="36">
        <f t="shared" si="0"/>
        <v>276.2</v>
      </c>
      <c r="M26" s="36">
        <f t="shared" si="0"/>
        <v>276.2</v>
      </c>
      <c r="N26" s="36">
        <f t="shared" si="0"/>
        <v>216.9</v>
      </c>
      <c r="O26" s="36">
        <f t="shared" si="0"/>
        <v>0</v>
      </c>
    </row>
    <row r="27" spans="1:15" ht="15" customHeight="1" x14ac:dyDescent="0.25">
      <c r="A27" s="124"/>
      <c r="B27" s="125" t="s">
        <v>189</v>
      </c>
      <c r="C27" s="126"/>
      <c r="D27" s="127"/>
      <c r="E27" s="127"/>
      <c r="F27" s="127"/>
      <c r="G27" s="127"/>
      <c r="H27" s="73"/>
      <c r="I27" s="73"/>
      <c r="J27" s="73"/>
      <c r="K27" s="73"/>
      <c r="L27" s="28"/>
      <c r="M27" s="28"/>
      <c r="N27" s="28"/>
      <c r="O27" s="28"/>
    </row>
    <row r="28" spans="1:15" ht="26.25" x14ac:dyDescent="0.25">
      <c r="A28" s="124"/>
      <c r="B28" s="128" t="s">
        <v>198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24"/>
      <c r="B29" s="129" t="s">
        <v>194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/>
      <c r="K29" s="8"/>
      <c r="L29" s="11">
        <f>M29+O29</f>
        <v>28.6</v>
      </c>
      <c r="M29" s="10">
        <f t="shared" ref="M29:M33" si="2">E29+I29</f>
        <v>28.6</v>
      </c>
      <c r="N29" s="10">
        <f t="shared" ref="N29:N34" si="3">F29+J29</f>
        <v>28.1</v>
      </c>
      <c r="O29" s="10">
        <f t="shared" ref="O29:O34" si="4">G29+K29</f>
        <v>0</v>
      </c>
    </row>
    <row r="30" spans="1:15" ht="26.25" x14ac:dyDescent="0.25">
      <c r="A30" s="124"/>
      <c r="B30" s="129" t="s">
        <v>200</v>
      </c>
      <c r="C30" s="29" t="s">
        <v>9</v>
      </c>
      <c r="D30" s="15">
        <f t="shared" ref="D30:D43" si="5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6">M30+O30</f>
        <v>8.1</v>
      </c>
      <c r="M30" s="11">
        <f t="shared" si="2"/>
        <v>8.1</v>
      </c>
      <c r="N30" s="11">
        <f t="shared" si="3"/>
        <v>8</v>
      </c>
      <c r="O30" s="11">
        <f t="shared" si="4"/>
        <v>0</v>
      </c>
    </row>
    <row r="31" spans="1:15" ht="26.25" x14ac:dyDescent="0.25">
      <c r="A31" s="124"/>
      <c r="B31" s="129" t="s">
        <v>196</v>
      </c>
      <c r="C31" s="29" t="s">
        <v>9</v>
      </c>
      <c r="D31" s="15">
        <f t="shared" si="5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6"/>
        <v>27.9</v>
      </c>
      <c r="M31" s="11">
        <f t="shared" si="2"/>
        <v>27.9</v>
      </c>
      <c r="N31" s="11">
        <f t="shared" si="3"/>
        <v>22.6</v>
      </c>
      <c r="O31" s="11">
        <f t="shared" si="4"/>
        <v>0</v>
      </c>
    </row>
    <row r="32" spans="1:15" ht="15" customHeight="1" x14ac:dyDescent="0.25">
      <c r="A32" s="124"/>
      <c r="B32" s="129" t="s">
        <v>201</v>
      </c>
      <c r="C32" s="29" t="s">
        <v>9</v>
      </c>
      <c r="D32" s="15">
        <f t="shared" si="5"/>
        <v>14.2</v>
      </c>
      <c r="E32" s="15">
        <v>14.2</v>
      </c>
      <c r="F32" s="15">
        <v>13.2</v>
      </c>
      <c r="G32" s="15"/>
      <c r="H32" s="8">
        <f t="shared" si="1"/>
        <v>0</v>
      </c>
      <c r="I32" s="9"/>
      <c r="J32" s="9"/>
      <c r="K32" s="9"/>
      <c r="L32" s="11">
        <f t="shared" si="6"/>
        <v>14.2</v>
      </c>
      <c r="M32" s="11">
        <f t="shared" si="2"/>
        <v>14.2</v>
      </c>
      <c r="N32" s="11">
        <f t="shared" si="3"/>
        <v>13.2</v>
      </c>
      <c r="O32" s="11">
        <f t="shared" si="4"/>
        <v>0</v>
      </c>
    </row>
    <row r="33" spans="1:18" ht="26.25" x14ac:dyDescent="0.25">
      <c r="A33" s="124"/>
      <c r="B33" s="129" t="s">
        <v>195</v>
      </c>
      <c r="C33" s="29" t="s">
        <v>9</v>
      </c>
      <c r="D33" s="15">
        <f t="shared" si="5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6"/>
        <v>5.3</v>
      </c>
      <c r="M33" s="11">
        <f t="shared" si="2"/>
        <v>5.3</v>
      </c>
      <c r="N33" s="11">
        <f t="shared" si="3"/>
        <v>5.2</v>
      </c>
      <c r="O33" s="11">
        <f t="shared" si="4"/>
        <v>0</v>
      </c>
    </row>
    <row r="34" spans="1:18" ht="39" x14ac:dyDescent="0.25">
      <c r="A34" s="124"/>
      <c r="B34" s="129" t="s">
        <v>391</v>
      </c>
      <c r="C34" s="29" t="s">
        <v>9</v>
      </c>
      <c r="D34" s="15">
        <f t="shared" si="5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6"/>
        <v>11.3</v>
      </c>
      <c r="M34" s="11">
        <f>E34+I34</f>
        <v>11.3</v>
      </c>
      <c r="N34" s="11">
        <f t="shared" si="3"/>
        <v>3</v>
      </c>
      <c r="O34" s="11">
        <f t="shared" si="4"/>
        <v>0</v>
      </c>
    </row>
    <row r="35" spans="1:18" ht="26.25" x14ac:dyDescent="0.25">
      <c r="A35" s="124"/>
      <c r="B35" s="129" t="s">
        <v>214</v>
      </c>
      <c r="C35" s="29" t="s">
        <v>9</v>
      </c>
      <c r="D35" s="15">
        <f t="shared" si="5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6"/>
        <v>0.6</v>
      </c>
      <c r="M35" s="11">
        <f t="shared" ref="M35:M43" si="7">E35+I35</f>
        <v>0.6</v>
      </c>
      <c r="N35" s="11">
        <f t="shared" ref="N35:N43" si="8">F35+J35</f>
        <v>0.6</v>
      </c>
      <c r="O35" s="11">
        <f t="shared" ref="O35:O43" si="9">G35+K35</f>
        <v>0</v>
      </c>
    </row>
    <row r="36" spans="1:18" ht="15" customHeight="1" x14ac:dyDescent="0.25">
      <c r="A36" s="124"/>
      <c r="B36" s="129" t="s">
        <v>199</v>
      </c>
      <c r="C36" s="29" t="s">
        <v>23</v>
      </c>
      <c r="D36" s="15">
        <f t="shared" si="5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/>
      <c r="K36" s="9"/>
      <c r="L36" s="11">
        <f t="shared" si="6"/>
        <v>17.399999999999999</v>
      </c>
      <c r="M36" s="11">
        <f t="shared" si="7"/>
        <v>17.399999999999999</v>
      </c>
      <c r="N36" s="11">
        <f t="shared" si="8"/>
        <v>14.7</v>
      </c>
      <c r="O36" s="11">
        <f t="shared" si="9"/>
        <v>0</v>
      </c>
    </row>
    <row r="37" spans="1:18" ht="15" customHeight="1" x14ac:dyDescent="0.25">
      <c r="A37" s="124"/>
      <c r="B37" s="129" t="s">
        <v>191</v>
      </c>
      <c r="C37" s="29" t="s">
        <v>23</v>
      </c>
      <c r="D37" s="15">
        <f t="shared" si="5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6"/>
        <v>7.1</v>
      </c>
      <c r="M37" s="11">
        <f t="shared" si="7"/>
        <v>7.1</v>
      </c>
      <c r="N37" s="11">
        <f t="shared" si="8"/>
        <v>6.6</v>
      </c>
      <c r="O37" s="11">
        <f t="shared" si="9"/>
        <v>0</v>
      </c>
    </row>
    <row r="38" spans="1:18" ht="15" customHeight="1" x14ac:dyDescent="0.25">
      <c r="A38" s="124"/>
      <c r="B38" s="129" t="s">
        <v>204</v>
      </c>
      <c r="C38" s="29" t="s">
        <v>25</v>
      </c>
      <c r="D38" s="15">
        <f t="shared" si="5"/>
        <v>102.8</v>
      </c>
      <c r="E38" s="15">
        <v>102.8</v>
      </c>
      <c r="F38" s="15">
        <v>86.1</v>
      </c>
      <c r="G38" s="15"/>
      <c r="H38" s="8">
        <f t="shared" si="1"/>
        <v>0</v>
      </c>
      <c r="I38" s="9"/>
      <c r="J38" s="9"/>
      <c r="K38" s="9"/>
      <c r="L38" s="11">
        <f t="shared" si="6"/>
        <v>102.8</v>
      </c>
      <c r="M38" s="11">
        <f t="shared" si="7"/>
        <v>102.8</v>
      </c>
      <c r="N38" s="11">
        <f t="shared" si="8"/>
        <v>86.1</v>
      </c>
      <c r="O38" s="11">
        <f t="shared" si="9"/>
        <v>0</v>
      </c>
    </row>
    <row r="39" spans="1:18" ht="39" x14ac:dyDescent="0.25">
      <c r="A39" s="124"/>
      <c r="B39" s="129" t="s">
        <v>206</v>
      </c>
      <c r="C39" s="29" t="s">
        <v>24</v>
      </c>
      <c r="D39" s="15">
        <f t="shared" si="5"/>
        <v>0</v>
      </c>
      <c r="E39" s="15"/>
      <c r="F39" s="15"/>
      <c r="G39" s="15"/>
      <c r="H39" s="8">
        <f t="shared" si="1"/>
        <v>0.1</v>
      </c>
      <c r="I39" s="9">
        <v>0.1</v>
      </c>
      <c r="J39" s="9">
        <v>0.1</v>
      </c>
      <c r="K39" s="9"/>
      <c r="L39" s="11">
        <f t="shared" si="6"/>
        <v>0.1</v>
      </c>
      <c r="M39" s="11">
        <f t="shared" si="7"/>
        <v>0.1</v>
      </c>
      <c r="N39" s="11">
        <f t="shared" si="8"/>
        <v>0.1</v>
      </c>
      <c r="O39" s="11">
        <f t="shared" si="9"/>
        <v>0</v>
      </c>
      <c r="R39" s="2" t="e">
        <f>L132-#REF!</f>
        <v>#REF!</v>
      </c>
    </row>
    <row r="40" spans="1:18" ht="15" customHeight="1" x14ac:dyDescent="0.25">
      <c r="A40" s="124"/>
      <c r="B40" s="129" t="s">
        <v>462</v>
      </c>
      <c r="C40" s="29" t="s">
        <v>25</v>
      </c>
      <c r="D40" s="15">
        <f t="shared" ref="D40" si="10">E40+G40</f>
        <v>13.8</v>
      </c>
      <c r="E40" s="15">
        <v>13.8</v>
      </c>
      <c r="F40" s="15">
        <v>5.3</v>
      </c>
      <c r="G40" s="15"/>
      <c r="H40" s="8">
        <f t="shared" ref="H40" si="11">I40+K40</f>
        <v>0</v>
      </c>
      <c r="I40" s="9"/>
      <c r="J40" s="9"/>
      <c r="K40" s="9"/>
      <c r="L40" s="11">
        <f t="shared" ref="L40" si="12">M40+O40</f>
        <v>13.8</v>
      </c>
      <c r="M40" s="11">
        <f t="shared" ref="M40" si="13">E40+I40</f>
        <v>13.8</v>
      </c>
      <c r="N40" s="11">
        <f t="shared" ref="N40" si="14">F40+J40</f>
        <v>5.3</v>
      </c>
      <c r="O40" s="11">
        <f t="shared" ref="O40" si="15">G40+K40</f>
        <v>0</v>
      </c>
    </row>
    <row r="41" spans="1:18" ht="27.75" customHeight="1" x14ac:dyDescent="0.25">
      <c r="A41" s="124"/>
      <c r="B41" s="129" t="s">
        <v>202</v>
      </c>
      <c r="C41" s="29" t="s">
        <v>24</v>
      </c>
      <c r="D41" s="15">
        <f t="shared" si="5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6"/>
        <v>6.2</v>
      </c>
      <c r="M41" s="11">
        <f t="shared" si="7"/>
        <v>6.2</v>
      </c>
      <c r="N41" s="11">
        <f t="shared" si="8"/>
        <v>0</v>
      </c>
      <c r="O41" s="11">
        <f t="shared" si="9"/>
        <v>0</v>
      </c>
    </row>
    <row r="42" spans="1:18" ht="16.5" customHeight="1" x14ac:dyDescent="0.25">
      <c r="A42" s="124"/>
      <c r="B42" s="129" t="s">
        <v>203</v>
      </c>
      <c r="C42" s="29" t="s">
        <v>24</v>
      </c>
      <c r="D42" s="15">
        <f t="shared" si="5"/>
        <v>14.7</v>
      </c>
      <c r="E42" s="15">
        <v>14.7</v>
      </c>
      <c r="F42" s="15">
        <v>10.8</v>
      </c>
      <c r="G42" s="15"/>
      <c r="H42" s="8">
        <f t="shared" si="1"/>
        <v>0</v>
      </c>
      <c r="I42" s="9"/>
      <c r="J42" s="9"/>
      <c r="K42" s="9"/>
      <c r="L42" s="11">
        <f t="shared" si="6"/>
        <v>14.7</v>
      </c>
      <c r="M42" s="11">
        <f t="shared" si="7"/>
        <v>14.7</v>
      </c>
      <c r="N42" s="11">
        <f t="shared" si="8"/>
        <v>10.8</v>
      </c>
      <c r="O42" s="11">
        <f t="shared" si="9"/>
        <v>0</v>
      </c>
    </row>
    <row r="43" spans="1:18" ht="15" customHeight="1" x14ac:dyDescent="0.25">
      <c r="A43" s="124"/>
      <c r="B43" s="129" t="s">
        <v>205</v>
      </c>
      <c r="C43" s="29" t="s">
        <v>24</v>
      </c>
      <c r="D43" s="15">
        <f t="shared" si="5"/>
        <v>15.1</v>
      </c>
      <c r="E43" s="15">
        <v>15.1</v>
      </c>
      <c r="F43" s="15">
        <v>9.6999999999999993</v>
      </c>
      <c r="G43" s="15"/>
      <c r="H43" s="8">
        <f t="shared" si="1"/>
        <v>2.2999999999999998</v>
      </c>
      <c r="I43" s="9">
        <v>2.2999999999999998</v>
      </c>
      <c r="J43" s="9">
        <v>2.2000000000000002</v>
      </c>
      <c r="K43" s="9"/>
      <c r="L43" s="11">
        <f t="shared" si="6"/>
        <v>17.399999999999999</v>
      </c>
      <c r="M43" s="11">
        <f t="shared" si="7"/>
        <v>17.399999999999999</v>
      </c>
      <c r="N43" s="11">
        <f t="shared" si="8"/>
        <v>11.899999999999999</v>
      </c>
      <c r="O43" s="11">
        <f t="shared" si="9"/>
        <v>0</v>
      </c>
    </row>
    <row r="44" spans="1:18" ht="15" customHeight="1" x14ac:dyDescent="0.25">
      <c r="A44" s="120" t="s">
        <v>70</v>
      </c>
      <c r="B44" s="28" t="s">
        <v>7</v>
      </c>
      <c r="C44" s="130"/>
      <c r="D44" s="127">
        <f>SUM(D46:D47)</f>
        <v>11.5</v>
      </c>
      <c r="E44" s="127">
        <f>SUM(E46:E47)</f>
        <v>11.5</v>
      </c>
      <c r="F44" s="127">
        <f>SUM(F46:F47)</f>
        <v>10.1</v>
      </c>
      <c r="G44" s="127">
        <f>SUM(G46:G47)</f>
        <v>0</v>
      </c>
      <c r="H44" s="73">
        <f t="shared" ref="H44:O44" si="16">SUM(H46:H47)</f>
        <v>0</v>
      </c>
      <c r="I44" s="73">
        <f t="shared" si="16"/>
        <v>0</v>
      </c>
      <c r="J44" s="73">
        <f t="shared" si="16"/>
        <v>0</v>
      </c>
      <c r="K44" s="73">
        <f t="shared" si="16"/>
        <v>0</v>
      </c>
      <c r="L44" s="28">
        <f t="shared" si="16"/>
        <v>11.5</v>
      </c>
      <c r="M44" s="28">
        <f t="shared" si="16"/>
        <v>11.5</v>
      </c>
      <c r="N44" s="28">
        <f t="shared" si="16"/>
        <v>10.1</v>
      </c>
      <c r="O44" s="28">
        <f t="shared" si="16"/>
        <v>0</v>
      </c>
    </row>
    <row r="45" spans="1:18" ht="15" customHeight="1" x14ac:dyDescent="0.25">
      <c r="A45" s="124"/>
      <c r="B45" s="125" t="s">
        <v>189</v>
      </c>
      <c r="C45" s="126"/>
      <c r="D45" s="127"/>
      <c r="E45" s="127"/>
      <c r="F45" s="127"/>
      <c r="G45" s="127"/>
      <c r="H45" s="73"/>
      <c r="I45" s="73"/>
      <c r="J45" s="73"/>
      <c r="K45" s="73"/>
      <c r="L45" s="28"/>
      <c r="M45" s="28"/>
      <c r="N45" s="28"/>
      <c r="O45" s="28"/>
    </row>
    <row r="46" spans="1:18" ht="15" customHeight="1" x14ac:dyDescent="0.25">
      <c r="A46" s="124"/>
      <c r="B46" s="128" t="s">
        <v>204</v>
      </c>
      <c r="C46" s="6" t="s">
        <v>25</v>
      </c>
      <c r="D46" s="7">
        <f>E46+G46</f>
        <v>11.4</v>
      </c>
      <c r="E46" s="7">
        <v>11.4</v>
      </c>
      <c r="F46" s="7">
        <v>10.1</v>
      </c>
      <c r="G46" s="7"/>
      <c r="H46" s="8">
        <f>I46+K46</f>
        <v>0</v>
      </c>
      <c r="I46" s="8"/>
      <c r="J46" s="8"/>
      <c r="K46" s="8"/>
      <c r="L46" s="10">
        <f>M46+O46</f>
        <v>11.4</v>
      </c>
      <c r="M46" s="10">
        <f>E46+I46</f>
        <v>11.4</v>
      </c>
      <c r="N46" s="10">
        <f>F46+J46</f>
        <v>10.1</v>
      </c>
      <c r="O46" s="10">
        <f>G46+K46</f>
        <v>0</v>
      </c>
    </row>
    <row r="47" spans="1:18" ht="26.25" x14ac:dyDescent="0.25">
      <c r="A47" s="124"/>
      <c r="B47" s="129" t="s">
        <v>448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20" t="s">
        <v>71</v>
      </c>
      <c r="B48" s="28" t="s">
        <v>10</v>
      </c>
      <c r="C48" s="130"/>
      <c r="D48" s="127">
        <f>SUM(D50:D51)</f>
        <v>10.9</v>
      </c>
      <c r="E48" s="127">
        <f>SUM(E50:E51)</f>
        <v>10.9</v>
      </c>
      <c r="F48" s="127">
        <f>SUM(F50:F51)</f>
        <v>9.9</v>
      </c>
      <c r="G48" s="127">
        <f>SUM(G50:G51)</f>
        <v>0</v>
      </c>
      <c r="H48" s="73">
        <f>SUM(H50:H51)</f>
        <v>0</v>
      </c>
      <c r="I48" s="73">
        <f t="shared" ref="I48:K48" si="17">SUM(I50:I51)</f>
        <v>0</v>
      </c>
      <c r="J48" s="73">
        <f t="shared" si="17"/>
        <v>0</v>
      </c>
      <c r="K48" s="73">
        <f t="shared" si="1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24"/>
      <c r="B49" s="125" t="s">
        <v>189</v>
      </c>
      <c r="C49" s="126"/>
      <c r="D49" s="127">
        <f>E49+G49</f>
        <v>0</v>
      </c>
      <c r="E49" s="127"/>
      <c r="F49" s="127"/>
      <c r="G49" s="127"/>
      <c r="H49" s="73">
        <f>I49+K49</f>
        <v>0</v>
      </c>
      <c r="I49" s="73"/>
      <c r="J49" s="73"/>
      <c r="K49" s="73"/>
      <c r="L49" s="28">
        <f>M49+O49</f>
        <v>0</v>
      </c>
      <c r="M49" s="28"/>
      <c r="N49" s="28"/>
      <c r="O49" s="28"/>
    </row>
    <row r="50" spans="1:15" ht="15" customHeight="1" x14ac:dyDescent="0.25">
      <c r="A50" s="124"/>
      <c r="B50" s="128" t="s">
        <v>204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24"/>
      <c r="B51" s="129" t="s">
        <v>448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20" t="s">
        <v>72</v>
      </c>
      <c r="B52" s="28" t="s">
        <v>11</v>
      </c>
      <c r="C52" s="130"/>
      <c r="D52" s="127">
        <f>SUM(D54:D55)</f>
        <v>11.1</v>
      </c>
      <c r="E52" s="127">
        <f>SUM(E54:E55)</f>
        <v>11.1</v>
      </c>
      <c r="F52" s="127">
        <f>SUM(F54:F55)</f>
        <v>9.6999999999999993</v>
      </c>
      <c r="G52" s="127">
        <f>SUM(G54:G55)</f>
        <v>0</v>
      </c>
      <c r="H52" s="73">
        <f>SUM(H54:H55)</f>
        <v>0</v>
      </c>
      <c r="I52" s="73">
        <f t="shared" ref="I52:J52" si="18">SUM(I54:I55)</f>
        <v>0</v>
      </c>
      <c r="J52" s="73">
        <f t="shared" si="18"/>
        <v>0</v>
      </c>
      <c r="K52" s="73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24"/>
      <c r="B53" s="125" t="s">
        <v>189</v>
      </c>
      <c r="C53" s="126"/>
      <c r="D53" s="127">
        <f>E53+G53</f>
        <v>0</v>
      </c>
      <c r="E53" s="127"/>
      <c r="F53" s="127"/>
      <c r="G53" s="127"/>
      <c r="H53" s="73">
        <f>I53+K53</f>
        <v>0</v>
      </c>
      <c r="I53" s="73"/>
      <c r="J53" s="73"/>
      <c r="K53" s="73"/>
      <c r="L53" s="28">
        <f>M53+O53</f>
        <v>0</v>
      </c>
      <c r="M53" s="28"/>
      <c r="N53" s="28"/>
      <c r="O53" s="28"/>
    </row>
    <row r="54" spans="1:15" ht="15" customHeight="1" x14ac:dyDescent="0.25">
      <c r="A54" s="124"/>
      <c r="B54" s="128" t="s">
        <v>204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31"/>
      <c r="B55" s="129" t="s">
        <v>448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20" t="s">
        <v>73</v>
      </c>
      <c r="B56" s="28" t="s">
        <v>12</v>
      </c>
      <c r="C56" s="130"/>
      <c r="D56" s="127">
        <f>SUM(D58:D59)</f>
        <v>9.4</v>
      </c>
      <c r="E56" s="127">
        <f>SUM(E58:E59)</f>
        <v>9.4</v>
      </c>
      <c r="F56" s="127">
        <f>SUM(F58:F59)</f>
        <v>8.1999999999999993</v>
      </c>
      <c r="G56" s="127">
        <f>SUM(G58:G59)</f>
        <v>0</v>
      </c>
      <c r="H56" s="73">
        <f>SUM(H58:H59)</f>
        <v>0</v>
      </c>
      <c r="I56" s="73">
        <f t="shared" ref="I56:K56" si="19">SUM(I58:I59)</f>
        <v>0</v>
      </c>
      <c r="J56" s="73">
        <f t="shared" si="19"/>
        <v>0</v>
      </c>
      <c r="K56" s="73">
        <f t="shared" si="19"/>
        <v>0</v>
      </c>
      <c r="L56" s="28">
        <f>SUM(L58:L59)</f>
        <v>9.4</v>
      </c>
      <c r="M56" s="28">
        <f>SUM(M58:M59)</f>
        <v>9.4</v>
      </c>
      <c r="N56" s="28">
        <f>SUM(N58:N59)</f>
        <v>8.1999999999999993</v>
      </c>
      <c r="O56" s="28">
        <f>SUM(O58:O59)</f>
        <v>0</v>
      </c>
    </row>
    <row r="57" spans="1:15" ht="15" customHeight="1" x14ac:dyDescent="0.25">
      <c r="A57" s="124"/>
      <c r="B57" s="125" t="s">
        <v>189</v>
      </c>
      <c r="C57" s="126"/>
      <c r="D57" s="127">
        <f>E57+G57</f>
        <v>0</v>
      </c>
      <c r="E57" s="127"/>
      <c r="F57" s="127"/>
      <c r="G57" s="127"/>
      <c r="H57" s="73">
        <f>I57+K57</f>
        <v>0</v>
      </c>
      <c r="I57" s="73"/>
      <c r="J57" s="73"/>
      <c r="K57" s="73"/>
      <c r="L57" s="28">
        <f>M57+O57</f>
        <v>0</v>
      </c>
      <c r="M57" s="28"/>
      <c r="N57" s="28"/>
      <c r="O57" s="28"/>
    </row>
    <row r="58" spans="1:15" ht="15" customHeight="1" x14ac:dyDescent="0.25">
      <c r="A58" s="124"/>
      <c r="B58" s="128" t="s">
        <v>204</v>
      </c>
      <c r="C58" s="6" t="s">
        <v>25</v>
      </c>
      <c r="D58" s="7">
        <f>E58+G58</f>
        <v>9.3000000000000007</v>
      </c>
      <c r="E58" s="7">
        <v>9.3000000000000007</v>
      </c>
      <c r="F58" s="7">
        <v>8.1999999999999993</v>
      </c>
      <c r="G58" s="7"/>
      <c r="H58" s="8">
        <f>I58+K58</f>
        <v>0</v>
      </c>
      <c r="I58" s="8"/>
      <c r="J58" s="8"/>
      <c r="K58" s="8"/>
      <c r="L58" s="10">
        <f>M58+O58</f>
        <v>9.3000000000000007</v>
      </c>
      <c r="M58" s="10">
        <f t="shared" ref="M58:O59" si="20">E58+I58</f>
        <v>9.3000000000000007</v>
      </c>
      <c r="N58" s="10">
        <f t="shared" si="20"/>
        <v>8.1999999999999993</v>
      </c>
      <c r="O58" s="10">
        <f t="shared" si="20"/>
        <v>0</v>
      </c>
    </row>
    <row r="59" spans="1:15" ht="26.25" x14ac:dyDescent="0.25">
      <c r="A59" s="124"/>
      <c r="B59" s="129" t="s">
        <v>448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20"/>
        <v>0.1</v>
      </c>
      <c r="N59" s="10">
        <f t="shared" si="20"/>
        <v>0</v>
      </c>
      <c r="O59" s="10">
        <f t="shared" si="20"/>
        <v>0</v>
      </c>
    </row>
    <row r="60" spans="1:15" ht="15" customHeight="1" x14ac:dyDescent="0.25">
      <c r="A60" s="120" t="s">
        <v>74</v>
      </c>
      <c r="B60" s="28" t="s">
        <v>13</v>
      </c>
      <c r="C60" s="130"/>
      <c r="D60" s="127">
        <f>SUM(D62:D63)</f>
        <v>10.199999999999999</v>
      </c>
      <c r="E60" s="127">
        <f>SUM(E62:E63)</f>
        <v>10.199999999999999</v>
      </c>
      <c r="F60" s="127">
        <f>SUM(F62:F63)</f>
        <v>9</v>
      </c>
      <c r="G60" s="127">
        <f>SUM(G62:G63)</f>
        <v>0</v>
      </c>
      <c r="H60" s="73">
        <f>SUM(H62:H63)</f>
        <v>0</v>
      </c>
      <c r="I60" s="73">
        <f t="shared" ref="I60:K60" si="21">SUM(I62:I63)</f>
        <v>0</v>
      </c>
      <c r="J60" s="73">
        <f t="shared" si="21"/>
        <v>0</v>
      </c>
      <c r="K60" s="73">
        <f t="shared" si="21"/>
        <v>0</v>
      </c>
      <c r="L60" s="28">
        <f>SUM(L62:L63)</f>
        <v>10.199999999999999</v>
      </c>
      <c r="M60" s="28">
        <f>SUM(M62:M63)</f>
        <v>10.199999999999999</v>
      </c>
      <c r="N60" s="28">
        <f>SUM(N62:N63)</f>
        <v>9</v>
      </c>
      <c r="O60" s="28">
        <f>SUM(O62:O63)</f>
        <v>0</v>
      </c>
    </row>
    <row r="61" spans="1:15" ht="15" customHeight="1" x14ac:dyDescent="0.25">
      <c r="A61" s="124"/>
      <c r="B61" s="125" t="s">
        <v>189</v>
      </c>
      <c r="C61" s="126"/>
      <c r="D61" s="127">
        <f>E61+G61</f>
        <v>0</v>
      </c>
      <c r="E61" s="127"/>
      <c r="F61" s="127"/>
      <c r="G61" s="127"/>
      <c r="H61" s="73">
        <f>I61+K61</f>
        <v>0</v>
      </c>
      <c r="I61" s="73"/>
      <c r="J61" s="73"/>
      <c r="K61" s="73"/>
      <c r="L61" s="28">
        <f>M61+O61</f>
        <v>0</v>
      </c>
      <c r="M61" s="28"/>
      <c r="N61" s="28"/>
      <c r="O61" s="28"/>
    </row>
    <row r="62" spans="1:15" ht="15" customHeight="1" x14ac:dyDescent="0.25">
      <c r="A62" s="124"/>
      <c r="B62" s="128" t="s">
        <v>204</v>
      </c>
      <c r="C62" s="6" t="s">
        <v>25</v>
      </c>
      <c r="D62" s="7">
        <f>E62+G62</f>
        <v>10.1</v>
      </c>
      <c r="E62" s="7">
        <v>10.1</v>
      </c>
      <c r="F62" s="7">
        <v>9</v>
      </c>
      <c r="G62" s="7"/>
      <c r="H62" s="8">
        <f>I62+K62</f>
        <v>0</v>
      </c>
      <c r="I62" s="8"/>
      <c r="J62" s="8"/>
      <c r="K62" s="8"/>
      <c r="L62" s="10">
        <f>M62+O62</f>
        <v>10.1</v>
      </c>
      <c r="M62" s="10">
        <f>E62+I62</f>
        <v>10.1</v>
      </c>
      <c r="N62" s="10">
        <f>F62+J62</f>
        <v>9</v>
      </c>
      <c r="O62" s="10">
        <f>G62+K62</f>
        <v>0</v>
      </c>
    </row>
    <row r="63" spans="1:15" ht="26.25" x14ac:dyDescent="0.25">
      <c r="A63" s="124"/>
      <c r="B63" s="129" t="s">
        <v>448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20" t="s">
        <v>75</v>
      </c>
      <c r="B64" s="28" t="s">
        <v>14</v>
      </c>
      <c r="C64" s="130"/>
      <c r="D64" s="127">
        <f>SUM(D66:D67)</f>
        <v>9.1</v>
      </c>
      <c r="E64" s="127">
        <f>SUM(E66:E67)</f>
        <v>9.1</v>
      </c>
      <c r="F64" s="127">
        <f>SUM(F66:F67)</f>
        <v>7.9</v>
      </c>
      <c r="G64" s="127">
        <f>SUM(G66:G67)</f>
        <v>0</v>
      </c>
      <c r="H64" s="73">
        <f>SUM(H66:H67)</f>
        <v>0</v>
      </c>
      <c r="I64" s="73">
        <f t="shared" ref="I64:K64" si="22">SUM(I66:I67)</f>
        <v>0</v>
      </c>
      <c r="J64" s="73">
        <f t="shared" si="22"/>
        <v>0</v>
      </c>
      <c r="K64" s="73">
        <f t="shared" si="2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24"/>
      <c r="B65" s="125" t="s">
        <v>189</v>
      </c>
      <c r="C65" s="126"/>
      <c r="D65" s="127">
        <f>E65+G65</f>
        <v>0</v>
      </c>
      <c r="E65" s="127"/>
      <c r="F65" s="127"/>
      <c r="G65" s="127"/>
      <c r="H65" s="73">
        <f>I65+K65</f>
        <v>0</v>
      </c>
      <c r="I65" s="73"/>
      <c r="J65" s="73"/>
      <c r="K65" s="73"/>
      <c r="L65" s="28">
        <f>M65+O65</f>
        <v>0</v>
      </c>
      <c r="M65" s="28"/>
      <c r="N65" s="28"/>
      <c r="O65" s="28"/>
    </row>
    <row r="66" spans="1:15" ht="15" customHeight="1" x14ac:dyDescent="0.25">
      <c r="A66" s="124"/>
      <c r="B66" s="128" t="s">
        <v>204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23">E66+I66</f>
        <v>9</v>
      </c>
      <c r="N66" s="10">
        <f t="shared" si="23"/>
        <v>7.9</v>
      </c>
      <c r="O66" s="10">
        <f t="shared" si="23"/>
        <v>0</v>
      </c>
    </row>
    <row r="67" spans="1:15" ht="26.25" x14ac:dyDescent="0.25">
      <c r="A67" s="124"/>
      <c r="B67" s="129" t="s">
        <v>448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23"/>
        <v>0.1</v>
      </c>
      <c r="N67" s="10">
        <f t="shared" si="23"/>
        <v>0</v>
      </c>
      <c r="O67" s="10">
        <f t="shared" si="23"/>
        <v>0</v>
      </c>
    </row>
    <row r="68" spans="1:15" ht="15" customHeight="1" x14ac:dyDescent="0.25">
      <c r="A68" s="120" t="s">
        <v>76</v>
      </c>
      <c r="B68" s="28" t="s">
        <v>15</v>
      </c>
      <c r="C68" s="130"/>
      <c r="D68" s="127">
        <f>SUM(D70:D71)</f>
        <v>10.7</v>
      </c>
      <c r="E68" s="127">
        <f>SUM(E70:E71)</f>
        <v>10.7</v>
      </c>
      <c r="F68" s="127">
        <f>SUM(F70:F71)</f>
        <v>9.6999999999999993</v>
      </c>
      <c r="G68" s="127">
        <f>SUM(G70:G71)</f>
        <v>0</v>
      </c>
      <c r="H68" s="73">
        <f>SUM(H70:H71)</f>
        <v>0</v>
      </c>
      <c r="I68" s="73">
        <f t="shared" ref="I68:K68" si="24">SUM(I70:I71)</f>
        <v>0</v>
      </c>
      <c r="J68" s="73">
        <f t="shared" si="24"/>
        <v>0</v>
      </c>
      <c r="K68" s="73">
        <f t="shared" si="24"/>
        <v>0</v>
      </c>
      <c r="L68" s="28">
        <f>SUM(L70:L71)</f>
        <v>10.7</v>
      </c>
      <c r="M68" s="28">
        <f>SUM(M70:M71)</f>
        <v>10.7</v>
      </c>
      <c r="N68" s="28">
        <f>SUM(N70:N71)</f>
        <v>9.6999999999999993</v>
      </c>
      <c r="O68" s="28">
        <f>SUM(O70:O71)</f>
        <v>0</v>
      </c>
    </row>
    <row r="69" spans="1:15" ht="15" customHeight="1" x14ac:dyDescent="0.25">
      <c r="A69" s="124"/>
      <c r="B69" s="125" t="s">
        <v>189</v>
      </c>
      <c r="C69" s="126"/>
      <c r="D69" s="127">
        <f>E69+G69</f>
        <v>0</v>
      </c>
      <c r="E69" s="127"/>
      <c r="F69" s="127"/>
      <c r="G69" s="127"/>
      <c r="H69" s="73">
        <f>I69+K69</f>
        <v>0</v>
      </c>
      <c r="I69" s="73"/>
      <c r="J69" s="73"/>
      <c r="K69" s="73"/>
      <c r="L69" s="28">
        <f>M69+O69</f>
        <v>0</v>
      </c>
      <c r="M69" s="28"/>
      <c r="N69" s="28"/>
      <c r="O69" s="28"/>
    </row>
    <row r="70" spans="1:15" ht="15" customHeight="1" x14ac:dyDescent="0.25">
      <c r="A70" s="124"/>
      <c r="B70" s="128" t="s">
        <v>204</v>
      </c>
      <c r="C70" s="6" t="s">
        <v>25</v>
      </c>
      <c r="D70" s="7">
        <f>E70+G70</f>
        <v>10.6</v>
      </c>
      <c r="E70" s="7">
        <v>10.6</v>
      </c>
      <c r="F70" s="7">
        <v>9.6999999999999993</v>
      </c>
      <c r="G70" s="7"/>
      <c r="H70" s="8">
        <f>I70+K70</f>
        <v>0</v>
      </c>
      <c r="I70" s="8"/>
      <c r="J70" s="8"/>
      <c r="K70" s="8"/>
      <c r="L70" s="10">
        <f>M70+O70</f>
        <v>10.6</v>
      </c>
      <c r="M70" s="10">
        <f>E70+I70</f>
        <v>10.6</v>
      </c>
      <c r="N70" s="10">
        <f>F70+J70</f>
        <v>9.6999999999999993</v>
      </c>
      <c r="O70" s="10">
        <f>G70+K70</f>
        <v>0</v>
      </c>
    </row>
    <row r="71" spans="1:15" ht="26.25" x14ac:dyDescent="0.25">
      <c r="A71" s="131"/>
      <c r="B71" s="129" t="s">
        <v>448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20" t="s">
        <v>77</v>
      </c>
      <c r="B72" s="28" t="s">
        <v>16</v>
      </c>
      <c r="C72" s="130"/>
      <c r="D72" s="127">
        <f>SUM(D74:D75)</f>
        <v>12.5</v>
      </c>
      <c r="E72" s="127">
        <f>SUM(E74:E75)</f>
        <v>12.5</v>
      </c>
      <c r="F72" s="127">
        <f>SUM(F74:F75)</f>
        <v>9.6999999999999993</v>
      </c>
      <c r="G72" s="127">
        <f>SUM(G74:G75)</f>
        <v>0</v>
      </c>
      <c r="H72" s="73">
        <f>SUM(H74:H75)</f>
        <v>0</v>
      </c>
      <c r="I72" s="73">
        <f t="shared" ref="I72:J72" si="25">SUM(I74:I75)</f>
        <v>0</v>
      </c>
      <c r="J72" s="73">
        <f t="shared" si="25"/>
        <v>0</v>
      </c>
      <c r="K72" s="73">
        <f>SUM(K74:K75)</f>
        <v>0</v>
      </c>
      <c r="L72" s="28">
        <f>SUM(L74:L75)</f>
        <v>12.5</v>
      </c>
      <c r="M72" s="28">
        <f>SUM(M74:M75)</f>
        <v>12.5</v>
      </c>
      <c r="N72" s="28">
        <f>SUM(N74:N75)</f>
        <v>9.6999999999999993</v>
      </c>
      <c r="O72" s="28">
        <f>SUM(O74:O75)</f>
        <v>0</v>
      </c>
    </row>
    <row r="73" spans="1:15" ht="15" customHeight="1" x14ac:dyDescent="0.25">
      <c r="A73" s="124"/>
      <c r="B73" s="125" t="s">
        <v>189</v>
      </c>
      <c r="C73" s="126"/>
      <c r="D73" s="127">
        <f>E73+G73</f>
        <v>0</v>
      </c>
      <c r="E73" s="127"/>
      <c r="F73" s="127"/>
      <c r="G73" s="127"/>
      <c r="H73" s="73">
        <f>I73+K73</f>
        <v>0</v>
      </c>
      <c r="I73" s="73"/>
      <c r="J73" s="73"/>
      <c r="K73" s="73"/>
      <c r="L73" s="28">
        <f>M73+O73</f>
        <v>0</v>
      </c>
      <c r="M73" s="28"/>
      <c r="N73" s="28"/>
      <c r="O73" s="28"/>
    </row>
    <row r="74" spans="1:15" ht="15" customHeight="1" x14ac:dyDescent="0.25">
      <c r="A74" s="124"/>
      <c r="B74" s="128" t="s">
        <v>204</v>
      </c>
      <c r="C74" s="6" t="s">
        <v>25</v>
      </c>
      <c r="D74" s="7">
        <f>E74+G74</f>
        <v>12</v>
      </c>
      <c r="E74" s="7">
        <v>12</v>
      </c>
      <c r="F74" s="7">
        <v>9.6999999999999993</v>
      </c>
      <c r="G74" s="7"/>
      <c r="H74" s="8">
        <f>I74+K74</f>
        <v>0</v>
      </c>
      <c r="I74" s="8"/>
      <c r="J74" s="8"/>
      <c r="K74" s="8"/>
      <c r="L74" s="10">
        <f>M74+O74</f>
        <v>12</v>
      </c>
      <c r="M74" s="10">
        <f>E74+I74</f>
        <v>12</v>
      </c>
      <c r="N74" s="10">
        <f>F74+J74</f>
        <v>9.6999999999999993</v>
      </c>
      <c r="O74" s="10">
        <f>G74+K74</f>
        <v>0</v>
      </c>
    </row>
    <row r="75" spans="1:15" ht="26.25" x14ac:dyDescent="0.25">
      <c r="A75" s="124"/>
      <c r="B75" s="129" t="s">
        <v>448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20" t="s">
        <v>78</v>
      </c>
      <c r="B76" s="28" t="s">
        <v>17</v>
      </c>
      <c r="C76" s="130"/>
      <c r="D76" s="127">
        <f>SUM(D78:D79)</f>
        <v>8.1</v>
      </c>
      <c r="E76" s="127">
        <f>SUM(E78:E79)</f>
        <v>8.1</v>
      </c>
      <c r="F76" s="127">
        <f>SUM(F78:F79)</f>
        <v>7.2</v>
      </c>
      <c r="G76" s="127">
        <f>SUM(G78:G79)</f>
        <v>0</v>
      </c>
      <c r="H76" s="73">
        <f>SUM(H78:H79)</f>
        <v>0</v>
      </c>
      <c r="I76" s="73">
        <f t="shared" ref="I76:J76" si="26">SUM(I78:I79)</f>
        <v>0</v>
      </c>
      <c r="J76" s="73">
        <f t="shared" si="26"/>
        <v>0</v>
      </c>
      <c r="K76" s="73">
        <f>SUM(K78:K79)</f>
        <v>0</v>
      </c>
      <c r="L76" s="28">
        <f>SUM(L78:L79)</f>
        <v>8.1</v>
      </c>
      <c r="M76" s="28">
        <f>SUM(M78:M79)</f>
        <v>8.1</v>
      </c>
      <c r="N76" s="28">
        <f>SUM(N78:N79)</f>
        <v>7.2</v>
      </c>
      <c r="O76" s="28">
        <f>SUM(O78:O79)</f>
        <v>0</v>
      </c>
    </row>
    <row r="77" spans="1:15" ht="15" customHeight="1" x14ac:dyDescent="0.25">
      <c r="A77" s="124"/>
      <c r="B77" s="125" t="s">
        <v>189</v>
      </c>
      <c r="C77" s="126"/>
      <c r="D77" s="127">
        <f>E77+G77</f>
        <v>0</v>
      </c>
      <c r="E77" s="127"/>
      <c r="F77" s="127"/>
      <c r="G77" s="127"/>
      <c r="H77" s="73">
        <f>I77+K77</f>
        <v>0</v>
      </c>
      <c r="I77" s="73"/>
      <c r="J77" s="73"/>
      <c r="K77" s="73"/>
      <c r="L77" s="28">
        <f>M77+O77</f>
        <v>0</v>
      </c>
      <c r="M77" s="28"/>
      <c r="N77" s="28"/>
      <c r="O77" s="28"/>
    </row>
    <row r="78" spans="1:15" ht="15" customHeight="1" x14ac:dyDescent="0.25">
      <c r="A78" s="124"/>
      <c r="B78" s="128" t="s">
        <v>204</v>
      </c>
      <c r="C78" s="6" t="s">
        <v>25</v>
      </c>
      <c r="D78" s="7">
        <f>E78+G78</f>
        <v>8</v>
      </c>
      <c r="E78" s="7">
        <v>8</v>
      </c>
      <c r="F78" s="7">
        <v>7.2</v>
      </c>
      <c r="G78" s="7"/>
      <c r="H78" s="8">
        <f>I78+K78</f>
        <v>0</v>
      </c>
      <c r="I78" s="8"/>
      <c r="J78" s="8"/>
      <c r="K78" s="8"/>
      <c r="L78" s="10">
        <f>M78+O78</f>
        <v>8</v>
      </c>
      <c r="M78" s="10">
        <f>E78+I78</f>
        <v>8</v>
      </c>
      <c r="N78" s="10">
        <f>F78+J78</f>
        <v>7.2</v>
      </c>
      <c r="O78" s="10">
        <f>G78+K78</f>
        <v>0</v>
      </c>
    </row>
    <row r="79" spans="1:15" ht="26.25" x14ac:dyDescent="0.25">
      <c r="A79" s="124"/>
      <c r="B79" s="129" t="s">
        <v>448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20" t="s">
        <v>79</v>
      </c>
      <c r="B80" s="28" t="s">
        <v>18</v>
      </c>
      <c r="C80" s="130"/>
      <c r="D80" s="127">
        <f>SUM(D82:D83)</f>
        <v>9.2999999999999989</v>
      </c>
      <c r="E80" s="127">
        <f>SUM(E82:E83)</f>
        <v>9.2999999999999989</v>
      </c>
      <c r="F80" s="127">
        <f>SUM(F82:F83)</f>
        <v>8.1</v>
      </c>
      <c r="G80" s="127">
        <f>SUM(G82:G83)</f>
        <v>0</v>
      </c>
      <c r="H80" s="73">
        <f>SUM(H82:H83)</f>
        <v>0</v>
      </c>
      <c r="I80" s="73">
        <f t="shared" ref="I80:K80" si="27">SUM(I82:I83)</f>
        <v>0</v>
      </c>
      <c r="J80" s="73">
        <f t="shared" si="27"/>
        <v>-0.1</v>
      </c>
      <c r="K80" s="73">
        <f t="shared" si="27"/>
        <v>0</v>
      </c>
      <c r="L80" s="28">
        <f>SUM(L82:L83)</f>
        <v>9.2999999999999989</v>
      </c>
      <c r="M80" s="28">
        <f>SUM(M82:M83)</f>
        <v>9.2999999999999989</v>
      </c>
      <c r="N80" s="28">
        <f>SUM(N82:N83)</f>
        <v>8</v>
      </c>
      <c r="O80" s="28">
        <f>SUM(O82:O83)</f>
        <v>0</v>
      </c>
    </row>
    <row r="81" spans="1:15" ht="15" customHeight="1" x14ac:dyDescent="0.25">
      <c r="A81" s="124"/>
      <c r="B81" s="125" t="s">
        <v>189</v>
      </c>
      <c r="C81" s="126"/>
      <c r="D81" s="127">
        <f>E81+G81</f>
        <v>0</v>
      </c>
      <c r="E81" s="127"/>
      <c r="F81" s="127"/>
      <c r="G81" s="127"/>
      <c r="H81" s="73">
        <f>I81+K81</f>
        <v>0</v>
      </c>
      <c r="I81" s="73"/>
      <c r="J81" s="73"/>
      <c r="K81" s="73"/>
      <c r="L81" s="28">
        <f>M81+O81</f>
        <v>0</v>
      </c>
      <c r="M81" s="28"/>
      <c r="N81" s="28"/>
      <c r="O81" s="28"/>
    </row>
    <row r="82" spans="1:15" ht="15" customHeight="1" x14ac:dyDescent="0.25">
      <c r="A82" s="124"/>
      <c r="B82" s="128" t="s">
        <v>204</v>
      </c>
      <c r="C82" s="6" t="s">
        <v>25</v>
      </c>
      <c r="D82" s="7">
        <f>E82+G82</f>
        <v>9.1999999999999993</v>
      </c>
      <c r="E82" s="7">
        <v>9.1999999999999993</v>
      </c>
      <c r="F82" s="7">
        <v>8.1</v>
      </c>
      <c r="G82" s="7"/>
      <c r="H82" s="8">
        <f>I82+K82</f>
        <v>0</v>
      </c>
      <c r="I82" s="8"/>
      <c r="J82" s="8">
        <v>-0.1</v>
      </c>
      <c r="K82" s="8"/>
      <c r="L82" s="10">
        <f>M82+O82</f>
        <v>9.1999999999999993</v>
      </c>
      <c r="M82" s="10">
        <f>E82+I82</f>
        <v>9.1999999999999993</v>
      </c>
      <c r="N82" s="10">
        <f>F82+J82</f>
        <v>8</v>
      </c>
      <c r="O82" s="10">
        <f>G82+K82</f>
        <v>0</v>
      </c>
    </row>
    <row r="83" spans="1:15" ht="26.25" x14ac:dyDescent="0.25">
      <c r="A83" s="124"/>
      <c r="B83" s="129" t="s">
        <v>448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20" t="s">
        <v>80</v>
      </c>
      <c r="B84" s="28" t="s">
        <v>19</v>
      </c>
      <c r="C84" s="506" t="s">
        <v>25</v>
      </c>
      <c r="D84" s="133">
        <f>E84+G84</f>
        <v>1</v>
      </c>
      <c r="E84" s="133">
        <v>1</v>
      </c>
      <c r="F84" s="133"/>
      <c r="G84" s="133"/>
      <c r="H84" s="134">
        <f>I84+K84</f>
        <v>0</v>
      </c>
      <c r="I84" s="134"/>
      <c r="J84" s="134"/>
      <c r="K84" s="134"/>
      <c r="L84" s="135">
        <f>M84+O84</f>
        <v>1</v>
      </c>
      <c r="M84" s="135">
        <f>E84+I84</f>
        <v>1</v>
      </c>
      <c r="N84" s="135">
        <f>F84+J84</f>
        <v>0</v>
      </c>
      <c r="O84" s="135">
        <f>SUM(O85:O85)</f>
        <v>0</v>
      </c>
    </row>
    <row r="85" spans="1:15" ht="26.25" x14ac:dyDescent="0.25">
      <c r="A85" s="124"/>
      <c r="B85" s="132" t="s">
        <v>448</v>
      </c>
      <c r="C85" s="507"/>
      <c r="D85" s="136"/>
      <c r="E85" s="136"/>
      <c r="F85" s="136"/>
      <c r="G85" s="136"/>
      <c r="H85" s="137"/>
      <c r="I85" s="137"/>
      <c r="J85" s="137"/>
      <c r="K85" s="137"/>
      <c r="L85" s="138"/>
      <c r="M85" s="138"/>
      <c r="N85" s="138"/>
      <c r="O85" s="138"/>
    </row>
    <row r="86" spans="1:15" ht="15" customHeight="1" x14ac:dyDescent="0.25">
      <c r="A86" s="5" t="s">
        <v>81</v>
      </c>
      <c r="B86" s="36" t="s">
        <v>165</v>
      </c>
      <c r="C86" s="508" t="s">
        <v>21</v>
      </c>
      <c r="D86" s="133">
        <f>E86+G86</f>
        <v>446.6</v>
      </c>
      <c r="E86" s="133">
        <v>446.6</v>
      </c>
      <c r="F86" s="133">
        <v>400.2</v>
      </c>
      <c r="G86" s="133"/>
      <c r="H86" s="134">
        <f>I86+K86</f>
        <v>0</v>
      </c>
      <c r="I86" s="134"/>
      <c r="J86" s="134"/>
      <c r="K86" s="134">
        <f>SUM(K87:K87)</f>
        <v>0</v>
      </c>
      <c r="L86" s="135">
        <f>M86+O86</f>
        <v>446.6</v>
      </c>
      <c r="M86" s="135">
        <f>E86+I86</f>
        <v>446.6</v>
      </c>
      <c r="N86" s="135">
        <f>F86+J86</f>
        <v>400.2</v>
      </c>
      <c r="O86" s="135">
        <f>SUM(O87:O87)</f>
        <v>0</v>
      </c>
    </row>
    <row r="87" spans="1:15" ht="15" customHeight="1" x14ac:dyDescent="0.25">
      <c r="A87" s="116"/>
      <c r="B87" s="132" t="s">
        <v>208</v>
      </c>
      <c r="C87" s="509"/>
      <c r="D87" s="136"/>
      <c r="E87" s="136"/>
      <c r="F87" s="136"/>
      <c r="G87" s="136"/>
      <c r="H87" s="137"/>
      <c r="I87" s="137"/>
      <c r="J87" s="137"/>
      <c r="K87" s="137"/>
      <c r="L87" s="138"/>
      <c r="M87" s="138"/>
      <c r="N87" s="138"/>
      <c r="O87" s="138"/>
    </row>
    <row r="88" spans="1:15" ht="15.95" customHeight="1" x14ac:dyDescent="0.25">
      <c r="A88" s="19" t="s">
        <v>82</v>
      </c>
      <c r="B88" s="79" t="s">
        <v>169</v>
      </c>
      <c r="C88" s="21"/>
      <c r="D88" s="22">
        <f t="shared" ref="D88:K88" si="28">D26+D44+D48+D52+D56+D60+D64+D68+D72+D76+D80+D84+D86</f>
        <v>824.2</v>
      </c>
      <c r="E88" s="22">
        <f t="shared" si="28"/>
        <v>824.2</v>
      </c>
      <c r="F88" s="22">
        <f t="shared" si="28"/>
        <v>704.3</v>
      </c>
      <c r="G88" s="22">
        <f t="shared" si="28"/>
        <v>0</v>
      </c>
      <c r="H88" s="23">
        <f t="shared" si="28"/>
        <v>2.4</v>
      </c>
      <c r="I88" s="23">
        <f t="shared" si="28"/>
        <v>2.4</v>
      </c>
      <c r="J88" s="23">
        <f t="shared" si="28"/>
        <v>2.2000000000000002</v>
      </c>
      <c r="K88" s="23">
        <f t="shared" si="28"/>
        <v>0</v>
      </c>
      <c r="L88" s="20">
        <f>M88+O88</f>
        <v>826.6</v>
      </c>
      <c r="M88" s="20">
        <f>M26+M44+M48+M52+M56+M60+M64+M68+M72+M76+M80+M84+M86</f>
        <v>826.6</v>
      </c>
      <c r="N88" s="20">
        <f>N26+N44+N48+N52+N56+N60+N64+N68+N72+N76+N80+N84+N86</f>
        <v>706.49999999999989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71" t="s">
        <v>61</v>
      </c>
      <c r="C89" s="472"/>
      <c r="D89" s="472"/>
      <c r="E89" s="472"/>
      <c r="F89" s="472"/>
      <c r="G89" s="472"/>
      <c r="H89" s="472"/>
      <c r="I89" s="472"/>
      <c r="J89" s="472"/>
      <c r="K89" s="472"/>
      <c r="L89" s="472"/>
      <c r="M89" s="472"/>
      <c r="N89" s="472"/>
      <c r="O89" s="473"/>
    </row>
    <row r="90" spans="1:15" ht="15" customHeight="1" x14ac:dyDescent="0.25">
      <c r="A90" s="503" t="s">
        <v>84</v>
      </c>
      <c r="B90" s="36" t="s">
        <v>68</v>
      </c>
      <c r="C90" s="126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29">SUM(H92:H93)</f>
        <v>0</v>
      </c>
      <c r="I90" s="9">
        <f t="shared" si="29"/>
        <v>0</v>
      </c>
      <c r="J90" s="9">
        <f t="shared" si="29"/>
        <v>0</v>
      </c>
      <c r="K90" s="9">
        <f t="shared" si="29"/>
        <v>0</v>
      </c>
      <c r="L90" s="36">
        <f t="shared" si="29"/>
        <v>375.4</v>
      </c>
      <c r="M90" s="36">
        <f t="shared" si="29"/>
        <v>375.4</v>
      </c>
      <c r="N90" s="36">
        <f t="shared" si="29"/>
        <v>260.39999999999998</v>
      </c>
      <c r="O90" s="36">
        <f t="shared" si="29"/>
        <v>0</v>
      </c>
    </row>
    <row r="91" spans="1:15" ht="15" customHeight="1" x14ac:dyDescent="0.25">
      <c r="A91" s="504"/>
      <c r="B91" s="125" t="s">
        <v>189</v>
      </c>
      <c r="C91" s="126"/>
      <c r="D91" s="336"/>
      <c r="E91" s="127"/>
      <c r="F91" s="127"/>
      <c r="G91" s="127"/>
      <c r="H91" s="73"/>
      <c r="I91" s="219"/>
      <c r="J91" s="73"/>
      <c r="K91" s="219"/>
      <c r="L91" s="28"/>
      <c r="M91" s="28"/>
      <c r="N91" s="28"/>
      <c r="O91" s="28"/>
    </row>
    <row r="92" spans="1:15" ht="26.25" x14ac:dyDescent="0.25">
      <c r="A92" s="504"/>
      <c r="B92" s="128" t="s">
        <v>207</v>
      </c>
      <c r="C92" s="6" t="s">
        <v>32</v>
      </c>
      <c r="D92" s="335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44"/>
      <c r="J92" s="8"/>
      <c r="K92" s="251"/>
      <c r="L92" s="11">
        <f>M92+O92</f>
        <v>205.9</v>
      </c>
      <c r="M92" s="11">
        <f>E92+I92</f>
        <v>205.9</v>
      </c>
      <c r="N92" s="11">
        <f>F92+J92</f>
        <v>168.7</v>
      </c>
      <c r="O92" s="63">
        <f>SUM(O93:O93)</f>
        <v>0</v>
      </c>
    </row>
    <row r="93" spans="1:15" ht="26.25" x14ac:dyDescent="0.25">
      <c r="A93" s="505"/>
      <c r="B93" s="132" t="s">
        <v>320</v>
      </c>
      <c r="C93" s="74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36">
        <f>E93+I93</f>
        <v>169.5</v>
      </c>
      <c r="N93" s="3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9" t="s">
        <v>171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30">H90</f>
        <v>0</v>
      </c>
      <c r="I94" s="23">
        <f t="shared" si="30"/>
        <v>0</v>
      </c>
      <c r="J94" s="23">
        <f t="shared" si="30"/>
        <v>0</v>
      </c>
      <c r="K94" s="23">
        <f t="shared" si="30"/>
        <v>0</v>
      </c>
      <c r="L94" s="20">
        <f>M94+O94</f>
        <v>375.4</v>
      </c>
      <c r="M94" s="20">
        <f t="shared" si="30"/>
        <v>375.4</v>
      </c>
      <c r="N94" s="20">
        <f t="shared" si="30"/>
        <v>260.39999999999998</v>
      </c>
      <c r="O94" s="20">
        <f t="shared" si="30"/>
        <v>0</v>
      </c>
    </row>
    <row r="95" spans="1:15" ht="15.95" customHeight="1" x14ac:dyDescent="0.25">
      <c r="A95" s="18" t="s">
        <v>86</v>
      </c>
      <c r="B95" s="471" t="s">
        <v>176</v>
      </c>
      <c r="C95" s="472"/>
      <c r="D95" s="472"/>
      <c r="E95" s="472"/>
      <c r="F95" s="472"/>
      <c r="G95" s="472"/>
      <c r="H95" s="472"/>
      <c r="I95" s="472"/>
      <c r="J95" s="472"/>
      <c r="K95" s="472"/>
      <c r="L95" s="472"/>
      <c r="M95" s="472"/>
      <c r="N95" s="472"/>
      <c r="O95" s="473"/>
    </row>
    <row r="96" spans="1:15" ht="15" customHeight="1" x14ac:dyDescent="0.25">
      <c r="A96" s="5" t="s">
        <v>87</v>
      </c>
      <c r="B96" s="2" t="s">
        <v>20</v>
      </c>
      <c r="C96" s="514" t="s">
        <v>25</v>
      </c>
      <c r="D96" s="140">
        <f>E96+G96</f>
        <v>219</v>
      </c>
      <c r="E96" s="140">
        <v>219</v>
      </c>
      <c r="F96" s="140"/>
      <c r="G96" s="140"/>
      <c r="H96" s="141">
        <f>I96+K96</f>
        <v>0</v>
      </c>
      <c r="I96" s="141"/>
      <c r="J96" s="141"/>
      <c r="K96" s="141"/>
      <c r="L96" s="142">
        <f>M96+O96</f>
        <v>219</v>
      </c>
      <c r="M96" s="135">
        <f>E96+I96</f>
        <v>219</v>
      </c>
      <c r="N96" s="135">
        <f t="shared" ref="N96:O96" si="31">F96+J96</f>
        <v>0</v>
      </c>
      <c r="O96" s="135">
        <f t="shared" si="31"/>
        <v>0</v>
      </c>
    </row>
    <row r="97" spans="1:15" ht="39" customHeight="1" x14ac:dyDescent="0.25">
      <c r="A97" s="116"/>
      <c r="B97" s="143" t="s">
        <v>209</v>
      </c>
      <c r="C97" s="509"/>
      <c r="D97" s="136"/>
      <c r="E97" s="136"/>
      <c r="F97" s="136"/>
      <c r="G97" s="136"/>
      <c r="H97" s="137"/>
      <c r="I97" s="137"/>
      <c r="J97" s="137"/>
      <c r="K97" s="137"/>
      <c r="L97" s="138"/>
      <c r="M97" s="138"/>
      <c r="N97" s="138"/>
      <c r="O97" s="138"/>
    </row>
    <row r="98" spans="1:15" ht="15" customHeight="1" x14ac:dyDescent="0.25">
      <c r="A98" s="120" t="s">
        <v>88</v>
      </c>
      <c r="B98" s="28" t="s">
        <v>7</v>
      </c>
      <c r="C98" s="508" t="s">
        <v>25</v>
      </c>
      <c r="D98" s="133">
        <f>E98+G98</f>
        <v>3.7</v>
      </c>
      <c r="E98" s="133">
        <v>3.7</v>
      </c>
      <c r="F98" s="133">
        <v>3.6</v>
      </c>
      <c r="G98" s="133"/>
      <c r="H98" s="134">
        <f>I98+K98</f>
        <v>0</v>
      </c>
      <c r="I98" s="134"/>
      <c r="J98" s="134"/>
      <c r="K98" s="134"/>
      <c r="L98" s="135">
        <f>M98+O98</f>
        <v>3.7</v>
      </c>
      <c r="M98" s="135">
        <f>E98+I98</f>
        <v>3.7</v>
      </c>
      <c r="N98" s="135">
        <f>F98+J98</f>
        <v>3.6</v>
      </c>
      <c r="O98" s="135">
        <f>G98+K98</f>
        <v>0</v>
      </c>
    </row>
    <row r="99" spans="1:15" ht="26.25" x14ac:dyDescent="0.25">
      <c r="A99" s="124"/>
      <c r="B99" s="129" t="s">
        <v>447</v>
      </c>
      <c r="C99" s="509"/>
      <c r="D99" s="136"/>
      <c r="E99" s="136"/>
      <c r="F99" s="136"/>
      <c r="G99" s="136"/>
      <c r="H99" s="137"/>
      <c r="I99" s="137"/>
      <c r="J99" s="137"/>
      <c r="K99" s="137"/>
      <c r="L99" s="138"/>
      <c r="M99" s="138"/>
      <c r="N99" s="138"/>
      <c r="O99" s="138"/>
    </row>
    <row r="100" spans="1:15" ht="15" customHeight="1" x14ac:dyDescent="0.25">
      <c r="A100" s="120" t="s">
        <v>89</v>
      </c>
      <c r="B100" s="28" t="s">
        <v>10</v>
      </c>
      <c r="C100" s="508" t="s">
        <v>25</v>
      </c>
      <c r="D100" s="133">
        <f>E100+G100</f>
        <v>3.7</v>
      </c>
      <c r="E100" s="133">
        <v>3.7</v>
      </c>
      <c r="F100" s="133">
        <v>3.6</v>
      </c>
      <c r="G100" s="133"/>
      <c r="H100" s="134">
        <f>I100+K100</f>
        <v>0</v>
      </c>
      <c r="I100" s="134"/>
      <c r="J100" s="134"/>
      <c r="K100" s="134"/>
      <c r="L100" s="135">
        <f>M100+O100</f>
        <v>3.7</v>
      </c>
      <c r="M100" s="135">
        <f>E100+I100</f>
        <v>3.7</v>
      </c>
      <c r="N100" s="135">
        <f>F100+J100</f>
        <v>3.6</v>
      </c>
      <c r="O100" s="135">
        <f>G100+K100</f>
        <v>0</v>
      </c>
    </row>
    <row r="101" spans="1:15" ht="26.25" x14ac:dyDescent="0.25">
      <c r="A101" s="124"/>
      <c r="B101" s="129" t="s">
        <v>447</v>
      </c>
      <c r="C101" s="509"/>
      <c r="D101" s="136"/>
      <c r="E101" s="136"/>
      <c r="F101" s="136"/>
      <c r="G101" s="136"/>
      <c r="H101" s="137"/>
      <c r="I101" s="137"/>
      <c r="J101" s="137"/>
      <c r="K101" s="137"/>
      <c r="L101" s="138"/>
      <c r="M101" s="138"/>
      <c r="N101" s="138"/>
      <c r="O101" s="138"/>
    </row>
    <row r="102" spans="1:15" ht="15" customHeight="1" x14ac:dyDescent="0.25">
      <c r="A102" s="120" t="s">
        <v>90</v>
      </c>
      <c r="B102" s="28" t="s">
        <v>11</v>
      </c>
      <c r="C102" s="508" t="s">
        <v>25</v>
      </c>
      <c r="D102" s="133">
        <f>E102+G102</f>
        <v>3.7</v>
      </c>
      <c r="E102" s="133">
        <v>3.7</v>
      </c>
      <c r="F102" s="133">
        <v>3.6</v>
      </c>
      <c r="G102" s="133"/>
      <c r="H102" s="134">
        <f>I102+K102</f>
        <v>0</v>
      </c>
      <c r="I102" s="134"/>
      <c r="J102" s="134"/>
      <c r="K102" s="134"/>
      <c r="L102" s="135">
        <f>M102+O102</f>
        <v>3.7</v>
      </c>
      <c r="M102" s="135">
        <f>E102+I102</f>
        <v>3.7</v>
      </c>
      <c r="N102" s="135">
        <f>F102+J102</f>
        <v>3.6</v>
      </c>
      <c r="O102" s="135">
        <f>G102+K102</f>
        <v>0</v>
      </c>
    </row>
    <row r="103" spans="1:15" ht="26.25" x14ac:dyDescent="0.25">
      <c r="A103" s="124"/>
      <c r="B103" s="129" t="s">
        <v>447</v>
      </c>
      <c r="C103" s="509"/>
      <c r="D103" s="136"/>
      <c r="E103" s="136"/>
      <c r="F103" s="136"/>
      <c r="G103" s="136"/>
      <c r="H103" s="137"/>
      <c r="I103" s="137"/>
      <c r="J103" s="137"/>
      <c r="K103" s="137"/>
      <c r="L103" s="138"/>
      <c r="M103" s="138"/>
      <c r="N103" s="138"/>
      <c r="O103" s="138"/>
    </row>
    <row r="104" spans="1:15" ht="15" customHeight="1" x14ac:dyDescent="0.25">
      <c r="A104" s="120" t="s">
        <v>91</v>
      </c>
      <c r="B104" s="28" t="s">
        <v>12</v>
      </c>
      <c r="C104" s="508" t="s">
        <v>25</v>
      </c>
      <c r="D104" s="133">
        <f>E104+G104</f>
        <v>3.7</v>
      </c>
      <c r="E104" s="133">
        <v>3.7</v>
      </c>
      <c r="F104" s="133">
        <v>3.6</v>
      </c>
      <c r="G104" s="133"/>
      <c r="H104" s="134">
        <f>I104+K104</f>
        <v>0</v>
      </c>
      <c r="I104" s="134"/>
      <c r="J104" s="134"/>
      <c r="K104" s="134"/>
      <c r="L104" s="135">
        <f>M104+O104</f>
        <v>3.7</v>
      </c>
      <c r="M104" s="135">
        <f>E104+I104</f>
        <v>3.7</v>
      </c>
      <c r="N104" s="135">
        <f>F104+J104</f>
        <v>3.6</v>
      </c>
      <c r="O104" s="135">
        <f>G104+K104</f>
        <v>0</v>
      </c>
    </row>
    <row r="105" spans="1:15" ht="26.25" x14ac:dyDescent="0.25">
      <c r="A105" s="124"/>
      <c r="B105" s="129" t="s">
        <v>447</v>
      </c>
      <c r="C105" s="509"/>
      <c r="D105" s="136"/>
      <c r="E105" s="136"/>
      <c r="F105" s="136"/>
      <c r="G105" s="136"/>
      <c r="H105" s="137"/>
      <c r="I105" s="137"/>
      <c r="J105" s="137"/>
      <c r="K105" s="137"/>
      <c r="L105" s="138"/>
      <c r="M105" s="138"/>
      <c r="N105" s="138"/>
      <c r="O105" s="138"/>
    </row>
    <row r="106" spans="1:15" ht="15" customHeight="1" x14ac:dyDescent="0.25">
      <c r="A106" s="120" t="s">
        <v>92</v>
      </c>
      <c r="B106" s="28" t="s">
        <v>60</v>
      </c>
      <c r="C106" s="508" t="s">
        <v>25</v>
      </c>
      <c r="D106" s="133">
        <f>E106+G106</f>
        <v>3.7</v>
      </c>
      <c r="E106" s="133">
        <v>3.7</v>
      </c>
      <c r="F106" s="133">
        <v>3.6</v>
      </c>
      <c r="G106" s="133"/>
      <c r="H106" s="134">
        <f>I106+K106</f>
        <v>0</v>
      </c>
      <c r="I106" s="134"/>
      <c r="J106" s="134"/>
      <c r="K106" s="134"/>
      <c r="L106" s="135">
        <f>M106+O106</f>
        <v>3.7</v>
      </c>
      <c r="M106" s="135">
        <f>E106+I106</f>
        <v>3.7</v>
      </c>
      <c r="N106" s="135">
        <f>F106+J106</f>
        <v>3.6</v>
      </c>
      <c r="O106" s="135">
        <f>G106+K106</f>
        <v>0</v>
      </c>
    </row>
    <row r="107" spans="1:15" ht="26.25" x14ac:dyDescent="0.25">
      <c r="A107" s="124"/>
      <c r="B107" s="129" t="s">
        <v>447</v>
      </c>
      <c r="C107" s="509"/>
      <c r="D107" s="136"/>
      <c r="E107" s="136"/>
      <c r="F107" s="136"/>
      <c r="G107" s="136"/>
      <c r="H107" s="137"/>
      <c r="I107" s="137"/>
      <c r="J107" s="137"/>
      <c r="K107" s="137"/>
      <c r="L107" s="138"/>
      <c r="M107" s="138"/>
      <c r="N107" s="138"/>
      <c r="O107" s="138"/>
    </row>
    <row r="108" spans="1:15" ht="15" customHeight="1" x14ac:dyDescent="0.25">
      <c r="A108" s="120" t="s">
        <v>93</v>
      </c>
      <c r="B108" s="28" t="s">
        <v>14</v>
      </c>
      <c r="C108" s="508" t="s">
        <v>25</v>
      </c>
      <c r="D108" s="133">
        <f>E108+G108</f>
        <v>3.7</v>
      </c>
      <c r="E108" s="133">
        <v>3.7</v>
      </c>
      <c r="F108" s="133">
        <v>3.6</v>
      </c>
      <c r="G108" s="133"/>
      <c r="H108" s="134">
        <f>I108+K108</f>
        <v>0</v>
      </c>
      <c r="I108" s="134"/>
      <c r="J108" s="134"/>
      <c r="K108" s="134"/>
      <c r="L108" s="135">
        <f>M108+O108</f>
        <v>3.7</v>
      </c>
      <c r="M108" s="135">
        <f>E108+I108</f>
        <v>3.7</v>
      </c>
      <c r="N108" s="135">
        <f>F108+J108</f>
        <v>3.6</v>
      </c>
      <c r="O108" s="135">
        <f>G108+K108</f>
        <v>0</v>
      </c>
    </row>
    <row r="109" spans="1:15" ht="26.25" x14ac:dyDescent="0.25">
      <c r="A109" s="124"/>
      <c r="B109" s="129" t="s">
        <v>447</v>
      </c>
      <c r="C109" s="509"/>
      <c r="D109" s="136"/>
      <c r="E109" s="136"/>
      <c r="F109" s="136"/>
      <c r="G109" s="136"/>
      <c r="H109" s="137"/>
      <c r="I109" s="137"/>
      <c r="J109" s="137"/>
      <c r="K109" s="137"/>
      <c r="L109" s="138"/>
      <c r="M109" s="138"/>
      <c r="N109" s="138"/>
      <c r="O109" s="138"/>
    </row>
    <row r="110" spans="1:15" ht="15" customHeight="1" x14ac:dyDescent="0.25">
      <c r="A110" s="120" t="s">
        <v>94</v>
      </c>
      <c r="B110" s="28" t="s">
        <v>15</v>
      </c>
      <c r="C110" s="508" t="s">
        <v>25</v>
      </c>
      <c r="D110" s="133">
        <f>E110+G110</f>
        <v>3.7</v>
      </c>
      <c r="E110" s="133">
        <v>3.7</v>
      </c>
      <c r="F110" s="133">
        <v>3.6</v>
      </c>
      <c r="G110" s="133"/>
      <c r="H110" s="134">
        <f>I110+K110</f>
        <v>0</v>
      </c>
      <c r="I110" s="134"/>
      <c r="J110" s="134"/>
      <c r="K110" s="134"/>
      <c r="L110" s="135">
        <f>M110+O110</f>
        <v>3.7</v>
      </c>
      <c r="M110" s="135">
        <f>E110+I110</f>
        <v>3.7</v>
      </c>
      <c r="N110" s="135">
        <f>F110+J110</f>
        <v>3.6</v>
      </c>
      <c r="O110" s="135">
        <f>G110+K110</f>
        <v>0</v>
      </c>
    </row>
    <row r="111" spans="1:15" ht="26.25" x14ac:dyDescent="0.25">
      <c r="A111" s="124"/>
      <c r="B111" s="129" t="s">
        <v>447</v>
      </c>
      <c r="C111" s="509"/>
      <c r="D111" s="136"/>
      <c r="E111" s="136"/>
      <c r="F111" s="136"/>
      <c r="G111" s="136"/>
      <c r="H111" s="137"/>
      <c r="I111" s="137"/>
      <c r="J111" s="137"/>
      <c r="K111" s="137"/>
      <c r="L111" s="138"/>
      <c r="M111" s="138"/>
      <c r="N111" s="138"/>
      <c r="O111" s="138"/>
    </row>
    <row r="112" spans="1:15" ht="15" customHeight="1" x14ac:dyDescent="0.25">
      <c r="A112" s="120" t="s">
        <v>95</v>
      </c>
      <c r="B112" s="28" t="s">
        <v>16</v>
      </c>
      <c r="C112" s="508" t="s">
        <v>25</v>
      </c>
      <c r="D112" s="133">
        <f>E112+G112</f>
        <v>11.2</v>
      </c>
      <c r="E112" s="133">
        <v>11.2</v>
      </c>
      <c r="F112" s="133">
        <v>11</v>
      </c>
      <c r="G112" s="133"/>
      <c r="H112" s="134">
        <f>I112+K112</f>
        <v>0</v>
      </c>
      <c r="I112" s="134"/>
      <c r="J112" s="134"/>
      <c r="K112" s="134"/>
      <c r="L112" s="135">
        <f>M112+O112</f>
        <v>11.2</v>
      </c>
      <c r="M112" s="135">
        <f>E112+I112</f>
        <v>11.2</v>
      </c>
      <c r="N112" s="135">
        <f>F112+J112</f>
        <v>11</v>
      </c>
      <c r="O112" s="135">
        <f>G112+K112</f>
        <v>0</v>
      </c>
    </row>
    <row r="113" spans="1:15" ht="26.25" x14ac:dyDescent="0.25">
      <c r="A113" s="124"/>
      <c r="B113" s="129" t="s">
        <v>447</v>
      </c>
      <c r="C113" s="509"/>
      <c r="D113" s="136"/>
      <c r="E113" s="136"/>
      <c r="F113" s="136"/>
      <c r="G113" s="136"/>
      <c r="H113" s="137"/>
      <c r="I113" s="137"/>
      <c r="J113" s="137"/>
      <c r="K113" s="137"/>
      <c r="L113" s="138"/>
      <c r="M113" s="138"/>
      <c r="N113" s="138"/>
      <c r="O113" s="138"/>
    </row>
    <row r="114" spans="1:15" ht="15" customHeight="1" x14ac:dyDescent="0.25">
      <c r="A114" s="120" t="s">
        <v>96</v>
      </c>
      <c r="B114" s="28" t="s">
        <v>17</v>
      </c>
      <c r="C114" s="508" t="s">
        <v>25</v>
      </c>
      <c r="D114" s="133">
        <f>E114+G114</f>
        <v>3.7</v>
      </c>
      <c r="E114" s="133">
        <v>3.7</v>
      </c>
      <c r="F114" s="133">
        <v>3.6</v>
      </c>
      <c r="G114" s="133"/>
      <c r="H114" s="134">
        <f>I114+K114</f>
        <v>0</v>
      </c>
      <c r="I114" s="134"/>
      <c r="J114" s="134"/>
      <c r="K114" s="134"/>
      <c r="L114" s="135">
        <f>M114+O114</f>
        <v>3.7</v>
      </c>
      <c r="M114" s="135">
        <f>E114+I114</f>
        <v>3.7</v>
      </c>
      <c r="N114" s="135">
        <f>F114+J114</f>
        <v>3.6</v>
      </c>
      <c r="O114" s="135">
        <f>G114+K114</f>
        <v>0</v>
      </c>
    </row>
    <row r="115" spans="1:15" ht="26.25" x14ac:dyDescent="0.25">
      <c r="A115" s="124"/>
      <c r="B115" s="129" t="s">
        <v>447</v>
      </c>
      <c r="C115" s="509"/>
      <c r="D115" s="136"/>
      <c r="E115" s="136"/>
      <c r="F115" s="136"/>
      <c r="G115" s="136"/>
      <c r="H115" s="137"/>
      <c r="I115" s="137"/>
      <c r="J115" s="137"/>
      <c r="K115" s="137"/>
      <c r="L115" s="138"/>
      <c r="M115" s="138"/>
      <c r="N115" s="138"/>
      <c r="O115" s="138"/>
    </row>
    <row r="116" spans="1:15" ht="15" customHeight="1" x14ac:dyDescent="0.25">
      <c r="A116" s="120" t="s">
        <v>97</v>
      </c>
      <c r="B116" s="28" t="s">
        <v>18</v>
      </c>
      <c r="C116" s="508" t="s">
        <v>25</v>
      </c>
      <c r="D116" s="133">
        <f>E116+G116</f>
        <v>3.7</v>
      </c>
      <c r="E116" s="133">
        <v>3.7</v>
      </c>
      <c r="F116" s="133">
        <v>3.6</v>
      </c>
      <c r="G116" s="133"/>
      <c r="H116" s="134">
        <f>I116+K116</f>
        <v>0</v>
      </c>
      <c r="I116" s="134"/>
      <c r="J116" s="134"/>
      <c r="K116" s="134"/>
      <c r="L116" s="135">
        <f>M116+O116</f>
        <v>3.7</v>
      </c>
      <c r="M116" s="135">
        <f>E116+I116</f>
        <v>3.7</v>
      </c>
      <c r="N116" s="135">
        <f>F116+J116</f>
        <v>3.6</v>
      </c>
      <c r="O116" s="135">
        <f>G116+K116</f>
        <v>0</v>
      </c>
    </row>
    <row r="117" spans="1:15" ht="26.25" x14ac:dyDescent="0.25">
      <c r="A117" s="124"/>
      <c r="B117" s="129" t="s">
        <v>447</v>
      </c>
      <c r="C117" s="509"/>
      <c r="D117" s="136"/>
      <c r="E117" s="136"/>
      <c r="F117" s="136"/>
      <c r="G117" s="136"/>
      <c r="H117" s="137"/>
      <c r="I117" s="137"/>
      <c r="J117" s="137"/>
      <c r="K117" s="137"/>
      <c r="L117" s="138"/>
      <c r="M117" s="138"/>
      <c r="N117" s="138"/>
      <c r="O117" s="138"/>
    </row>
    <row r="118" spans="1:15" ht="15" customHeight="1" x14ac:dyDescent="0.25">
      <c r="A118" s="120" t="s">
        <v>98</v>
      </c>
      <c r="B118" s="28" t="s">
        <v>19</v>
      </c>
      <c r="C118" s="508" t="s">
        <v>25</v>
      </c>
      <c r="D118" s="133">
        <f>E118+G118</f>
        <v>26.2</v>
      </c>
      <c r="E118" s="133">
        <v>26.2</v>
      </c>
      <c r="F118" s="133">
        <v>21.9</v>
      </c>
      <c r="G118" s="133"/>
      <c r="H118" s="134">
        <f>I118+K118</f>
        <v>0</v>
      </c>
      <c r="I118" s="134"/>
      <c r="J118" s="134"/>
      <c r="K118" s="134"/>
      <c r="L118" s="135">
        <f>M118+O118</f>
        <v>26.2</v>
      </c>
      <c r="M118" s="135">
        <f>E118+I118</f>
        <v>26.2</v>
      </c>
      <c r="N118" s="135">
        <f>F118+J118</f>
        <v>21.9</v>
      </c>
      <c r="O118" s="135">
        <f>G118+K118</f>
        <v>0</v>
      </c>
    </row>
    <row r="119" spans="1:15" ht="26.25" x14ac:dyDescent="0.25">
      <c r="A119" s="124"/>
      <c r="B119" s="129" t="s">
        <v>447</v>
      </c>
      <c r="C119" s="509"/>
      <c r="D119" s="136"/>
      <c r="E119" s="136"/>
      <c r="F119" s="136"/>
      <c r="G119" s="136"/>
      <c r="H119" s="137"/>
      <c r="I119" s="137"/>
      <c r="J119" s="137"/>
      <c r="K119" s="137"/>
      <c r="L119" s="138"/>
      <c r="M119" s="138"/>
      <c r="N119" s="138"/>
      <c r="O119" s="138"/>
    </row>
    <row r="120" spans="1:15" ht="15.95" customHeight="1" x14ac:dyDescent="0.25">
      <c r="A120" s="19" t="s">
        <v>99</v>
      </c>
      <c r="B120" s="26" t="s">
        <v>173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65.300000000000011</v>
      </c>
      <c r="G120" s="22">
        <f>SUM(G96:G119)</f>
        <v>0</v>
      </c>
      <c r="H120" s="23">
        <f t="shared" ref="H120:O120" si="32">SUM(H96:H119)</f>
        <v>0</v>
      </c>
      <c r="I120" s="23">
        <f t="shared" si="32"/>
        <v>0</v>
      </c>
      <c r="J120" s="23">
        <f t="shared" si="32"/>
        <v>0</v>
      </c>
      <c r="K120" s="23">
        <f t="shared" si="32"/>
        <v>0</v>
      </c>
      <c r="L120" s="20">
        <f>M120+O120</f>
        <v>289.69999999999987</v>
      </c>
      <c r="M120" s="20">
        <f t="shared" si="32"/>
        <v>289.69999999999987</v>
      </c>
      <c r="N120" s="20">
        <f t="shared" si="32"/>
        <v>65.300000000000011</v>
      </c>
      <c r="O120" s="20">
        <f t="shared" si="32"/>
        <v>0</v>
      </c>
    </row>
    <row r="121" spans="1:15" ht="15.95" customHeight="1" x14ac:dyDescent="0.25">
      <c r="A121" s="18" t="s">
        <v>100</v>
      </c>
      <c r="B121" s="471" t="s">
        <v>66</v>
      </c>
      <c r="C121" s="472"/>
      <c r="D121" s="472"/>
      <c r="E121" s="472"/>
      <c r="F121" s="472"/>
      <c r="G121" s="472"/>
      <c r="H121" s="472"/>
      <c r="I121" s="472"/>
      <c r="J121" s="472"/>
      <c r="K121" s="472"/>
      <c r="L121" s="472"/>
      <c r="M121" s="472"/>
      <c r="N121" s="472"/>
      <c r="O121" s="473"/>
    </row>
    <row r="122" spans="1:15" ht="15" customHeight="1" x14ac:dyDescent="0.25">
      <c r="A122" s="503" t="s">
        <v>101</v>
      </c>
      <c r="B122" s="36" t="s">
        <v>20</v>
      </c>
      <c r="C122" s="95"/>
      <c r="D122" s="122">
        <f t="shared" ref="D122:O122" si="33">SUM(D124:D128)</f>
        <v>1087.5999999999999</v>
      </c>
      <c r="E122" s="122">
        <f t="shared" si="33"/>
        <v>1087.5999999999999</v>
      </c>
      <c r="F122" s="122">
        <f t="shared" si="33"/>
        <v>2.4</v>
      </c>
      <c r="G122" s="122">
        <f t="shared" si="33"/>
        <v>0</v>
      </c>
      <c r="H122" s="123">
        <f t="shared" si="33"/>
        <v>78.599999999999994</v>
      </c>
      <c r="I122" s="123">
        <f t="shared" si="33"/>
        <v>78.599999999999994</v>
      </c>
      <c r="J122" s="123">
        <f t="shared" si="33"/>
        <v>0</v>
      </c>
      <c r="K122" s="123">
        <f t="shared" si="33"/>
        <v>0</v>
      </c>
      <c r="L122" s="36">
        <f t="shared" si="33"/>
        <v>1166.2</v>
      </c>
      <c r="M122" s="36">
        <f t="shared" si="33"/>
        <v>1166.2</v>
      </c>
      <c r="N122" s="36">
        <f t="shared" si="33"/>
        <v>2.4</v>
      </c>
      <c r="O122" s="36">
        <f t="shared" si="33"/>
        <v>0</v>
      </c>
    </row>
    <row r="123" spans="1:15" ht="15" customHeight="1" x14ac:dyDescent="0.25">
      <c r="A123" s="504"/>
      <c r="B123" s="125" t="s">
        <v>189</v>
      </c>
      <c r="C123" s="126"/>
      <c r="D123" s="127"/>
      <c r="E123" s="127"/>
      <c r="F123" s="127"/>
      <c r="G123" s="127"/>
      <c r="H123" s="73"/>
      <c r="I123" s="73"/>
      <c r="J123" s="73"/>
      <c r="K123" s="73"/>
      <c r="L123" s="32"/>
      <c r="M123" s="32"/>
      <c r="N123" s="32"/>
      <c r="O123" s="28"/>
    </row>
    <row r="124" spans="1:15" ht="26.25" x14ac:dyDescent="0.25">
      <c r="A124" s="504"/>
      <c r="B124" s="129" t="s">
        <v>392</v>
      </c>
      <c r="C124" s="308" t="s">
        <v>32</v>
      </c>
      <c r="D124" s="15">
        <f t="shared" ref="D124:D129" si="34">E124+G124</f>
        <v>3</v>
      </c>
      <c r="E124" s="15">
        <v>3</v>
      </c>
      <c r="F124" s="15">
        <v>2.4</v>
      </c>
      <c r="G124" s="15"/>
      <c r="H124" s="9">
        <f t="shared" ref="H124:H129" si="35">I124+K124</f>
        <v>0</v>
      </c>
      <c r="I124" s="9"/>
      <c r="J124" s="9"/>
      <c r="K124" s="9"/>
      <c r="L124" s="11">
        <f t="shared" ref="L124:L129" si="36">M124+O124</f>
        <v>3</v>
      </c>
      <c r="M124" s="11">
        <f t="shared" ref="M124:O129" si="37">E124+I124</f>
        <v>3</v>
      </c>
      <c r="N124" s="11">
        <f t="shared" si="37"/>
        <v>2.4</v>
      </c>
      <c r="O124" s="11">
        <f t="shared" si="37"/>
        <v>0</v>
      </c>
    </row>
    <row r="125" spans="1:15" ht="26.25" x14ac:dyDescent="0.25">
      <c r="A125" s="504"/>
      <c r="B125" s="128" t="s">
        <v>210</v>
      </c>
      <c r="C125" s="14" t="s">
        <v>24</v>
      </c>
      <c r="D125" s="7">
        <f t="shared" si="34"/>
        <v>2.2000000000000002</v>
      </c>
      <c r="E125" s="7">
        <v>2.2000000000000002</v>
      </c>
      <c r="F125" s="7"/>
      <c r="G125" s="7"/>
      <c r="H125" s="8">
        <f t="shared" si="35"/>
        <v>0.5</v>
      </c>
      <c r="I125" s="8">
        <v>0.5</v>
      </c>
      <c r="J125" s="8"/>
      <c r="K125" s="8"/>
      <c r="L125" s="144">
        <f t="shared" si="36"/>
        <v>2.7</v>
      </c>
      <c r="M125" s="144">
        <f t="shared" ref="M125" si="38">E125+I125</f>
        <v>2.7</v>
      </c>
      <c r="N125" s="144">
        <f t="shared" ref="N125" si="39">F125+J125</f>
        <v>0</v>
      </c>
      <c r="O125" s="10">
        <f t="shared" ref="O125" si="40">G125+K125</f>
        <v>0</v>
      </c>
    </row>
    <row r="126" spans="1:15" ht="26.25" x14ac:dyDescent="0.25">
      <c r="A126" s="504"/>
      <c r="B126" s="129" t="s">
        <v>192</v>
      </c>
      <c r="C126" s="35" t="s">
        <v>24</v>
      </c>
      <c r="D126" s="15">
        <f t="shared" si="34"/>
        <v>208.9</v>
      </c>
      <c r="E126" s="15">
        <v>208.9</v>
      </c>
      <c r="F126" s="15"/>
      <c r="G126" s="15"/>
      <c r="H126" s="9">
        <f t="shared" si="35"/>
        <v>0</v>
      </c>
      <c r="I126" s="9"/>
      <c r="J126" s="9"/>
      <c r="K126" s="9"/>
      <c r="L126" s="11">
        <f t="shared" si="36"/>
        <v>208.9</v>
      </c>
      <c r="M126" s="11">
        <f t="shared" si="37"/>
        <v>208.9</v>
      </c>
      <c r="N126" s="11">
        <f t="shared" si="37"/>
        <v>0</v>
      </c>
      <c r="O126" s="11">
        <f t="shared" si="37"/>
        <v>0</v>
      </c>
    </row>
    <row r="127" spans="1:15" x14ac:dyDescent="0.25">
      <c r="A127" s="504"/>
      <c r="B127" s="129" t="s">
        <v>211</v>
      </c>
      <c r="C127" s="29" t="s">
        <v>24</v>
      </c>
      <c r="D127" s="15">
        <f t="shared" si="34"/>
        <v>368.6</v>
      </c>
      <c r="E127" s="38">
        <v>368.6</v>
      </c>
      <c r="F127" s="38"/>
      <c r="G127" s="38"/>
      <c r="H127" s="9">
        <f t="shared" si="35"/>
        <v>0</v>
      </c>
      <c r="I127" s="90"/>
      <c r="J127" s="90"/>
      <c r="K127" s="90"/>
      <c r="L127" s="11">
        <f t="shared" si="36"/>
        <v>368.6</v>
      </c>
      <c r="M127" s="135">
        <f t="shared" si="37"/>
        <v>368.6</v>
      </c>
      <c r="N127" s="135">
        <f t="shared" si="37"/>
        <v>0</v>
      </c>
      <c r="O127" s="135">
        <f t="shared" si="37"/>
        <v>0</v>
      </c>
    </row>
    <row r="128" spans="1:15" ht="26.25" x14ac:dyDescent="0.25">
      <c r="A128" s="504"/>
      <c r="B128" s="132" t="s">
        <v>212</v>
      </c>
      <c r="C128" s="29" t="s">
        <v>24</v>
      </c>
      <c r="D128" s="15">
        <f t="shared" si="34"/>
        <v>504.9</v>
      </c>
      <c r="E128" s="15">
        <v>504.9</v>
      </c>
      <c r="F128" s="15"/>
      <c r="G128" s="15"/>
      <c r="H128" s="9">
        <f t="shared" si="35"/>
        <v>78.099999999999994</v>
      </c>
      <c r="I128" s="9">
        <v>78.099999999999994</v>
      </c>
      <c r="J128" s="9"/>
      <c r="K128" s="9"/>
      <c r="L128" s="11">
        <f t="shared" si="36"/>
        <v>583</v>
      </c>
      <c r="M128" s="28">
        <f t="shared" si="37"/>
        <v>583</v>
      </c>
      <c r="N128" s="135">
        <f t="shared" si="37"/>
        <v>0</v>
      </c>
      <c r="O128" s="135">
        <f t="shared" si="37"/>
        <v>0</v>
      </c>
    </row>
    <row r="129" spans="1:15" ht="15" customHeight="1" x14ac:dyDescent="0.25">
      <c r="A129" s="510" t="s">
        <v>102</v>
      </c>
      <c r="B129" s="36" t="s">
        <v>52</v>
      </c>
      <c r="C129" s="508" t="s">
        <v>24</v>
      </c>
      <c r="D129" s="133">
        <f t="shared" si="34"/>
        <v>384</v>
      </c>
      <c r="E129" s="133">
        <v>384</v>
      </c>
      <c r="F129" s="133">
        <v>368.8</v>
      </c>
      <c r="G129" s="133"/>
      <c r="H129" s="134">
        <f t="shared" si="35"/>
        <v>0</v>
      </c>
      <c r="I129" s="134"/>
      <c r="J129" s="134"/>
      <c r="K129" s="134"/>
      <c r="L129" s="135">
        <f t="shared" si="36"/>
        <v>384</v>
      </c>
      <c r="M129" s="135">
        <f t="shared" si="37"/>
        <v>384</v>
      </c>
      <c r="N129" s="135">
        <f t="shared" si="37"/>
        <v>368.8</v>
      </c>
      <c r="O129" s="135">
        <f t="shared" si="37"/>
        <v>0</v>
      </c>
    </row>
    <row r="130" spans="1:15" s="34" customFormat="1" ht="25.5" x14ac:dyDescent="0.2">
      <c r="A130" s="511"/>
      <c r="B130" s="129" t="s">
        <v>213</v>
      </c>
      <c r="C130" s="509"/>
      <c r="D130" s="136"/>
      <c r="E130" s="136"/>
      <c r="F130" s="136"/>
      <c r="G130" s="136"/>
      <c r="H130" s="137"/>
      <c r="I130" s="137"/>
      <c r="J130" s="137"/>
      <c r="K130" s="137"/>
      <c r="L130" s="138"/>
      <c r="M130" s="138"/>
      <c r="N130" s="138"/>
      <c r="O130" s="138"/>
    </row>
    <row r="131" spans="1:15" ht="15.95" customHeight="1" x14ac:dyDescent="0.25">
      <c r="A131" s="48" t="s">
        <v>103</v>
      </c>
      <c r="B131" s="39" t="s">
        <v>175</v>
      </c>
      <c r="C131" s="72"/>
      <c r="D131" s="22">
        <f t="shared" ref="D131:O131" si="41">D122+D129</f>
        <v>1471.6</v>
      </c>
      <c r="E131" s="22">
        <f t="shared" si="41"/>
        <v>1471.6</v>
      </c>
      <c r="F131" s="22">
        <f t="shared" si="41"/>
        <v>371.2</v>
      </c>
      <c r="G131" s="22">
        <f t="shared" si="41"/>
        <v>0</v>
      </c>
      <c r="H131" s="23">
        <f t="shared" si="41"/>
        <v>78.599999999999994</v>
      </c>
      <c r="I131" s="23">
        <f t="shared" si="41"/>
        <v>78.599999999999994</v>
      </c>
      <c r="J131" s="23">
        <f t="shared" si="41"/>
        <v>0</v>
      </c>
      <c r="K131" s="23">
        <f t="shared" si="41"/>
        <v>0</v>
      </c>
      <c r="L131" s="20">
        <f>M131+O131</f>
        <v>1550.2</v>
      </c>
      <c r="M131" s="20">
        <f t="shared" si="41"/>
        <v>1550.2</v>
      </c>
      <c r="N131" s="20">
        <f t="shared" si="41"/>
        <v>371.2</v>
      </c>
      <c r="O131" s="20">
        <f t="shared" si="41"/>
        <v>0</v>
      </c>
    </row>
    <row r="132" spans="1:15" ht="15.95" customHeight="1" x14ac:dyDescent="0.25">
      <c r="A132" s="497" t="s">
        <v>104</v>
      </c>
      <c r="B132" s="91" t="s">
        <v>167</v>
      </c>
      <c r="C132" s="500"/>
      <c r="D132" s="248">
        <f t="shared" ref="D132:O132" si="42">SUM(D134:D154)</f>
        <v>2960.9</v>
      </c>
      <c r="E132" s="146">
        <f t="shared" si="42"/>
        <v>2960.9</v>
      </c>
      <c r="F132" s="146">
        <f t="shared" si="42"/>
        <v>1401.2</v>
      </c>
      <c r="G132" s="146">
        <f t="shared" si="42"/>
        <v>0</v>
      </c>
      <c r="H132" s="147">
        <f t="shared" si="42"/>
        <v>80.999999999999986</v>
      </c>
      <c r="I132" s="147">
        <f t="shared" si="42"/>
        <v>80.999999999999986</v>
      </c>
      <c r="J132" s="147">
        <f t="shared" si="42"/>
        <v>2.2000000000000002</v>
      </c>
      <c r="K132" s="147">
        <f t="shared" si="42"/>
        <v>0</v>
      </c>
      <c r="L132" s="148">
        <f t="shared" si="42"/>
        <v>3041.8999999999996</v>
      </c>
      <c r="M132" s="148">
        <f t="shared" si="42"/>
        <v>3041.8999999999996</v>
      </c>
      <c r="N132" s="148">
        <f t="shared" si="42"/>
        <v>1403.3999999999999</v>
      </c>
      <c r="O132" s="148">
        <f t="shared" si="42"/>
        <v>0</v>
      </c>
    </row>
    <row r="133" spans="1:15" ht="15" customHeight="1" x14ac:dyDescent="0.25">
      <c r="A133" s="498"/>
      <c r="B133" s="256" t="s">
        <v>189</v>
      </c>
      <c r="C133" s="501"/>
      <c r="D133" s="249"/>
      <c r="E133" s="149"/>
      <c r="F133" s="150"/>
      <c r="G133" s="150"/>
      <c r="H133" s="151"/>
      <c r="I133" s="151"/>
      <c r="J133" s="152"/>
      <c r="K133" s="152"/>
      <c r="L133" s="153"/>
      <c r="M133" s="153"/>
      <c r="N133" s="154"/>
      <c r="O133" s="154"/>
    </row>
    <row r="134" spans="1:15" ht="26.25" x14ac:dyDescent="0.25">
      <c r="A134" s="498"/>
      <c r="B134" s="92" t="s">
        <v>198</v>
      </c>
      <c r="C134" s="501"/>
      <c r="D134" s="250">
        <f>E134+G134</f>
        <v>0.7</v>
      </c>
      <c r="E134" s="155">
        <f t="shared" ref="E134:G143" si="43">E28</f>
        <v>0.7</v>
      </c>
      <c r="F134" s="155">
        <f t="shared" si="43"/>
        <v>0.7</v>
      </c>
      <c r="G134" s="155">
        <f t="shared" si="43"/>
        <v>0</v>
      </c>
      <c r="H134" s="156">
        <f t="shared" ref="H134:H153" si="44">I134+K134</f>
        <v>0</v>
      </c>
      <c r="I134" s="156">
        <f t="shared" ref="I134:K143" si="45">I28</f>
        <v>0</v>
      </c>
      <c r="J134" s="156">
        <f t="shared" si="45"/>
        <v>0</v>
      </c>
      <c r="K134" s="156">
        <f t="shared" si="45"/>
        <v>0</v>
      </c>
      <c r="L134" s="157">
        <f t="shared" ref="L134:L153" si="46">M134+O134</f>
        <v>0.7</v>
      </c>
      <c r="M134" s="157">
        <f t="shared" ref="M134:O143" si="47">M28</f>
        <v>0.7</v>
      </c>
      <c r="N134" s="157">
        <f t="shared" si="47"/>
        <v>0.7</v>
      </c>
      <c r="O134" s="157">
        <f t="shared" si="47"/>
        <v>0</v>
      </c>
    </row>
    <row r="135" spans="1:15" x14ac:dyDescent="0.25">
      <c r="A135" s="498"/>
      <c r="B135" s="92" t="s">
        <v>194</v>
      </c>
      <c r="C135" s="501"/>
      <c r="D135" s="247">
        <f t="shared" ref="D135:D154" si="48">E135+G135</f>
        <v>28.6</v>
      </c>
      <c r="E135" s="86">
        <f t="shared" si="43"/>
        <v>28.6</v>
      </c>
      <c r="F135" s="86">
        <f t="shared" si="43"/>
        <v>28.1</v>
      </c>
      <c r="G135" s="86">
        <f t="shared" si="43"/>
        <v>0</v>
      </c>
      <c r="H135" s="88">
        <f t="shared" si="44"/>
        <v>0</v>
      </c>
      <c r="I135" s="88">
        <f t="shared" si="45"/>
        <v>0</v>
      </c>
      <c r="J135" s="88">
        <f t="shared" si="45"/>
        <v>0</v>
      </c>
      <c r="K135" s="88">
        <f t="shared" si="45"/>
        <v>0</v>
      </c>
      <c r="L135" s="89">
        <f t="shared" si="46"/>
        <v>28.6</v>
      </c>
      <c r="M135" s="89">
        <f t="shared" si="47"/>
        <v>28.6</v>
      </c>
      <c r="N135" s="89">
        <f t="shared" si="47"/>
        <v>28.1</v>
      </c>
      <c r="O135" s="89">
        <f t="shared" si="47"/>
        <v>0</v>
      </c>
    </row>
    <row r="136" spans="1:15" ht="26.25" x14ac:dyDescent="0.25">
      <c r="A136" s="498"/>
      <c r="B136" s="92" t="s">
        <v>200</v>
      </c>
      <c r="C136" s="501"/>
      <c r="D136" s="247">
        <f t="shared" si="48"/>
        <v>8.1</v>
      </c>
      <c r="E136" s="86">
        <f t="shared" si="43"/>
        <v>8.1</v>
      </c>
      <c r="F136" s="86">
        <f t="shared" si="43"/>
        <v>8</v>
      </c>
      <c r="G136" s="86">
        <f t="shared" si="43"/>
        <v>0</v>
      </c>
      <c r="H136" s="88">
        <f t="shared" si="44"/>
        <v>0</v>
      </c>
      <c r="I136" s="88">
        <f t="shared" si="45"/>
        <v>0</v>
      </c>
      <c r="J136" s="88">
        <f t="shared" si="45"/>
        <v>0</v>
      </c>
      <c r="K136" s="88">
        <f t="shared" si="45"/>
        <v>0</v>
      </c>
      <c r="L136" s="89">
        <f t="shared" si="46"/>
        <v>8.1</v>
      </c>
      <c r="M136" s="89">
        <f t="shared" si="47"/>
        <v>8.1</v>
      </c>
      <c r="N136" s="89">
        <f t="shared" si="47"/>
        <v>8</v>
      </c>
      <c r="O136" s="89">
        <f t="shared" si="47"/>
        <v>0</v>
      </c>
    </row>
    <row r="137" spans="1:15" ht="26.25" x14ac:dyDescent="0.25">
      <c r="A137" s="498"/>
      <c r="B137" s="92" t="s">
        <v>196</v>
      </c>
      <c r="C137" s="501"/>
      <c r="D137" s="247">
        <f t="shared" si="48"/>
        <v>27.9</v>
      </c>
      <c r="E137" s="86">
        <f t="shared" si="43"/>
        <v>27.9</v>
      </c>
      <c r="F137" s="86">
        <f t="shared" si="43"/>
        <v>22.6</v>
      </c>
      <c r="G137" s="86">
        <f t="shared" si="43"/>
        <v>0</v>
      </c>
      <c r="H137" s="88">
        <f t="shared" si="44"/>
        <v>0</v>
      </c>
      <c r="I137" s="88">
        <f t="shared" si="45"/>
        <v>0</v>
      </c>
      <c r="J137" s="88">
        <f t="shared" si="45"/>
        <v>0</v>
      </c>
      <c r="K137" s="88">
        <f t="shared" si="45"/>
        <v>0</v>
      </c>
      <c r="L137" s="89">
        <f t="shared" si="46"/>
        <v>27.9</v>
      </c>
      <c r="M137" s="89">
        <f t="shared" si="47"/>
        <v>27.9</v>
      </c>
      <c r="N137" s="89">
        <f t="shared" si="47"/>
        <v>22.6</v>
      </c>
      <c r="O137" s="89">
        <f t="shared" si="47"/>
        <v>0</v>
      </c>
    </row>
    <row r="138" spans="1:15" x14ac:dyDescent="0.25">
      <c r="A138" s="498"/>
      <c r="B138" s="92" t="s">
        <v>201</v>
      </c>
      <c r="C138" s="501"/>
      <c r="D138" s="247">
        <f t="shared" si="48"/>
        <v>14.2</v>
      </c>
      <c r="E138" s="86">
        <f t="shared" si="43"/>
        <v>14.2</v>
      </c>
      <c r="F138" s="86">
        <f t="shared" si="43"/>
        <v>13.2</v>
      </c>
      <c r="G138" s="86">
        <f t="shared" si="43"/>
        <v>0</v>
      </c>
      <c r="H138" s="88">
        <f t="shared" si="44"/>
        <v>0</v>
      </c>
      <c r="I138" s="88">
        <f t="shared" si="45"/>
        <v>0</v>
      </c>
      <c r="J138" s="88">
        <f t="shared" si="45"/>
        <v>0</v>
      </c>
      <c r="K138" s="88">
        <f t="shared" si="45"/>
        <v>0</v>
      </c>
      <c r="L138" s="89">
        <f t="shared" si="46"/>
        <v>14.2</v>
      </c>
      <c r="M138" s="89">
        <f t="shared" si="47"/>
        <v>14.2</v>
      </c>
      <c r="N138" s="89">
        <f t="shared" si="47"/>
        <v>13.2</v>
      </c>
      <c r="O138" s="89">
        <f t="shared" si="47"/>
        <v>0</v>
      </c>
    </row>
    <row r="139" spans="1:15" ht="26.25" x14ac:dyDescent="0.25">
      <c r="A139" s="498"/>
      <c r="B139" s="92" t="s">
        <v>195</v>
      </c>
      <c r="C139" s="501"/>
      <c r="D139" s="247">
        <f t="shared" si="48"/>
        <v>5.3</v>
      </c>
      <c r="E139" s="86">
        <f t="shared" si="43"/>
        <v>5.3</v>
      </c>
      <c r="F139" s="86">
        <f t="shared" si="43"/>
        <v>5.2</v>
      </c>
      <c r="G139" s="86">
        <f t="shared" si="43"/>
        <v>0</v>
      </c>
      <c r="H139" s="88">
        <f t="shared" si="44"/>
        <v>0</v>
      </c>
      <c r="I139" s="88">
        <f t="shared" si="45"/>
        <v>0</v>
      </c>
      <c r="J139" s="88">
        <f t="shared" si="45"/>
        <v>0</v>
      </c>
      <c r="K139" s="88">
        <f t="shared" si="45"/>
        <v>0</v>
      </c>
      <c r="L139" s="89">
        <f t="shared" si="46"/>
        <v>5.3</v>
      </c>
      <c r="M139" s="89">
        <f t="shared" si="47"/>
        <v>5.3</v>
      </c>
      <c r="N139" s="89">
        <f t="shared" si="47"/>
        <v>5.2</v>
      </c>
      <c r="O139" s="89">
        <f t="shared" si="47"/>
        <v>0</v>
      </c>
    </row>
    <row r="140" spans="1:15" ht="39" x14ac:dyDescent="0.25">
      <c r="A140" s="498"/>
      <c r="B140" s="92" t="s">
        <v>391</v>
      </c>
      <c r="C140" s="501"/>
      <c r="D140" s="247">
        <f t="shared" si="48"/>
        <v>11.3</v>
      </c>
      <c r="E140" s="86">
        <f t="shared" si="43"/>
        <v>11.3</v>
      </c>
      <c r="F140" s="86">
        <f t="shared" si="43"/>
        <v>3</v>
      </c>
      <c r="G140" s="86">
        <f t="shared" si="43"/>
        <v>0</v>
      </c>
      <c r="H140" s="88">
        <f t="shared" si="44"/>
        <v>0</v>
      </c>
      <c r="I140" s="88">
        <f t="shared" si="45"/>
        <v>0</v>
      </c>
      <c r="J140" s="88">
        <f t="shared" si="45"/>
        <v>0</v>
      </c>
      <c r="K140" s="88">
        <f t="shared" si="45"/>
        <v>0</v>
      </c>
      <c r="L140" s="89">
        <f t="shared" si="46"/>
        <v>11.3</v>
      </c>
      <c r="M140" s="89">
        <f t="shared" si="47"/>
        <v>11.3</v>
      </c>
      <c r="N140" s="89">
        <f t="shared" si="47"/>
        <v>3</v>
      </c>
      <c r="O140" s="89">
        <f t="shared" si="47"/>
        <v>0</v>
      </c>
    </row>
    <row r="141" spans="1:15" ht="26.25" x14ac:dyDescent="0.25">
      <c r="A141" s="498"/>
      <c r="B141" s="92" t="s">
        <v>214</v>
      </c>
      <c r="C141" s="501"/>
      <c r="D141" s="247">
        <f t="shared" si="48"/>
        <v>0.6</v>
      </c>
      <c r="E141" s="86">
        <f t="shared" si="43"/>
        <v>0.6</v>
      </c>
      <c r="F141" s="86">
        <f t="shared" si="43"/>
        <v>0.6</v>
      </c>
      <c r="G141" s="86">
        <f t="shared" si="43"/>
        <v>0</v>
      </c>
      <c r="H141" s="88">
        <f t="shared" si="44"/>
        <v>0</v>
      </c>
      <c r="I141" s="88">
        <f t="shared" si="45"/>
        <v>0</v>
      </c>
      <c r="J141" s="88">
        <f t="shared" si="45"/>
        <v>0</v>
      </c>
      <c r="K141" s="88">
        <f t="shared" si="45"/>
        <v>0</v>
      </c>
      <c r="L141" s="89">
        <f t="shared" si="46"/>
        <v>0.6</v>
      </c>
      <c r="M141" s="89">
        <f t="shared" si="47"/>
        <v>0.6</v>
      </c>
      <c r="N141" s="89">
        <f t="shared" si="47"/>
        <v>0.6</v>
      </c>
      <c r="O141" s="89">
        <f t="shared" si="47"/>
        <v>0</v>
      </c>
    </row>
    <row r="142" spans="1:15" x14ac:dyDescent="0.25">
      <c r="A142" s="498"/>
      <c r="B142" s="92" t="s">
        <v>199</v>
      </c>
      <c r="C142" s="501"/>
      <c r="D142" s="247">
        <f t="shared" si="48"/>
        <v>17.399999999999999</v>
      </c>
      <c r="E142" s="86">
        <f t="shared" si="43"/>
        <v>17.399999999999999</v>
      </c>
      <c r="F142" s="86">
        <f t="shared" si="43"/>
        <v>14.7</v>
      </c>
      <c r="G142" s="86">
        <f t="shared" si="43"/>
        <v>0</v>
      </c>
      <c r="H142" s="88">
        <f t="shared" si="44"/>
        <v>0</v>
      </c>
      <c r="I142" s="88">
        <f t="shared" si="45"/>
        <v>0</v>
      </c>
      <c r="J142" s="88">
        <f t="shared" si="45"/>
        <v>0</v>
      </c>
      <c r="K142" s="88">
        <f t="shared" si="45"/>
        <v>0</v>
      </c>
      <c r="L142" s="89">
        <f t="shared" si="46"/>
        <v>17.399999999999999</v>
      </c>
      <c r="M142" s="89">
        <f t="shared" si="47"/>
        <v>17.399999999999999</v>
      </c>
      <c r="N142" s="89">
        <f t="shared" si="47"/>
        <v>14.7</v>
      </c>
      <c r="O142" s="89">
        <f t="shared" si="47"/>
        <v>0</v>
      </c>
    </row>
    <row r="143" spans="1:15" x14ac:dyDescent="0.25">
      <c r="A143" s="498"/>
      <c r="B143" s="92" t="s">
        <v>191</v>
      </c>
      <c r="C143" s="501"/>
      <c r="D143" s="247">
        <f t="shared" si="48"/>
        <v>7.1</v>
      </c>
      <c r="E143" s="86">
        <f t="shared" si="43"/>
        <v>7.1</v>
      </c>
      <c r="F143" s="86">
        <f t="shared" si="43"/>
        <v>6.6</v>
      </c>
      <c r="G143" s="86">
        <f t="shared" si="43"/>
        <v>0</v>
      </c>
      <c r="H143" s="88">
        <f t="shared" si="44"/>
        <v>0</v>
      </c>
      <c r="I143" s="88">
        <f t="shared" si="45"/>
        <v>0</v>
      </c>
      <c r="J143" s="88">
        <f t="shared" si="45"/>
        <v>0</v>
      </c>
      <c r="K143" s="88">
        <f t="shared" si="45"/>
        <v>0</v>
      </c>
      <c r="L143" s="89">
        <f t="shared" si="46"/>
        <v>7.1</v>
      </c>
      <c r="M143" s="89">
        <f t="shared" si="47"/>
        <v>7.1</v>
      </c>
      <c r="N143" s="89">
        <f t="shared" si="47"/>
        <v>6.6</v>
      </c>
      <c r="O143" s="89">
        <f t="shared" si="47"/>
        <v>0</v>
      </c>
    </row>
    <row r="144" spans="1:15" x14ac:dyDescent="0.25">
      <c r="A144" s="498"/>
      <c r="B144" s="92" t="s">
        <v>204</v>
      </c>
      <c r="C144" s="501"/>
      <c r="D144" s="247">
        <f t="shared" si="48"/>
        <v>204.2</v>
      </c>
      <c r="E144" s="86">
        <f>E38+E46+E50+E54+E58+E62+E66+E70+E74+E78+E82</f>
        <v>204.2</v>
      </c>
      <c r="F144" s="86">
        <f>F38+F46+F50+F54+F58+F62+F66+F70+F74+F78+F82</f>
        <v>175.59999999999997</v>
      </c>
      <c r="G144" s="86">
        <f>G38+G46+G50+G54+G58+G62+G66+G70+G74+G78+G82</f>
        <v>0</v>
      </c>
      <c r="H144" s="88">
        <f t="shared" si="44"/>
        <v>0</v>
      </c>
      <c r="I144" s="88">
        <f>I38+I46+I50+I54+I58+I62+I66+I70+I74+I78+I82</f>
        <v>0</v>
      </c>
      <c r="J144" s="88">
        <f>J38+J46+J50+J54+J58+J62+J66+J70+J74+J78+J82</f>
        <v>-0.1</v>
      </c>
      <c r="K144" s="88">
        <f>K38+K46+K50+K54+K58+K62+K66+K70+K74+K78+K82</f>
        <v>0</v>
      </c>
      <c r="L144" s="89">
        <f t="shared" si="46"/>
        <v>204.2</v>
      </c>
      <c r="M144" s="89">
        <f>M38+M46+M50+M54+M58+M62+M66+M70+M74+M78+M82</f>
        <v>204.2</v>
      </c>
      <c r="N144" s="89">
        <f>N38+N46+N50+N54+N58+N62+N66+N70+N74+N78+N82</f>
        <v>175.49999999999997</v>
      </c>
      <c r="O144" s="89">
        <f>O38+O46+O50+O54+O58+O62+O66+O70+O74+O78+O82</f>
        <v>0</v>
      </c>
    </row>
    <row r="145" spans="1:17" x14ac:dyDescent="0.25">
      <c r="A145" s="498"/>
      <c r="B145" s="92" t="s">
        <v>462</v>
      </c>
      <c r="C145" s="501"/>
      <c r="D145" s="247">
        <f t="shared" ref="D145" si="49">E145+G145</f>
        <v>13.8</v>
      </c>
      <c r="E145" s="86">
        <f>E40</f>
        <v>13.8</v>
      </c>
      <c r="F145" s="86">
        <f t="shared" ref="F145:G145" si="50">F40</f>
        <v>5.3</v>
      </c>
      <c r="G145" s="86">
        <f t="shared" si="50"/>
        <v>0</v>
      </c>
      <c r="H145" s="88">
        <f t="shared" ref="H145" si="51">I145+K145</f>
        <v>0</v>
      </c>
      <c r="I145" s="88">
        <f>I40</f>
        <v>0</v>
      </c>
      <c r="J145" s="88">
        <f t="shared" ref="J145:K145" si="52">J40</f>
        <v>0</v>
      </c>
      <c r="K145" s="88">
        <f t="shared" si="52"/>
        <v>0</v>
      </c>
      <c r="L145" s="89">
        <f t="shared" ref="L145" si="53">M145+O145</f>
        <v>13.8</v>
      </c>
      <c r="M145" s="89">
        <f>M40</f>
        <v>13.8</v>
      </c>
      <c r="N145" s="89">
        <f t="shared" ref="N145:O145" si="54">N40</f>
        <v>5.3</v>
      </c>
      <c r="O145" s="89">
        <f t="shared" si="54"/>
        <v>0</v>
      </c>
    </row>
    <row r="146" spans="1:17" ht="40.5" customHeight="1" x14ac:dyDescent="0.25">
      <c r="A146" s="498"/>
      <c r="B146" s="92" t="s">
        <v>209</v>
      </c>
      <c r="C146" s="501"/>
      <c r="D146" s="247">
        <f t="shared" si="48"/>
        <v>219</v>
      </c>
      <c r="E146" s="86">
        <f>E96</f>
        <v>219</v>
      </c>
      <c r="F146" s="86">
        <f>F96</f>
        <v>0</v>
      </c>
      <c r="G146" s="86">
        <f>G96</f>
        <v>0</v>
      </c>
      <c r="H146" s="88">
        <f t="shared" si="44"/>
        <v>0</v>
      </c>
      <c r="I146" s="88">
        <f>I96</f>
        <v>0</v>
      </c>
      <c r="J146" s="88">
        <f>J96</f>
        <v>0</v>
      </c>
      <c r="K146" s="88">
        <f>K96</f>
        <v>0</v>
      </c>
      <c r="L146" s="89">
        <f t="shared" si="46"/>
        <v>219</v>
      </c>
      <c r="M146" s="89">
        <f>M96</f>
        <v>219</v>
      </c>
      <c r="N146" s="89">
        <f>N96</f>
        <v>0</v>
      </c>
      <c r="O146" s="89">
        <f>O96</f>
        <v>0</v>
      </c>
    </row>
    <row r="147" spans="1:17" x14ac:dyDescent="0.25">
      <c r="A147" s="498"/>
      <c r="B147" s="92" t="s">
        <v>208</v>
      </c>
      <c r="C147" s="501"/>
      <c r="D147" s="247">
        <f t="shared" si="48"/>
        <v>446.6</v>
      </c>
      <c r="E147" s="86">
        <f>E86</f>
        <v>446.6</v>
      </c>
      <c r="F147" s="86">
        <f>F86</f>
        <v>400.2</v>
      </c>
      <c r="G147" s="86">
        <f>G86</f>
        <v>0</v>
      </c>
      <c r="H147" s="88">
        <f t="shared" si="44"/>
        <v>0</v>
      </c>
      <c r="I147" s="88">
        <f>I86</f>
        <v>0</v>
      </c>
      <c r="J147" s="88">
        <f>J86</f>
        <v>0</v>
      </c>
      <c r="K147" s="88">
        <f>K86</f>
        <v>0</v>
      </c>
      <c r="L147" s="89">
        <f t="shared" si="46"/>
        <v>446.6</v>
      </c>
      <c r="M147" s="89">
        <f>M86</f>
        <v>446.6</v>
      </c>
      <c r="N147" s="89">
        <f>N86</f>
        <v>400.2</v>
      </c>
      <c r="O147" s="89">
        <f>O86</f>
        <v>0</v>
      </c>
    </row>
    <row r="148" spans="1:17" ht="26.25" x14ac:dyDescent="0.25">
      <c r="A148" s="498"/>
      <c r="B148" s="92" t="s">
        <v>193</v>
      </c>
      <c r="C148" s="501"/>
      <c r="D148" s="247">
        <f t="shared" si="48"/>
        <v>375.4</v>
      </c>
      <c r="E148" s="86">
        <f>E92+E93</f>
        <v>375.4</v>
      </c>
      <c r="F148" s="86">
        <f>F92+F93</f>
        <v>260.39999999999998</v>
      </c>
      <c r="G148" s="86">
        <f>G92+G93</f>
        <v>0</v>
      </c>
      <c r="H148" s="88">
        <f t="shared" si="44"/>
        <v>0</v>
      </c>
      <c r="I148" s="88">
        <f>I92+I93</f>
        <v>0</v>
      </c>
      <c r="J148" s="88">
        <f>J92+J93</f>
        <v>0</v>
      </c>
      <c r="K148" s="88">
        <f>K92+K93</f>
        <v>0</v>
      </c>
      <c r="L148" s="89">
        <f t="shared" si="46"/>
        <v>375.4</v>
      </c>
      <c r="M148" s="89">
        <f>M92+M93</f>
        <v>375.4</v>
      </c>
      <c r="N148" s="89">
        <f>N92+N93</f>
        <v>260.39999999999998</v>
      </c>
      <c r="O148" s="89">
        <f>O92+O93</f>
        <v>0</v>
      </c>
    </row>
    <row r="149" spans="1:17" ht="26.25" customHeight="1" x14ac:dyDescent="0.25">
      <c r="A149" s="498"/>
      <c r="B149" s="92" t="s">
        <v>210</v>
      </c>
      <c r="C149" s="501"/>
      <c r="D149" s="247">
        <f t="shared" si="48"/>
        <v>2.2000000000000002</v>
      </c>
      <c r="E149" s="86">
        <f>E39+E125</f>
        <v>2.2000000000000002</v>
      </c>
      <c r="F149" s="86">
        <f>F39+F125</f>
        <v>0</v>
      </c>
      <c r="G149" s="86">
        <f>G39+G125</f>
        <v>0</v>
      </c>
      <c r="H149" s="88">
        <f t="shared" si="44"/>
        <v>0.6</v>
      </c>
      <c r="I149" s="88">
        <f>I39+I125</f>
        <v>0.6</v>
      </c>
      <c r="J149" s="88">
        <f>J39+J125</f>
        <v>0.1</v>
      </c>
      <c r="K149" s="88">
        <f>K39+K125</f>
        <v>0</v>
      </c>
      <c r="L149" s="89">
        <f t="shared" si="46"/>
        <v>2.8000000000000003</v>
      </c>
      <c r="M149" s="89">
        <f>M39+M125</f>
        <v>2.8000000000000003</v>
      </c>
      <c r="N149" s="89">
        <f>N39+N125</f>
        <v>0.1</v>
      </c>
      <c r="O149" s="89">
        <f>O39+O125</f>
        <v>0</v>
      </c>
    </row>
    <row r="150" spans="1:17" ht="26.25" x14ac:dyDescent="0.25">
      <c r="A150" s="498"/>
      <c r="B150" s="92" t="s">
        <v>192</v>
      </c>
      <c r="C150" s="501"/>
      <c r="D150" s="247">
        <f t="shared" si="48"/>
        <v>215.1</v>
      </c>
      <c r="E150" s="86">
        <f t="shared" ref="E150:G151" si="55">E41+E126</f>
        <v>215.1</v>
      </c>
      <c r="F150" s="86">
        <f t="shared" si="55"/>
        <v>0</v>
      </c>
      <c r="G150" s="86">
        <f t="shared" si="55"/>
        <v>0</v>
      </c>
      <c r="H150" s="88">
        <f t="shared" si="44"/>
        <v>0</v>
      </c>
      <c r="I150" s="88">
        <f t="shared" ref="I150:K151" si="56">I41+I126</f>
        <v>0</v>
      </c>
      <c r="J150" s="88">
        <f t="shared" si="56"/>
        <v>0</v>
      </c>
      <c r="K150" s="88">
        <f t="shared" si="56"/>
        <v>0</v>
      </c>
      <c r="L150" s="89">
        <f t="shared" si="46"/>
        <v>215.1</v>
      </c>
      <c r="M150" s="89">
        <f t="shared" ref="M150:O151" si="57">M41+M126</f>
        <v>215.1</v>
      </c>
      <c r="N150" s="89">
        <f t="shared" si="57"/>
        <v>0</v>
      </c>
      <c r="O150" s="89">
        <f t="shared" si="57"/>
        <v>0</v>
      </c>
    </row>
    <row r="151" spans="1:17" x14ac:dyDescent="0.25">
      <c r="A151" s="498"/>
      <c r="B151" s="92" t="s">
        <v>211</v>
      </c>
      <c r="C151" s="501"/>
      <c r="D151" s="247">
        <f t="shared" si="48"/>
        <v>383.3</v>
      </c>
      <c r="E151" s="86">
        <f t="shared" si="55"/>
        <v>383.3</v>
      </c>
      <c r="F151" s="86">
        <f t="shared" si="55"/>
        <v>10.8</v>
      </c>
      <c r="G151" s="86">
        <f t="shared" si="55"/>
        <v>0</v>
      </c>
      <c r="H151" s="88">
        <f t="shared" si="44"/>
        <v>0</v>
      </c>
      <c r="I151" s="88">
        <f t="shared" si="56"/>
        <v>0</v>
      </c>
      <c r="J151" s="88">
        <f t="shared" si="56"/>
        <v>0</v>
      </c>
      <c r="K151" s="88">
        <f t="shared" si="56"/>
        <v>0</v>
      </c>
      <c r="L151" s="89">
        <f t="shared" si="46"/>
        <v>383.3</v>
      </c>
      <c r="M151" s="89">
        <f t="shared" si="57"/>
        <v>383.3</v>
      </c>
      <c r="N151" s="89">
        <f t="shared" si="57"/>
        <v>10.8</v>
      </c>
      <c r="O151" s="89">
        <f t="shared" si="57"/>
        <v>0</v>
      </c>
    </row>
    <row r="152" spans="1:17" x14ac:dyDescent="0.25">
      <c r="A152" s="498"/>
      <c r="B152" s="92" t="s">
        <v>215</v>
      </c>
      <c r="C152" s="501"/>
      <c r="D152" s="247">
        <f t="shared" si="48"/>
        <v>904</v>
      </c>
      <c r="E152" s="86">
        <f>E43+E128+E129</f>
        <v>904</v>
      </c>
      <c r="F152" s="86">
        <f>F43+F128+F129</f>
        <v>378.5</v>
      </c>
      <c r="G152" s="86">
        <f>G43+G128+G129</f>
        <v>0</v>
      </c>
      <c r="H152" s="88">
        <f t="shared" si="44"/>
        <v>80.399999999999991</v>
      </c>
      <c r="I152" s="88">
        <f>I43+I128+I129</f>
        <v>80.399999999999991</v>
      </c>
      <c r="J152" s="88">
        <f>J43+J128+J129</f>
        <v>2.2000000000000002</v>
      </c>
      <c r="K152" s="88">
        <f>K43+K128+K129</f>
        <v>0</v>
      </c>
      <c r="L152" s="89">
        <f t="shared" si="46"/>
        <v>984.4</v>
      </c>
      <c r="M152" s="89">
        <f>M43+M128+M129</f>
        <v>984.4</v>
      </c>
      <c r="N152" s="89">
        <f>N43+N128+N129</f>
        <v>380.7</v>
      </c>
      <c r="O152" s="89">
        <f>O43+O128+O129</f>
        <v>0</v>
      </c>
    </row>
    <row r="153" spans="1:17" ht="26.25" x14ac:dyDescent="0.25">
      <c r="A153" s="498"/>
      <c r="B153" s="92" t="s">
        <v>447</v>
      </c>
      <c r="C153" s="501"/>
      <c r="D153" s="247">
        <f>E153+G153</f>
        <v>73.100000000000009</v>
      </c>
      <c r="E153" s="86">
        <f>E47+E51+E55+E59+E63+E67+E71+E75+E79+E83+E84+E98+E100+E102+E104+E106+E108+E110+E112+E114+E116+E118</f>
        <v>73.100000000000009</v>
      </c>
      <c r="F153" s="86">
        <f>F47+F51+F55+F59+F63+F67+F71+F75+F79+F83+F84+F98+F100+F102+F104+F106+F108+F110+F112+F114+F116+F118</f>
        <v>65.300000000000011</v>
      </c>
      <c r="G153" s="86">
        <f>G47+G51+G55+G59+G63+G67+G71+G75+G79+G83+G84+G98+G100+G102+G104+G106+G108+G110+G112+G114+G116+G118</f>
        <v>0</v>
      </c>
      <c r="H153" s="88">
        <f t="shared" si="44"/>
        <v>0</v>
      </c>
      <c r="I153" s="88">
        <f>I47+I51+I55+I59+I63+I67+I71+I75+I79+I83+I84+I98+I100+I102+I104+I106+I108+I110+I112+I114+I116+I118</f>
        <v>0</v>
      </c>
      <c r="J153" s="88">
        <f>J47+J51+J55+J59+J63+J67+J71+J75+J79+J83+J84+J98+J100+J102+J104+J106+J108+J110+J112+J114+J116+J118</f>
        <v>0</v>
      </c>
      <c r="K153" s="88">
        <f>K47+K51+K55+K59+K63+K67+K71+K75+K79+K83+K84+K98+K100+K102+K104+K106+K108+K110+K112+K114+K116+K118</f>
        <v>0</v>
      </c>
      <c r="L153" s="89">
        <f t="shared" si="46"/>
        <v>73.100000000000009</v>
      </c>
      <c r="M153" s="89">
        <f>M47+M51+M55+M59+M63+M67+M71+M75+M79+M83+M84+M98+M100+M102+M104+M106+M108+M110+M112+M114+M116+M118</f>
        <v>73.100000000000009</v>
      </c>
      <c r="N153" s="89">
        <f>N47+N51+N55+N59+N63+N67+N71+N75+N79+N83+N84+N98+N100+N102+N104+N106+N108+N110+N112+N114+N116+N118</f>
        <v>65.300000000000011</v>
      </c>
      <c r="O153" s="89">
        <f>O47+O51+O55+O59+O63+O67+O71+O75+O79+O83+O84+O98+O100+O102+O104+O106+O108+O110+O112+O114+O116+O118</f>
        <v>0</v>
      </c>
    </row>
    <row r="154" spans="1:17" ht="26.25" x14ac:dyDescent="0.25">
      <c r="A154" s="499"/>
      <c r="B154" s="309" t="s">
        <v>392</v>
      </c>
      <c r="C154" s="502"/>
      <c r="D154" s="247">
        <f t="shared" si="48"/>
        <v>3</v>
      </c>
      <c r="E154" s="86">
        <f>E124</f>
        <v>3</v>
      </c>
      <c r="F154" s="86">
        <f>F124</f>
        <v>2.4</v>
      </c>
      <c r="G154" s="86">
        <f>G124</f>
        <v>0</v>
      </c>
      <c r="H154" s="88">
        <f t="shared" ref="H154" si="58">I154+K154</f>
        <v>0</v>
      </c>
      <c r="I154" s="88">
        <f>I124</f>
        <v>0</v>
      </c>
      <c r="J154" s="88">
        <f>J124</f>
        <v>0</v>
      </c>
      <c r="K154" s="88">
        <f>K124</f>
        <v>0</v>
      </c>
      <c r="L154" s="89">
        <f t="shared" ref="L154" si="59">M154+O154</f>
        <v>3</v>
      </c>
      <c r="M154" s="89">
        <f t="shared" ref="M154" si="60">M124</f>
        <v>3</v>
      </c>
      <c r="N154" s="89">
        <f>N124</f>
        <v>2.4</v>
      </c>
      <c r="O154" s="89">
        <f>O124</f>
        <v>0</v>
      </c>
    </row>
    <row r="155" spans="1:17" x14ac:dyDescent="0.25">
      <c r="B155" s="104"/>
      <c r="C155" s="112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7" x14ac:dyDescent="0.25">
      <c r="C156" s="47"/>
      <c r="D156" s="2">
        <v>2960.9</v>
      </c>
      <c r="E156" s="2">
        <v>2960.9</v>
      </c>
      <c r="F156" s="2">
        <v>1401.2</v>
      </c>
      <c r="P156" s="64" t="s">
        <v>286</v>
      </c>
      <c r="Q156" s="65">
        <f>SUMIF(C26:C130,1,L26:L130)</f>
        <v>96.699999999999989</v>
      </c>
    </row>
    <row r="157" spans="1:17" x14ac:dyDescent="0.25">
      <c r="C157" s="47"/>
      <c r="P157" s="64" t="s">
        <v>287</v>
      </c>
      <c r="Q157" s="65">
        <f>SUMIF(C26:C130,2,L26:L130)</f>
        <v>24.5</v>
      </c>
    </row>
    <row r="158" spans="1:17" x14ac:dyDescent="0.25">
      <c r="C158" s="47"/>
      <c r="P158" s="64" t="s">
        <v>288</v>
      </c>
      <c r="Q158" s="65">
        <f>SUMIF(C26:C126,3,L26:L126)</f>
        <v>446.6</v>
      </c>
    </row>
    <row r="159" spans="1:17" x14ac:dyDescent="0.25">
      <c r="C159" s="47"/>
      <c r="P159" s="64" t="s">
        <v>289</v>
      </c>
      <c r="Q159" s="65">
        <f>SUMIF(C26:C130,4,L26:L130)</f>
        <v>510.09999999999985</v>
      </c>
    </row>
    <row r="160" spans="1:17" x14ac:dyDescent="0.25">
      <c r="C160" s="47"/>
      <c r="P160" s="64" t="s">
        <v>292</v>
      </c>
      <c r="Q160" s="65">
        <f>SUMIF(C26:C130,5,L26:L130)</f>
        <v>0</v>
      </c>
    </row>
    <row r="161" spans="3:17" x14ac:dyDescent="0.25">
      <c r="C161" s="47"/>
      <c r="P161" s="64" t="s">
        <v>290</v>
      </c>
      <c r="Q161" s="65">
        <f>SUMIF(C26:C130,6,L26:L130)</f>
        <v>0</v>
      </c>
    </row>
    <row r="162" spans="3:17" x14ac:dyDescent="0.25">
      <c r="C162" s="47"/>
      <c r="P162" s="64" t="s">
        <v>291</v>
      </c>
      <c r="Q162" s="65">
        <f>SUMIF(C26:C126,7,L26:L126)</f>
        <v>378.4</v>
      </c>
    </row>
    <row r="163" spans="3:17" x14ac:dyDescent="0.25">
      <c r="C163" s="47"/>
      <c r="P163" s="64" t="s">
        <v>293</v>
      </c>
      <c r="Q163" s="65">
        <f>SUMIF(C26:C126,8,L26:L126)</f>
        <v>0</v>
      </c>
    </row>
    <row r="164" spans="3:17" x14ac:dyDescent="0.25">
      <c r="C164" s="47"/>
      <c r="P164" s="64" t="s">
        <v>294</v>
      </c>
      <c r="Q164" s="65">
        <f>SUMIF(C26:C130,9,L26:L130)</f>
        <v>0</v>
      </c>
    </row>
    <row r="165" spans="3:17" x14ac:dyDescent="0.25">
      <c r="C165" s="47"/>
      <c r="P165" s="64" t="s">
        <v>295</v>
      </c>
      <c r="Q165" s="65">
        <f>SUMIF(C26:C130,10,L26:L130)</f>
        <v>1585.6</v>
      </c>
    </row>
    <row r="166" spans="3:17" x14ac:dyDescent="0.25">
      <c r="C166" s="47"/>
      <c r="P166" s="69" t="s">
        <v>167</v>
      </c>
      <c r="Q166" s="70">
        <f>SUM(Q156:Q165)</f>
        <v>3041.8999999999996</v>
      </c>
    </row>
    <row r="167" spans="3:17" x14ac:dyDescent="0.25">
      <c r="C167" s="47"/>
      <c r="P167" s="71"/>
      <c r="Q167" s="71"/>
    </row>
    <row r="168" spans="3:17" x14ac:dyDescent="0.25">
      <c r="C168" s="47"/>
      <c r="P168" s="71"/>
      <c r="Q168" s="71">
        <f>Q166-L132</f>
        <v>0</v>
      </c>
    </row>
    <row r="169" spans="3:17" x14ac:dyDescent="0.25">
      <c r="C169" s="47"/>
    </row>
    <row r="170" spans="3:17" x14ac:dyDescent="0.25">
      <c r="C170" s="47"/>
    </row>
    <row r="171" spans="3:17" x14ac:dyDescent="0.25">
      <c r="C171" s="47"/>
    </row>
    <row r="172" spans="3:17" x14ac:dyDescent="0.25">
      <c r="C172" s="47"/>
    </row>
    <row r="173" spans="3:17" x14ac:dyDescent="0.25">
      <c r="C173" s="47"/>
    </row>
    <row r="174" spans="3:17" x14ac:dyDescent="0.25">
      <c r="C174" s="47"/>
    </row>
    <row r="175" spans="3:17" x14ac:dyDescent="0.25">
      <c r="C175" s="47"/>
    </row>
    <row r="176" spans="3:1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0"/>
  <sheetViews>
    <sheetView showZeros="0" zoomScaleNormal="100" workbookViewId="0">
      <selection activeCell="R21" sqref="R2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512" t="s">
        <v>308</v>
      </c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</row>
    <row r="2" spans="1:15" x14ac:dyDescent="0.25">
      <c r="B2" s="512" t="s">
        <v>474</v>
      </c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</row>
    <row r="3" spans="1:15" x14ac:dyDescent="0.25">
      <c r="B3" s="512" t="s">
        <v>486</v>
      </c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</row>
    <row r="4" spans="1:15" ht="12.75" customHeight="1" x14ac:dyDescent="0.25">
      <c r="B4" s="512" t="s">
        <v>321</v>
      </c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15" x14ac:dyDescent="0.25">
      <c r="B5" s="512" t="s">
        <v>488</v>
      </c>
      <c r="C5" s="512"/>
      <c r="D5" s="512"/>
      <c r="E5" s="512"/>
      <c r="F5" s="512"/>
      <c r="G5" s="512"/>
      <c r="H5" s="512"/>
      <c r="I5" s="512"/>
      <c r="J5" s="512"/>
      <c r="K5" s="512"/>
      <c r="L5" s="512"/>
      <c r="M5" s="512"/>
      <c r="N5" s="512"/>
      <c r="O5" s="512"/>
    </row>
    <row r="6" spans="1:15" x14ac:dyDescent="0.25">
      <c r="B6" s="513" t="s">
        <v>506</v>
      </c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298"/>
    </row>
    <row r="7" spans="1:15" x14ac:dyDescent="0.25">
      <c r="B7" s="512" t="s">
        <v>516</v>
      </c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</row>
    <row r="8" spans="1:15" ht="15" customHeight="1" x14ac:dyDescent="0.25">
      <c r="B8" s="513" t="s">
        <v>519</v>
      </c>
      <c r="C8" s="513"/>
      <c r="D8" s="513"/>
      <c r="E8" s="513"/>
      <c r="F8" s="513"/>
      <c r="G8" s="513"/>
      <c r="H8" s="513"/>
      <c r="I8" s="513"/>
      <c r="J8" s="513"/>
      <c r="K8" s="513"/>
      <c r="L8" s="513"/>
      <c r="M8" s="513"/>
      <c r="N8" s="513"/>
      <c r="O8" s="298"/>
    </row>
    <row r="9" spans="1:15" x14ac:dyDescent="0.25">
      <c r="B9" s="512" t="s">
        <v>524</v>
      </c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</row>
    <row r="10" spans="1:15" ht="15" customHeight="1" x14ac:dyDescent="0.25">
      <c r="B10" s="513" t="s">
        <v>529</v>
      </c>
      <c r="C10" s="513"/>
      <c r="D10" s="513"/>
      <c r="E10" s="513"/>
      <c r="F10" s="513"/>
      <c r="G10" s="513"/>
      <c r="H10" s="513"/>
      <c r="I10" s="513"/>
      <c r="J10" s="513"/>
      <c r="K10" s="513"/>
      <c r="L10" s="513"/>
      <c r="M10" s="513"/>
      <c r="N10" s="513"/>
      <c r="O10" s="298"/>
    </row>
    <row r="11" spans="1:15" hidden="1" x14ac:dyDescent="0.25">
      <c r="B11" s="512" t="s">
        <v>489</v>
      </c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</row>
    <row r="12" spans="1:15" ht="15" hidden="1" customHeight="1" x14ac:dyDescent="0.25">
      <c r="B12" s="513" t="s">
        <v>439</v>
      </c>
      <c r="C12" s="513"/>
      <c r="D12" s="513"/>
      <c r="E12" s="513"/>
      <c r="F12" s="513"/>
      <c r="G12" s="513"/>
      <c r="H12" s="513"/>
      <c r="I12" s="513"/>
      <c r="J12" s="513"/>
      <c r="K12" s="513"/>
      <c r="L12" s="513"/>
      <c r="M12" s="513"/>
      <c r="N12" s="513"/>
      <c r="O12" s="298"/>
    </row>
    <row r="13" spans="1:15" ht="14.2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ht="32.25" customHeight="1" x14ac:dyDescent="0.25">
      <c r="A14" s="454" t="s">
        <v>477</v>
      </c>
      <c r="B14" s="454"/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</row>
    <row r="15" spans="1:15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376</v>
      </c>
    </row>
    <row r="16" spans="1:15" ht="15" customHeight="1" x14ac:dyDescent="0.25">
      <c r="A16" s="459" t="s">
        <v>5</v>
      </c>
      <c r="B16" s="462" t="s">
        <v>305</v>
      </c>
      <c r="C16" s="462" t="s">
        <v>53</v>
      </c>
      <c r="D16" s="475" t="s">
        <v>316</v>
      </c>
      <c r="E16" s="479" t="s">
        <v>189</v>
      </c>
      <c r="F16" s="479"/>
      <c r="G16" s="480"/>
      <c r="H16" s="465" t="s">
        <v>318</v>
      </c>
      <c r="I16" s="468" t="s">
        <v>189</v>
      </c>
      <c r="J16" s="469"/>
      <c r="K16" s="470"/>
      <c r="L16" s="515" t="s">
        <v>0</v>
      </c>
      <c r="M16" s="483" t="s">
        <v>189</v>
      </c>
      <c r="N16" s="484"/>
      <c r="O16" s="485"/>
    </row>
    <row r="17" spans="1:17" x14ac:dyDescent="0.25">
      <c r="A17" s="460"/>
      <c r="B17" s="463"/>
      <c r="C17" s="463"/>
      <c r="D17" s="476"/>
      <c r="E17" s="480" t="s">
        <v>1</v>
      </c>
      <c r="F17" s="491"/>
      <c r="G17" s="481" t="s">
        <v>2</v>
      </c>
      <c r="H17" s="466"/>
      <c r="I17" s="490" t="s">
        <v>1</v>
      </c>
      <c r="J17" s="490"/>
      <c r="K17" s="458" t="s">
        <v>2</v>
      </c>
      <c r="L17" s="516"/>
      <c r="M17" s="474" t="s">
        <v>1</v>
      </c>
      <c r="N17" s="474"/>
      <c r="O17" s="457" t="s">
        <v>2</v>
      </c>
    </row>
    <row r="18" spans="1:17" ht="28.5" customHeight="1" x14ac:dyDescent="0.25">
      <c r="A18" s="461"/>
      <c r="B18" s="464"/>
      <c r="C18" s="464"/>
      <c r="D18" s="477"/>
      <c r="E18" s="80" t="s">
        <v>3</v>
      </c>
      <c r="F18" s="81" t="s">
        <v>4</v>
      </c>
      <c r="G18" s="481"/>
      <c r="H18" s="467"/>
      <c r="I18" s="82" t="s">
        <v>3</v>
      </c>
      <c r="J18" s="83" t="s">
        <v>4</v>
      </c>
      <c r="K18" s="458"/>
      <c r="L18" s="517"/>
      <c r="M18" s="97" t="s">
        <v>3</v>
      </c>
      <c r="N18" s="96" t="s">
        <v>4</v>
      </c>
      <c r="O18" s="457"/>
    </row>
    <row r="19" spans="1:17" ht="15.95" customHeight="1" x14ac:dyDescent="0.25">
      <c r="A19" s="18" t="s">
        <v>69</v>
      </c>
      <c r="B19" s="471" t="s">
        <v>166</v>
      </c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  <c r="O19" s="473"/>
    </row>
    <row r="20" spans="1:17" ht="15" customHeight="1" x14ac:dyDescent="0.25">
      <c r="A20" s="5" t="s">
        <v>177</v>
      </c>
      <c r="B20" s="115" t="s">
        <v>20</v>
      </c>
      <c r="C20" s="74"/>
      <c r="D20" s="7">
        <f t="shared" ref="D20:K20" si="0">D21+D22</f>
        <v>999.1</v>
      </c>
      <c r="E20" s="7">
        <f t="shared" si="0"/>
        <v>990.1</v>
      </c>
      <c r="F20" s="7">
        <f t="shared" si="0"/>
        <v>937.4</v>
      </c>
      <c r="G20" s="7">
        <f t="shared" si="0"/>
        <v>9</v>
      </c>
      <c r="H20" s="8">
        <f t="shared" si="0"/>
        <v>22</v>
      </c>
      <c r="I20" s="8">
        <f t="shared" si="0"/>
        <v>22</v>
      </c>
      <c r="J20" s="8">
        <f t="shared" si="0"/>
        <v>21.7</v>
      </c>
      <c r="K20" s="8">
        <f t="shared" si="0"/>
        <v>0</v>
      </c>
      <c r="L20" s="10">
        <f t="shared" ref="L20:O20" si="1">L21+L22</f>
        <v>1021.1</v>
      </c>
      <c r="M20" s="10">
        <f t="shared" si="1"/>
        <v>1012.1</v>
      </c>
      <c r="N20" s="10">
        <f t="shared" si="1"/>
        <v>959.1</v>
      </c>
      <c r="O20" s="10">
        <f t="shared" si="1"/>
        <v>9</v>
      </c>
      <c r="P20" s="64" t="s">
        <v>286</v>
      </c>
      <c r="Q20" s="65"/>
    </row>
    <row r="21" spans="1:17" ht="15" customHeight="1" x14ac:dyDescent="0.25">
      <c r="A21" s="18"/>
      <c r="B21" s="115"/>
      <c r="C21" s="29" t="s">
        <v>30</v>
      </c>
      <c r="D21" s="15">
        <f>E21+G21</f>
        <v>13</v>
      </c>
      <c r="E21" s="15">
        <v>13</v>
      </c>
      <c r="F21" s="15">
        <v>12.8</v>
      </c>
      <c r="G21" s="15"/>
      <c r="H21" s="9">
        <f t="shared" ref="H21:H29" si="2">I21+K21</f>
        <v>0</v>
      </c>
      <c r="I21" s="9"/>
      <c r="J21" s="9"/>
      <c r="K21" s="9"/>
      <c r="L21" s="11">
        <f t="shared" ref="L21:L29" si="3">M21+O21</f>
        <v>13</v>
      </c>
      <c r="M21" s="11">
        <f t="shared" ref="M21:M29" si="4">E21+I21</f>
        <v>13</v>
      </c>
      <c r="N21" s="11">
        <f t="shared" ref="N21:N29" si="5">F21+J21</f>
        <v>12.8</v>
      </c>
      <c r="O21" s="11">
        <f t="shared" ref="O21:O29" si="6">G21+K21</f>
        <v>0</v>
      </c>
      <c r="P21" s="64" t="s">
        <v>287</v>
      </c>
      <c r="Q21" s="65"/>
    </row>
    <row r="22" spans="1:17" ht="15" customHeight="1" x14ac:dyDescent="0.25">
      <c r="A22" s="116"/>
      <c r="B22" s="117"/>
      <c r="C22" s="29" t="s">
        <v>50</v>
      </c>
      <c r="D22" s="15">
        <f>E22+G22</f>
        <v>986.1</v>
      </c>
      <c r="E22" s="15">
        <v>977.1</v>
      </c>
      <c r="F22" s="15">
        <v>924.6</v>
      </c>
      <c r="G22" s="15">
        <v>9</v>
      </c>
      <c r="H22" s="9">
        <f t="shared" si="2"/>
        <v>22</v>
      </c>
      <c r="I22" s="9">
        <v>22</v>
      </c>
      <c r="J22" s="9">
        <v>21.7</v>
      </c>
      <c r="K22" s="9"/>
      <c r="L22" s="11">
        <f t="shared" si="3"/>
        <v>1008.1</v>
      </c>
      <c r="M22" s="11">
        <f t="shared" si="4"/>
        <v>999.1</v>
      </c>
      <c r="N22" s="11">
        <f t="shared" si="5"/>
        <v>946.30000000000007</v>
      </c>
      <c r="O22" s="11">
        <f t="shared" si="6"/>
        <v>9</v>
      </c>
      <c r="P22" s="64" t="s">
        <v>288</v>
      </c>
      <c r="Q22" s="65"/>
    </row>
    <row r="23" spans="1:17" ht="15" customHeight="1" x14ac:dyDescent="0.25">
      <c r="A23" s="18" t="s">
        <v>70</v>
      </c>
      <c r="B23" s="115" t="s">
        <v>54</v>
      </c>
      <c r="C23" s="29" t="s">
        <v>50</v>
      </c>
      <c r="D23" s="15">
        <f>E23+G23</f>
        <v>498.7</v>
      </c>
      <c r="E23" s="15">
        <v>494.9</v>
      </c>
      <c r="F23" s="15">
        <v>469.4</v>
      </c>
      <c r="G23" s="15">
        <v>3.8</v>
      </c>
      <c r="H23" s="9">
        <f t="shared" si="2"/>
        <v>0</v>
      </c>
      <c r="I23" s="9"/>
      <c r="J23" s="9"/>
      <c r="K23" s="9"/>
      <c r="L23" s="11">
        <f t="shared" si="3"/>
        <v>498.7</v>
      </c>
      <c r="M23" s="11">
        <f t="shared" si="4"/>
        <v>494.9</v>
      </c>
      <c r="N23" s="11">
        <f t="shared" si="5"/>
        <v>469.4</v>
      </c>
      <c r="O23" s="11">
        <f t="shared" si="6"/>
        <v>3.8</v>
      </c>
      <c r="P23" s="64" t="s">
        <v>289</v>
      </c>
      <c r="Q23" s="65"/>
    </row>
    <row r="24" spans="1:17" ht="15" customHeight="1" x14ac:dyDescent="0.25">
      <c r="A24" s="5" t="s">
        <v>71</v>
      </c>
      <c r="B24" s="28" t="s">
        <v>33</v>
      </c>
      <c r="C24" s="29" t="s">
        <v>50</v>
      </c>
      <c r="D24" s="15">
        <f t="shared" ref="D24:D57" si="7">E24+G24</f>
        <v>515.20000000000005</v>
      </c>
      <c r="E24" s="15">
        <v>513</v>
      </c>
      <c r="F24" s="15">
        <v>493.6</v>
      </c>
      <c r="G24" s="15">
        <v>2.2000000000000002</v>
      </c>
      <c r="H24" s="9">
        <f t="shared" si="2"/>
        <v>0</v>
      </c>
      <c r="I24" s="9"/>
      <c r="J24" s="9"/>
      <c r="K24" s="9"/>
      <c r="L24" s="11">
        <f t="shared" si="3"/>
        <v>515.20000000000005</v>
      </c>
      <c r="M24" s="11">
        <f t="shared" si="4"/>
        <v>513</v>
      </c>
      <c r="N24" s="11">
        <f t="shared" si="5"/>
        <v>493.6</v>
      </c>
      <c r="O24" s="11">
        <f t="shared" si="6"/>
        <v>2.2000000000000002</v>
      </c>
      <c r="P24" s="64" t="s">
        <v>292</v>
      </c>
      <c r="Q24" s="65"/>
    </row>
    <row r="25" spans="1:17" ht="15" customHeight="1" x14ac:dyDescent="0.25">
      <c r="A25" s="5" t="s">
        <v>72</v>
      </c>
      <c r="B25" s="28" t="s">
        <v>155</v>
      </c>
      <c r="C25" s="29" t="s">
        <v>50</v>
      </c>
      <c r="D25" s="15">
        <f t="shared" si="7"/>
        <v>714.6</v>
      </c>
      <c r="E25" s="15">
        <v>707.1</v>
      </c>
      <c r="F25" s="15">
        <v>679.4</v>
      </c>
      <c r="G25" s="15">
        <v>7.5</v>
      </c>
      <c r="H25" s="9">
        <f t="shared" si="2"/>
        <v>0</v>
      </c>
      <c r="I25" s="9"/>
      <c r="J25" s="9"/>
      <c r="K25" s="9"/>
      <c r="L25" s="11">
        <f t="shared" si="3"/>
        <v>714.6</v>
      </c>
      <c r="M25" s="11">
        <f t="shared" si="4"/>
        <v>707.1</v>
      </c>
      <c r="N25" s="11">
        <f t="shared" si="5"/>
        <v>679.4</v>
      </c>
      <c r="O25" s="11">
        <f t="shared" si="6"/>
        <v>7.5</v>
      </c>
      <c r="P25" s="64" t="s">
        <v>290</v>
      </c>
      <c r="Q25" s="65"/>
    </row>
    <row r="26" spans="1:17" ht="15" customHeight="1" x14ac:dyDescent="0.25">
      <c r="A26" s="5" t="s">
        <v>73</v>
      </c>
      <c r="B26" s="28" t="s">
        <v>378</v>
      </c>
      <c r="C26" s="29" t="s">
        <v>50</v>
      </c>
      <c r="D26" s="15">
        <f t="shared" si="7"/>
        <v>437.8</v>
      </c>
      <c r="E26" s="15">
        <v>435.3</v>
      </c>
      <c r="F26" s="15">
        <v>415.3</v>
      </c>
      <c r="G26" s="15">
        <v>2.5</v>
      </c>
      <c r="H26" s="9">
        <f t="shared" si="2"/>
        <v>0</v>
      </c>
      <c r="I26" s="9"/>
      <c r="J26" s="9">
        <v>-0.6</v>
      </c>
      <c r="K26" s="9"/>
      <c r="L26" s="11">
        <f t="shared" si="3"/>
        <v>437.8</v>
      </c>
      <c r="M26" s="11">
        <f t="shared" si="4"/>
        <v>435.3</v>
      </c>
      <c r="N26" s="11">
        <f t="shared" si="5"/>
        <v>414.7</v>
      </c>
      <c r="O26" s="11">
        <f t="shared" si="6"/>
        <v>2.5</v>
      </c>
      <c r="P26" s="64" t="s">
        <v>291</v>
      </c>
      <c r="Q26" s="65"/>
    </row>
    <row r="27" spans="1:17" ht="15" customHeight="1" x14ac:dyDescent="0.25">
      <c r="A27" s="12" t="s">
        <v>74</v>
      </c>
      <c r="B27" s="17" t="s">
        <v>148</v>
      </c>
      <c r="C27" s="29" t="s">
        <v>50</v>
      </c>
      <c r="D27" s="15">
        <f t="shared" si="7"/>
        <v>225.1</v>
      </c>
      <c r="E27" s="15">
        <v>224.7</v>
      </c>
      <c r="F27" s="15">
        <v>215.4</v>
      </c>
      <c r="G27" s="15">
        <v>0.4</v>
      </c>
      <c r="H27" s="9">
        <f t="shared" si="2"/>
        <v>0</v>
      </c>
      <c r="I27" s="9"/>
      <c r="J27" s="9">
        <v>-7.5</v>
      </c>
      <c r="K27" s="9"/>
      <c r="L27" s="11">
        <f t="shared" si="3"/>
        <v>225.1</v>
      </c>
      <c r="M27" s="11">
        <f t="shared" si="4"/>
        <v>224.7</v>
      </c>
      <c r="N27" s="11">
        <f t="shared" si="5"/>
        <v>207.9</v>
      </c>
      <c r="O27" s="11">
        <f t="shared" si="6"/>
        <v>0.4</v>
      </c>
      <c r="P27" s="64" t="s">
        <v>293</v>
      </c>
      <c r="Q27" s="65">
        <f>L21+L57</f>
        <v>40.9</v>
      </c>
    </row>
    <row r="28" spans="1:17" ht="15" customHeight="1" x14ac:dyDescent="0.25">
      <c r="A28" s="18" t="s">
        <v>75</v>
      </c>
      <c r="B28" s="30" t="s">
        <v>322</v>
      </c>
      <c r="C28" s="29" t="s">
        <v>50</v>
      </c>
      <c r="D28" s="15">
        <f t="shared" si="7"/>
        <v>435.3</v>
      </c>
      <c r="E28" s="15">
        <v>433.1</v>
      </c>
      <c r="F28" s="15">
        <v>413</v>
      </c>
      <c r="G28" s="15">
        <v>2.2000000000000002</v>
      </c>
      <c r="H28" s="9">
        <f t="shared" si="2"/>
        <v>50.5</v>
      </c>
      <c r="I28" s="9">
        <v>50.5</v>
      </c>
      <c r="J28" s="9">
        <v>45.1</v>
      </c>
      <c r="K28" s="9"/>
      <c r="L28" s="11">
        <f t="shared" si="3"/>
        <v>485.8</v>
      </c>
      <c r="M28" s="11">
        <f t="shared" si="4"/>
        <v>483.6</v>
      </c>
      <c r="N28" s="11">
        <f t="shared" si="5"/>
        <v>458.1</v>
      </c>
      <c r="O28" s="11">
        <f t="shared" si="6"/>
        <v>2.2000000000000002</v>
      </c>
      <c r="P28" s="64" t="s">
        <v>294</v>
      </c>
      <c r="Q28" s="65">
        <f>SUM(L22:L56)</f>
        <v>9817.8000000000011</v>
      </c>
    </row>
    <row r="29" spans="1:17" ht="15" customHeight="1" x14ac:dyDescent="0.25">
      <c r="A29" s="5" t="s">
        <v>76</v>
      </c>
      <c r="B29" s="28" t="s">
        <v>379</v>
      </c>
      <c r="C29" s="14" t="s">
        <v>50</v>
      </c>
      <c r="D29" s="15">
        <f t="shared" si="7"/>
        <v>466</v>
      </c>
      <c r="E29" s="15">
        <v>462</v>
      </c>
      <c r="F29" s="15">
        <v>444.3</v>
      </c>
      <c r="G29" s="15">
        <v>4</v>
      </c>
      <c r="H29" s="9">
        <f t="shared" si="2"/>
        <v>0</v>
      </c>
      <c r="I29" s="9"/>
      <c r="J29" s="9"/>
      <c r="K29" s="9"/>
      <c r="L29" s="11">
        <f t="shared" si="3"/>
        <v>466</v>
      </c>
      <c r="M29" s="11">
        <f t="shared" si="4"/>
        <v>462</v>
      </c>
      <c r="N29" s="11">
        <f t="shared" si="5"/>
        <v>444.3</v>
      </c>
      <c r="O29" s="11">
        <f t="shared" si="6"/>
        <v>4</v>
      </c>
      <c r="P29" s="64" t="s">
        <v>295</v>
      </c>
      <c r="Q29" s="65"/>
    </row>
    <row r="30" spans="1:17" ht="15" customHeight="1" x14ac:dyDescent="0.25">
      <c r="A30" s="5" t="s">
        <v>77</v>
      </c>
      <c r="B30" s="28" t="s">
        <v>380</v>
      </c>
      <c r="C30" s="14" t="s">
        <v>50</v>
      </c>
      <c r="D30" s="15">
        <f t="shared" si="7"/>
        <v>683.3</v>
      </c>
      <c r="E30" s="15">
        <v>679.8</v>
      </c>
      <c r="F30" s="15">
        <v>644</v>
      </c>
      <c r="G30" s="15">
        <v>3.5</v>
      </c>
      <c r="H30" s="9">
        <f t="shared" ref="H30:H57" si="8">I30+K30</f>
        <v>48.9</v>
      </c>
      <c r="I30" s="9">
        <v>48.9</v>
      </c>
      <c r="J30" s="9">
        <v>43.7</v>
      </c>
      <c r="K30" s="9"/>
      <c r="L30" s="11">
        <f t="shared" ref="L30:L57" si="9">M30+O30</f>
        <v>732.19999999999993</v>
      </c>
      <c r="M30" s="11">
        <f t="shared" ref="M30:M57" si="10">E30+I30</f>
        <v>728.69999999999993</v>
      </c>
      <c r="N30" s="11">
        <f t="shared" ref="N30:N57" si="11">F30+J30</f>
        <v>687.7</v>
      </c>
      <c r="O30" s="11">
        <f t="shared" ref="O30:O57" si="12">G30+K30</f>
        <v>3.5</v>
      </c>
      <c r="P30" s="69" t="s">
        <v>167</v>
      </c>
      <c r="Q30" s="70">
        <f>SUM(Q20:Q29)</f>
        <v>9858.7000000000007</v>
      </c>
    </row>
    <row r="31" spans="1:17" ht="15" customHeight="1" x14ac:dyDescent="0.25">
      <c r="A31" s="5" t="s">
        <v>78</v>
      </c>
      <c r="B31" s="28" t="s">
        <v>381</v>
      </c>
      <c r="C31" s="14" t="s">
        <v>50</v>
      </c>
      <c r="D31" s="15">
        <f t="shared" si="7"/>
        <v>577.5</v>
      </c>
      <c r="E31" s="15">
        <v>574</v>
      </c>
      <c r="F31" s="15">
        <v>546.6</v>
      </c>
      <c r="G31" s="15">
        <v>3.5</v>
      </c>
      <c r="H31" s="9">
        <f t="shared" si="8"/>
        <v>0</v>
      </c>
      <c r="I31" s="9"/>
      <c r="J31" s="9"/>
      <c r="K31" s="9"/>
      <c r="L31" s="11">
        <f t="shared" si="9"/>
        <v>577.5</v>
      </c>
      <c r="M31" s="11">
        <f t="shared" si="10"/>
        <v>574</v>
      </c>
      <c r="N31" s="11">
        <f t="shared" si="11"/>
        <v>546.6</v>
      </c>
      <c r="O31" s="11">
        <f t="shared" si="12"/>
        <v>3.5</v>
      </c>
      <c r="P31" s="71"/>
      <c r="Q31" s="71"/>
    </row>
    <row r="32" spans="1:17" ht="15" customHeight="1" x14ac:dyDescent="0.25">
      <c r="A32" s="5" t="s">
        <v>79</v>
      </c>
      <c r="B32" s="28" t="s">
        <v>363</v>
      </c>
      <c r="C32" s="14" t="s">
        <v>50</v>
      </c>
      <c r="D32" s="15">
        <f t="shared" si="7"/>
        <v>721.4</v>
      </c>
      <c r="E32" s="15">
        <v>715.9</v>
      </c>
      <c r="F32" s="15">
        <v>663.4</v>
      </c>
      <c r="G32" s="15">
        <v>5.5</v>
      </c>
      <c r="H32" s="9">
        <f t="shared" si="8"/>
        <v>0</v>
      </c>
      <c r="I32" s="9">
        <v>-0.6</v>
      </c>
      <c r="J32" s="9"/>
      <c r="K32" s="9">
        <v>0.6</v>
      </c>
      <c r="L32" s="11">
        <f t="shared" si="9"/>
        <v>721.4</v>
      </c>
      <c r="M32" s="11">
        <f t="shared" si="10"/>
        <v>715.3</v>
      </c>
      <c r="N32" s="11">
        <f t="shared" si="11"/>
        <v>663.4</v>
      </c>
      <c r="O32" s="11">
        <f t="shared" si="12"/>
        <v>6.1</v>
      </c>
      <c r="P32" s="71"/>
      <c r="Q32" s="71">
        <f>Q30-L58</f>
        <v>0</v>
      </c>
    </row>
    <row r="33" spans="1:17" ht="15" customHeight="1" x14ac:dyDescent="0.25">
      <c r="A33" s="5" t="s">
        <v>80</v>
      </c>
      <c r="B33" s="31" t="s">
        <v>45</v>
      </c>
      <c r="C33" s="29" t="s">
        <v>50</v>
      </c>
      <c r="D33" s="15">
        <f t="shared" si="7"/>
        <v>165.7</v>
      </c>
      <c r="E33" s="15">
        <v>165.1</v>
      </c>
      <c r="F33" s="15">
        <v>158.5</v>
      </c>
      <c r="G33" s="15">
        <v>0.6</v>
      </c>
      <c r="H33" s="9">
        <f t="shared" si="8"/>
        <v>0</v>
      </c>
      <c r="I33" s="9"/>
      <c r="J33" s="9"/>
      <c r="K33" s="9"/>
      <c r="L33" s="11">
        <f t="shared" si="9"/>
        <v>165.7</v>
      </c>
      <c r="M33" s="11">
        <f t="shared" si="10"/>
        <v>165.1</v>
      </c>
      <c r="N33" s="11">
        <f t="shared" si="11"/>
        <v>158.5</v>
      </c>
      <c r="O33" s="11">
        <f t="shared" si="12"/>
        <v>0.6</v>
      </c>
    </row>
    <row r="34" spans="1:17" ht="15" customHeight="1" x14ac:dyDescent="0.25">
      <c r="A34" s="5" t="s">
        <v>81</v>
      </c>
      <c r="B34" s="28" t="s">
        <v>42</v>
      </c>
      <c r="C34" s="29" t="s">
        <v>50</v>
      </c>
      <c r="D34" s="15">
        <f t="shared" si="7"/>
        <v>130.9</v>
      </c>
      <c r="E34" s="15">
        <v>130.9</v>
      </c>
      <c r="F34" s="15">
        <v>86.5</v>
      </c>
      <c r="G34" s="15"/>
      <c r="H34" s="9">
        <f t="shared" si="8"/>
        <v>-22</v>
      </c>
      <c r="I34" s="9">
        <v>-22</v>
      </c>
      <c r="J34" s="9">
        <v>1</v>
      </c>
      <c r="K34" s="9"/>
      <c r="L34" s="11">
        <f t="shared" si="9"/>
        <v>108.9</v>
      </c>
      <c r="M34" s="11">
        <f t="shared" si="10"/>
        <v>108.9</v>
      </c>
      <c r="N34" s="11">
        <f t="shared" si="11"/>
        <v>87.5</v>
      </c>
      <c r="O34" s="11">
        <f t="shared" si="12"/>
        <v>0</v>
      </c>
      <c r="Q34" s="2">
        <f>L58-Q30</f>
        <v>0</v>
      </c>
    </row>
    <row r="35" spans="1:17" ht="15" customHeight="1" x14ac:dyDescent="0.25">
      <c r="A35" s="5" t="s">
        <v>82</v>
      </c>
      <c r="B35" s="28" t="s">
        <v>44</v>
      </c>
      <c r="C35" s="29" t="s">
        <v>50</v>
      </c>
      <c r="D35" s="15">
        <f t="shared" si="7"/>
        <v>187</v>
      </c>
      <c r="E35" s="15">
        <v>186.7</v>
      </c>
      <c r="F35" s="15">
        <v>162</v>
      </c>
      <c r="G35" s="15">
        <v>0.3</v>
      </c>
      <c r="H35" s="9">
        <f t="shared" si="8"/>
        <v>-50.5</v>
      </c>
      <c r="I35" s="9">
        <v>-50.5</v>
      </c>
      <c r="J35" s="9">
        <v>-45.1</v>
      </c>
      <c r="K35" s="9"/>
      <c r="L35" s="11">
        <f t="shared" si="9"/>
        <v>136.5</v>
      </c>
      <c r="M35" s="11">
        <f t="shared" si="10"/>
        <v>136.19999999999999</v>
      </c>
      <c r="N35" s="11">
        <f t="shared" si="11"/>
        <v>116.9</v>
      </c>
      <c r="O35" s="11">
        <f t="shared" si="12"/>
        <v>0.3</v>
      </c>
    </row>
    <row r="36" spans="1:17" ht="15" customHeight="1" x14ac:dyDescent="0.25">
      <c r="A36" s="5" t="s">
        <v>83</v>
      </c>
      <c r="B36" s="28" t="s">
        <v>160</v>
      </c>
      <c r="C36" s="29" t="s">
        <v>50</v>
      </c>
      <c r="D36" s="15">
        <f t="shared" si="7"/>
        <v>320.09999999999997</v>
      </c>
      <c r="E36" s="15">
        <v>319.2</v>
      </c>
      <c r="F36" s="15">
        <v>309.89999999999998</v>
      </c>
      <c r="G36" s="15">
        <v>0.9</v>
      </c>
      <c r="H36" s="9">
        <f t="shared" si="8"/>
        <v>0</v>
      </c>
      <c r="I36" s="9"/>
      <c r="J36" s="9"/>
      <c r="K36" s="9"/>
      <c r="L36" s="11">
        <f t="shared" si="9"/>
        <v>320.09999999999997</v>
      </c>
      <c r="M36" s="11">
        <f t="shared" si="10"/>
        <v>319.2</v>
      </c>
      <c r="N36" s="11">
        <f t="shared" si="11"/>
        <v>309.89999999999998</v>
      </c>
      <c r="O36" s="11">
        <f t="shared" si="12"/>
        <v>0.9</v>
      </c>
    </row>
    <row r="37" spans="1:17" ht="15" customHeight="1" x14ac:dyDescent="0.25">
      <c r="A37" s="5" t="s">
        <v>84</v>
      </c>
      <c r="B37" s="28" t="s">
        <v>43</v>
      </c>
      <c r="C37" s="29" t="s">
        <v>50</v>
      </c>
      <c r="D37" s="15">
        <f t="shared" si="7"/>
        <v>150.5</v>
      </c>
      <c r="E37" s="15">
        <v>150.1</v>
      </c>
      <c r="F37" s="15">
        <v>146.1</v>
      </c>
      <c r="G37" s="15">
        <v>0.4</v>
      </c>
      <c r="H37" s="9">
        <f t="shared" si="8"/>
        <v>21.7</v>
      </c>
      <c r="I37" s="9">
        <v>21.7</v>
      </c>
      <c r="J37" s="9">
        <v>17.2</v>
      </c>
      <c r="K37" s="9"/>
      <c r="L37" s="11">
        <f t="shared" si="9"/>
        <v>172.2</v>
      </c>
      <c r="M37" s="11">
        <f t="shared" si="10"/>
        <v>171.79999999999998</v>
      </c>
      <c r="N37" s="11">
        <f t="shared" si="11"/>
        <v>163.29999999999998</v>
      </c>
      <c r="O37" s="11">
        <f t="shared" si="12"/>
        <v>0.4</v>
      </c>
    </row>
    <row r="38" spans="1:17" ht="15" customHeight="1" x14ac:dyDescent="0.25">
      <c r="A38" s="5" t="s">
        <v>85</v>
      </c>
      <c r="B38" s="31" t="s">
        <v>46</v>
      </c>
      <c r="C38" s="29" t="s">
        <v>50</v>
      </c>
      <c r="D38" s="15">
        <f t="shared" si="7"/>
        <v>281.3</v>
      </c>
      <c r="E38" s="15">
        <v>280</v>
      </c>
      <c r="F38" s="15">
        <v>268.60000000000002</v>
      </c>
      <c r="G38" s="15">
        <v>1.3</v>
      </c>
      <c r="H38" s="9">
        <f t="shared" si="8"/>
        <v>0</v>
      </c>
      <c r="I38" s="9"/>
      <c r="J38" s="9"/>
      <c r="K38" s="9"/>
      <c r="L38" s="11">
        <f t="shared" si="9"/>
        <v>281.3</v>
      </c>
      <c r="M38" s="11">
        <f t="shared" si="10"/>
        <v>280</v>
      </c>
      <c r="N38" s="11">
        <f t="shared" si="11"/>
        <v>268.60000000000002</v>
      </c>
      <c r="O38" s="11">
        <f t="shared" si="12"/>
        <v>1.3</v>
      </c>
    </row>
    <row r="39" spans="1:17" ht="15" customHeight="1" x14ac:dyDescent="0.25">
      <c r="A39" s="5" t="s">
        <v>86</v>
      </c>
      <c r="B39" s="28" t="s">
        <v>364</v>
      </c>
      <c r="C39" s="29" t="s">
        <v>50</v>
      </c>
      <c r="D39" s="15">
        <f t="shared" si="7"/>
        <v>176.39999999999998</v>
      </c>
      <c r="E39" s="15">
        <v>175.7</v>
      </c>
      <c r="F39" s="15">
        <v>158.30000000000001</v>
      </c>
      <c r="G39" s="15">
        <v>0.7</v>
      </c>
      <c r="H39" s="9">
        <f t="shared" si="8"/>
        <v>-48.9</v>
      </c>
      <c r="I39" s="9">
        <v>-48.9</v>
      </c>
      <c r="J39" s="9">
        <v>-45.7</v>
      </c>
      <c r="K39" s="9"/>
      <c r="L39" s="11">
        <f t="shared" si="9"/>
        <v>127.49999999999999</v>
      </c>
      <c r="M39" s="11">
        <f>E39+I39</f>
        <v>126.79999999999998</v>
      </c>
      <c r="N39" s="11">
        <f>F39+J39</f>
        <v>112.60000000000001</v>
      </c>
      <c r="O39" s="11">
        <f>G39+K39</f>
        <v>0.7</v>
      </c>
    </row>
    <row r="40" spans="1:17" ht="15" customHeight="1" x14ac:dyDescent="0.25">
      <c r="A40" s="5" t="s">
        <v>87</v>
      </c>
      <c r="B40" s="28" t="s">
        <v>41</v>
      </c>
      <c r="C40" s="29" t="s">
        <v>50</v>
      </c>
      <c r="D40" s="15">
        <f t="shared" si="7"/>
        <v>212</v>
      </c>
      <c r="E40" s="15">
        <v>211.2</v>
      </c>
      <c r="F40" s="15">
        <v>177.8</v>
      </c>
      <c r="G40" s="15">
        <v>0.8</v>
      </c>
      <c r="H40" s="9">
        <f t="shared" si="8"/>
        <v>0</v>
      </c>
      <c r="I40" s="9"/>
      <c r="J40" s="9"/>
      <c r="K40" s="9"/>
      <c r="L40" s="11">
        <f t="shared" si="9"/>
        <v>212</v>
      </c>
      <c r="M40" s="11">
        <f t="shared" si="10"/>
        <v>211.2</v>
      </c>
      <c r="N40" s="11">
        <f t="shared" si="11"/>
        <v>177.8</v>
      </c>
      <c r="O40" s="11">
        <f t="shared" si="12"/>
        <v>0.8</v>
      </c>
    </row>
    <row r="41" spans="1:17" ht="15" customHeight="1" x14ac:dyDescent="0.25">
      <c r="A41" s="5" t="s">
        <v>88</v>
      </c>
      <c r="B41" s="31" t="s">
        <v>365</v>
      </c>
      <c r="C41" s="29" t="s">
        <v>50</v>
      </c>
      <c r="D41" s="15">
        <f>E41+G41</f>
        <v>109.7</v>
      </c>
      <c r="E41" s="15">
        <v>109.7</v>
      </c>
      <c r="F41" s="15">
        <v>105.6</v>
      </c>
      <c r="G41" s="15"/>
      <c r="H41" s="9">
        <f>I41+K41</f>
        <v>0</v>
      </c>
      <c r="I41" s="9"/>
      <c r="J41" s="9"/>
      <c r="K41" s="9"/>
      <c r="L41" s="11">
        <f>M41+O41</f>
        <v>109.7</v>
      </c>
      <c r="M41" s="11">
        <f>E41+I41</f>
        <v>109.7</v>
      </c>
      <c r="N41" s="11">
        <f>F41+J41</f>
        <v>105.6</v>
      </c>
      <c r="O41" s="11">
        <f>G41+K41</f>
        <v>0</v>
      </c>
    </row>
    <row r="42" spans="1:17" ht="15" customHeight="1" x14ac:dyDescent="0.25">
      <c r="A42" s="5" t="s">
        <v>89</v>
      </c>
      <c r="B42" s="31" t="s">
        <v>40</v>
      </c>
      <c r="C42" s="29" t="s">
        <v>50</v>
      </c>
      <c r="D42" s="15">
        <f t="shared" si="7"/>
        <v>78.3</v>
      </c>
      <c r="E42" s="15">
        <v>78.3</v>
      </c>
      <c r="F42" s="15">
        <v>74.400000000000006</v>
      </c>
      <c r="G42" s="15"/>
      <c r="H42" s="9">
        <f t="shared" si="8"/>
        <v>-38.1</v>
      </c>
      <c r="I42" s="9">
        <v>-38.1</v>
      </c>
      <c r="J42" s="9">
        <v>-35.4</v>
      </c>
      <c r="K42" s="9"/>
      <c r="L42" s="11">
        <f t="shared" si="9"/>
        <v>40.199999999999996</v>
      </c>
      <c r="M42" s="11">
        <f t="shared" si="10"/>
        <v>40.199999999999996</v>
      </c>
      <c r="N42" s="11">
        <f t="shared" si="11"/>
        <v>39.000000000000007</v>
      </c>
      <c r="O42" s="11">
        <f t="shared" si="12"/>
        <v>0</v>
      </c>
    </row>
    <row r="43" spans="1:17" ht="15" customHeight="1" x14ac:dyDescent="0.25">
      <c r="A43" s="5" t="s">
        <v>90</v>
      </c>
      <c r="B43" s="28" t="s">
        <v>463</v>
      </c>
      <c r="C43" s="29" t="s">
        <v>50</v>
      </c>
      <c r="D43" s="15">
        <f t="shared" si="7"/>
        <v>72.8</v>
      </c>
      <c r="E43" s="15">
        <v>72.8</v>
      </c>
      <c r="F43" s="15">
        <v>65.599999999999994</v>
      </c>
      <c r="G43" s="15"/>
      <c r="H43" s="9">
        <f t="shared" si="8"/>
        <v>0</v>
      </c>
      <c r="I43" s="9"/>
      <c r="J43" s="9"/>
      <c r="K43" s="9"/>
      <c r="L43" s="11">
        <f t="shared" si="9"/>
        <v>72.8</v>
      </c>
      <c r="M43" s="11">
        <f t="shared" si="10"/>
        <v>72.8</v>
      </c>
      <c r="N43" s="11">
        <f t="shared" si="11"/>
        <v>65.599999999999994</v>
      </c>
      <c r="O43" s="11">
        <f t="shared" si="12"/>
        <v>0</v>
      </c>
    </row>
    <row r="44" spans="1:17" ht="15" customHeight="1" x14ac:dyDescent="0.25">
      <c r="A44" s="5" t="s">
        <v>91</v>
      </c>
      <c r="B44" s="28" t="s">
        <v>149</v>
      </c>
      <c r="C44" s="29" t="s">
        <v>50</v>
      </c>
      <c r="D44" s="15">
        <f t="shared" si="7"/>
        <v>213.1</v>
      </c>
      <c r="E44" s="15">
        <v>213.1</v>
      </c>
      <c r="F44" s="15">
        <v>194.5</v>
      </c>
      <c r="G44" s="15"/>
      <c r="H44" s="9">
        <f t="shared" si="8"/>
        <v>0</v>
      </c>
      <c r="I44" s="9"/>
      <c r="J44" s="9"/>
      <c r="K44" s="9"/>
      <c r="L44" s="11">
        <f t="shared" si="9"/>
        <v>213.1</v>
      </c>
      <c r="M44" s="11">
        <f t="shared" si="10"/>
        <v>213.1</v>
      </c>
      <c r="N44" s="11">
        <f t="shared" si="11"/>
        <v>194.5</v>
      </c>
      <c r="O44" s="11">
        <f t="shared" si="12"/>
        <v>0</v>
      </c>
    </row>
    <row r="45" spans="1:17" ht="15" customHeight="1" x14ac:dyDescent="0.25">
      <c r="A45" s="5" t="s">
        <v>92</v>
      </c>
      <c r="B45" s="28" t="s">
        <v>34</v>
      </c>
      <c r="C45" s="29" t="s">
        <v>50</v>
      </c>
      <c r="D45" s="15">
        <f t="shared" si="7"/>
        <v>116.4</v>
      </c>
      <c r="E45" s="15">
        <v>116.4</v>
      </c>
      <c r="F45" s="15">
        <v>110</v>
      </c>
      <c r="G45" s="15"/>
      <c r="H45" s="9">
        <f t="shared" si="8"/>
        <v>0</v>
      </c>
      <c r="I45" s="9"/>
      <c r="J45" s="9"/>
      <c r="K45" s="9"/>
      <c r="L45" s="11">
        <f t="shared" si="9"/>
        <v>116.4</v>
      </c>
      <c r="M45" s="11">
        <f t="shared" si="10"/>
        <v>116.4</v>
      </c>
      <c r="N45" s="11">
        <f t="shared" si="11"/>
        <v>110</v>
      </c>
      <c r="O45" s="11">
        <f t="shared" si="12"/>
        <v>0</v>
      </c>
    </row>
    <row r="46" spans="1:17" ht="15" customHeight="1" x14ac:dyDescent="0.25">
      <c r="A46" s="5" t="s">
        <v>93</v>
      </c>
      <c r="B46" s="28" t="s">
        <v>36</v>
      </c>
      <c r="C46" s="29" t="s">
        <v>50</v>
      </c>
      <c r="D46" s="15">
        <f t="shared" si="7"/>
        <v>116.5</v>
      </c>
      <c r="E46" s="15">
        <v>116.5</v>
      </c>
      <c r="F46" s="15">
        <v>107</v>
      </c>
      <c r="G46" s="15"/>
      <c r="H46" s="9">
        <f t="shared" si="8"/>
        <v>0</v>
      </c>
      <c r="I46" s="9"/>
      <c r="J46" s="9"/>
      <c r="K46" s="9"/>
      <c r="L46" s="11">
        <f t="shared" si="9"/>
        <v>116.5</v>
      </c>
      <c r="M46" s="11">
        <f t="shared" si="10"/>
        <v>116.5</v>
      </c>
      <c r="N46" s="11">
        <f t="shared" si="11"/>
        <v>107</v>
      </c>
      <c r="O46" s="11">
        <f t="shared" si="12"/>
        <v>0</v>
      </c>
    </row>
    <row r="47" spans="1:17" ht="15" customHeight="1" x14ac:dyDescent="0.25">
      <c r="A47" s="5" t="s">
        <v>94</v>
      </c>
      <c r="B47" s="28" t="s">
        <v>38</v>
      </c>
      <c r="C47" s="29" t="s">
        <v>50</v>
      </c>
      <c r="D47" s="15">
        <f t="shared" si="7"/>
        <v>215</v>
      </c>
      <c r="E47" s="15">
        <v>215</v>
      </c>
      <c r="F47" s="15">
        <v>202.5</v>
      </c>
      <c r="G47" s="15"/>
      <c r="H47" s="9">
        <f t="shared" si="8"/>
        <v>0</v>
      </c>
      <c r="I47" s="9"/>
      <c r="J47" s="9"/>
      <c r="K47" s="9"/>
      <c r="L47" s="11">
        <f t="shared" si="9"/>
        <v>215</v>
      </c>
      <c r="M47" s="11">
        <f t="shared" si="10"/>
        <v>215</v>
      </c>
      <c r="N47" s="11">
        <f t="shared" si="11"/>
        <v>202.5</v>
      </c>
      <c r="O47" s="11">
        <f t="shared" si="12"/>
        <v>0</v>
      </c>
    </row>
    <row r="48" spans="1:17" ht="15" customHeight="1" x14ac:dyDescent="0.25">
      <c r="A48" s="5" t="s">
        <v>95</v>
      </c>
      <c r="B48" s="28" t="s">
        <v>37</v>
      </c>
      <c r="C48" s="29" t="s">
        <v>50</v>
      </c>
      <c r="D48" s="15">
        <f t="shared" si="7"/>
        <v>129.5</v>
      </c>
      <c r="E48" s="15">
        <v>129.5</v>
      </c>
      <c r="F48" s="15">
        <v>120.1</v>
      </c>
      <c r="G48" s="15"/>
      <c r="H48" s="9">
        <f t="shared" si="8"/>
        <v>0</v>
      </c>
      <c r="I48" s="9"/>
      <c r="J48" s="9"/>
      <c r="K48" s="9"/>
      <c r="L48" s="11">
        <f t="shared" si="9"/>
        <v>129.5</v>
      </c>
      <c r="M48" s="11">
        <f t="shared" si="10"/>
        <v>129.5</v>
      </c>
      <c r="N48" s="11">
        <f t="shared" si="11"/>
        <v>120.1</v>
      </c>
      <c r="O48" s="11">
        <f t="shared" si="12"/>
        <v>0</v>
      </c>
    </row>
    <row r="49" spans="1:15" ht="15" customHeight="1" x14ac:dyDescent="0.25">
      <c r="A49" s="5" t="s">
        <v>96</v>
      </c>
      <c r="B49" s="32" t="s">
        <v>35</v>
      </c>
      <c r="C49" s="14" t="s">
        <v>50</v>
      </c>
      <c r="D49" s="15">
        <f t="shared" si="7"/>
        <v>217.2</v>
      </c>
      <c r="E49" s="15">
        <v>217.2</v>
      </c>
      <c r="F49" s="15">
        <v>204.2</v>
      </c>
      <c r="G49" s="15"/>
      <c r="H49" s="9">
        <f t="shared" si="8"/>
        <v>0</v>
      </c>
      <c r="I49" s="9"/>
      <c r="J49" s="9"/>
      <c r="K49" s="9"/>
      <c r="L49" s="11">
        <f t="shared" si="9"/>
        <v>217.2</v>
      </c>
      <c r="M49" s="11">
        <f t="shared" si="10"/>
        <v>217.2</v>
      </c>
      <c r="N49" s="11">
        <f t="shared" si="11"/>
        <v>204.2</v>
      </c>
      <c r="O49" s="11">
        <f t="shared" si="12"/>
        <v>0</v>
      </c>
    </row>
    <row r="50" spans="1:15" ht="15" customHeight="1" x14ac:dyDescent="0.25">
      <c r="A50" s="5" t="s">
        <v>97</v>
      </c>
      <c r="B50" s="33" t="s">
        <v>39</v>
      </c>
      <c r="C50" s="14" t="s">
        <v>50</v>
      </c>
      <c r="D50" s="15">
        <f t="shared" si="7"/>
        <v>56</v>
      </c>
      <c r="E50" s="15">
        <v>56</v>
      </c>
      <c r="F50" s="15">
        <v>44.8</v>
      </c>
      <c r="G50" s="15"/>
      <c r="H50" s="9">
        <f t="shared" si="8"/>
        <v>-21.7</v>
      </c>
      <c r="I50" s="9">
        <v>-21.7</v>
      </c>
      <c r="J50" s="9">
        <v>-17.2</v>
      </c>
      <c r="K50" s="9"/>
      <c r="L50" s="11">
        <f t="shared" si="9"/>
        <v>34.299999999999997</v>
      </c>
      <c r="M50" s="11">
        <f t="shared" si="10"/>
        <v>34.299999999999997</v>
      </c>
      <c r="N50" s="11">
        <f t="shared" si="11"/>
        <v>27.599999999999998</v>
      </c>
      <c r="O50" s="11">
        <f t="shared" si="12"/>
        <v>0</v>
      </c>
    </row>
    <row r="51" spans="1:15" ht="15" customHeight="1" x14ac:dyDescent="0.25">
      <c r="A51" s="5" t="s">
        <v>98</v>
      </c>
      <c r="B51" s="33" t="s">
        <v>527</v>
      </c>
      <c r="C51" s="14" t="s">
        <v>50</v>
      </c>
      <c r="D51" s="15">
        <f t="shared" si="7"/>
        <v>0</v>
      </c>
      <c r="E51" s="15"/>
      <c r="F51" s="15"/>
      <c r="G51" s="15"/>
      <c r="H51" s="9">
        <f t="shared" si="8"/>
        <v>38.1</v>
      </c>
      <c r="I51" s="9">
        <v>38.1</v>
      </c>
      <c r="J51" s="9">
        <v>35.4</v>
      </c>
      <c r="K51" s="9"/>
      <c r="L51" s="11">
        <f t="shared" ref="L51" si="13">M51+O51</f>
        <v>38.1</v>
      </c>
      <c r="M51" s="11">
        <f t="shared" ref="M51" si="14">E51+I51</f>
        <v>38.1</v>
      </c>
      <c r="N51" s="11">
        <f t="shared" ref="N51" si="15">F51+J51</f>
        <v>35.4</v>
      </c>
      <c r="O51" s="11">
        <f t="shared" ref="O51" si="16">G51+K51</f>
        <v>0</v>
      </c>
    </row>
    <row r="52" spans="1:15" ht="15" customHeight="1" x14ac:dyDescent="0.25">
      <c r="A52" s="5" t="s">
        <v>99</v>
      </c>
      <c r="B52" s="32" t="s">
        <v>48</v>
      </c>
      <c r="C52" s="14" t="s">
        <v>50</v>
      </c>
      <c r="D52" s="15">
        <f t="shared" si="7"/>
        <v>3.1</v>
      </c>
      <c r="E52" s="15">
        <v>3.1</v>
      </c>
      <c r="F52" s="15">
        <v>3</v>
      </c>
      <c r="G52" s="15"/>
      <c r="H52" s="9">
        <f t="shared" si="8"/>
        <v>0</v>
      </c>
      <c r="I52" s="9"/>
      <c r="J52" s="9"/>
      <c r="K52" s="9"/>
      <c r="L52" s="11">
        <f t="shared" si="9"/>
        <v>3.1</v>
      </c>
      <c r="M52" s="11">
        <f t="shared" si="10"/>
        <v>3.1</v>
      </c>
      <c r="N52" s="11">
        <f t="shared" si="11"/>
        <v>3</v>
      </c>
      <c r="O52" s="11">
        <f t="shared" si="12"/>
        <v>0</v>
      </c>
    </row>
    <row r="53" spans="1:15" ht="15" customHeight="1" x14ac:dyDescent="0.25">
      <c r="A53" s="5" t="s">
        <v>100</v>
      </c>
      <c r="B53" s="32" t="s">
        <v>47</v>
      </c>
      <c r="C53" s="14" t="s">
        <v>50</v>
      </c>
      <c r="D53" s="15">
        <f t="shared" si="7"/>
        <v>30</v>
      </c>
      <c r="E53" s="15">
        <v>30</v>
      </c>
      <c r="F53" s="15">
        <v>29.6</v>
      </c>
      <c r="G53" s="15"/>
      <c r="H53" s="9">
        <f t="shared" si="8"/>
        <v>0</v>
      </c>
      <c r="I53" s="9"/>
      <c r="J53" s="9"/>
      <c r="K53" s="9"/>
      <c r="L53" s="11">
        <f t="shared" si="9"/>
        <v>30</v>
      </c>
      <c r="M53" s="11">
        <f t="shared" si="10"/>
        <v>30</v>
      </c>
      <c r="N53" s="11">
        <f t="shared" si="11"/>
        <v>29.6</v>
      </c>
      <c r="O53" s="11">
        <f t="shared" si="12"/>
        <v>0</v>
      </c>
    </row>
    <row r="54" spans="1:15" ht="15" customHeight="1" x14ac:dyDescent="0.25">
      <c r="A54" s="5" t="s">
        <v>101</v>
      </c>
      <c r="B54" s="32" t="s">
        <v>63</v>
      </c>
      <c r="C54" s="14" t="s">
        <v>50</v>
      </c>
      <c r="D54" s="15">
        <f t="shared" si="7"/>
        <v>8.6999999999999993</v>
      </c>
      <c r="E54" s="15">
        <v>8.6999999999999993</v>
      </c>
      <c r="F54" s="15">
        <v>8.6</v>
      </c>
      <c r="G54" s="15"/>
      <c r="H54" s="9">
        <f t="shared" si="8"/>
        <v>0</v>
      </c>
      <c r="I54" s="9"/>
      <c r="J54" s="9"/>
      <c r="K54" s="9"/>
      <c r="L54" s="11">
        <f t="shared" si="9"/>
        <v>8.6999999999999993</v>
      </c>
      <c r="M54" s="11">
        <f t="shared" si="10"/>
        <v>8.6999999999999993</v>
      </c>
      <c r="N54" s="11">
        <f t="shared" si="11"/>
        <v>8.6</v>
      </c>
      <c r="O54" s="11">
        <f t="shared" si="12"/>
        <v>0</v>
      </c>
    </row>
    <row r="55" spans="1:15" ht="15" customHeight="1" x14ac:dyDescent="0.25">
      <c r="A55" s="5" t="s">
        <v>102</v>
      </c>
      <c r="B55" s="32" t="s">
        <v>49</v>
      </c>
      <c r="C55" s="14" t="s">
        <v>50</v>
      </c>
      <c r="D55" s="15">
        <f t="shared" si="7"/>
        <v>93.2</v>
      </c>
      <c r="E55" s="15">
        <v>93.2</v>
      </c>
      <c r="F55" s="15">
        <v>91.1</v>
      </c>
      <c r="G55" s="15"/>
      <c r="H55" s="9">
        <f t="shared" si="8"/>
        <v>0</v>
      </c>
      <c r="I55" s="9"/>
      <c r="J55" s="9">
        <v>-1.1000000000000001</v>
      </c>
      <c r="K55" s="9"/>
      <c r="L55" s="11">
        <f t="shared" si="9"/>
        <v>93.2</v>
      </c>
      <c r="M55" s="11">
        <f t="shared" si="10"/>
        <v>93.2</v>
      </c>
      <c r="N55" s="11">
        <f t="shared" si="11"/>
        <v>90</v>
      </c>
      <c r="O55" s="11">
        <f t="shared" si="12"/>
        <v>0</v>
      </c>
    </row>
    <row r="56" spans="1:15" s="34" customFormat="1" ht="15" customHeight="1" x14ac:dyDescent="0.25">
      <c r="A56" s="5" t="s">
        <v>103</v>
      </c>
      <c r="B56" s="32" t="s">
        <v>163</v>
      </c>
      <c r="C56" s="14" t="s">
        <v>50</v>
      </c>
      <c r="D56" s="15">
        <f t="shared" si="7"/>
        <v>473.4</v>
      </c>
      <c r="E56" s="15">
        <v>472.9</v>
      </c>
      <c r="F56" s="15">
        <v>461.2</v>
      </c>
      <c r="G56" s="15">
        <v>0.5</v>
      </c>
      <c r="H56" s="9">
        <f t="shared" si="8"/>
        <v>0</v>
      </c>
      <c r="I56" s="9"/>
      <c r="J56" s="9"/>
      <c r="K56" s="9"/>
      <c r="L56" s="11">
        <f t="shared" si="9"/>
        <v>473.4</v>
      </c>
      <c r="M56" s="11">
        <f t="shared" si="10"/>
        <v>472.9</v>
      </c>
      <c r="N56" s="11">
        <f t="shared" si="11"/>
        <v>461.2</v>
      </c>
      <c r="O56" s="11">
        <f t="shared" si="12"/>
        <v>0.5</v>
      </c>
    </row>
    <row r="57" spans="1:15" s="34" customFormat="1" ht="15" customHeight="1" x14ac:dyDescent="0.25">
      <c r="A57" s="5" t="s">
        <v>104</v>
      </c>
      <c r="B57" s="32" t="s">
        <v>62</v>
      </c>
      <c r="C57" s="14" t="s">
        <v>30</v>
      </c>
      <c r="D57" s="15">
        <f t="shared" si="7"/>
        <v>27.9</v>
      </c>
      <c r="E57" s="15">
        <v>27.9</v>
      </c>
      <c r="F57" s="15">
        <v>27.5</v>
      </c>
      <c r="G57" s="15"/>
      <c r="H57" s="9">
        <f t="shared" si="8"/>
        <v>0</v>
      </c>
      <c r="I57" s="9"/>
      <c r="J57" s="9">
        <v>-0.8</v>
      </c>
      <c r="K57" s="9"/>
      <c r="L57" s="11">
        <f t="shared" si="9"/>
        <v>27.9</v>
      </c>
      <c r="M57" s="11">
        <f t="shared" si="10"/>
        <v>27.9</v>
      </c>
      <c r="N57" s="11">
        <f t="shared" si="11"/>
        <v>26.7</v>
      </c>
      <c r="O57" s="11">
        <f t="shared" si="12"/>
        <v>0</v>
      </c>
    </row>
    <row r="58" spans="1:15" ht="15.95" customHeight="1" x14ac:dyDescent="0.25">
      <c r="A58" s="19" t="s">
        <v>105</v>
      </c>
      <c r="B58" s="26" t="s">
        <v>167</v>
      </c>
      <c r="C58" s="24"/>
      <c r="D58" s="22">
        <f t="shared" ref="D58:K58" si="17">D20+SUM(D23:D57)</f>
        <v>9858.7000000000007</v>
      </c>
      <c r="E58" s="22">
        <f t="shared" si="17"/>
        <v>9809.1</v>
      </c>
      <c r="F58" s="22">
        <f t="shared" si="17"/>
        <v>9239.2000000000025</v>
      </c>
      <c r="G58" s="22">
        <f t="shared" si="17"/>
        <v>49.599999999999987</v>
      </c>
      <c r="H58" s="23">
        <f t="shared" si="17"/>
        <v>0</v>
      </c>
      <c r="I58" s="23">
        <f t="shared" si="17"/>
        <v>-0.59999999999998721</v>
      </c>
      <c r="J58" s="23">
        <f t="shared" si="17"/>
        <v>10.699999999999998</v>
      </c>
      <c r="K58" s="23">
        <f t="shared" si="17"/>
        <v>0.6</v>
      </c>
      <c r="L58" s="20">
        <f>M58+O58</f>
        <v>9858.7000000000025</v>
      </c>
      <c r="M58" s="20">
        <f>M20+SUM(M23:M57)</f>
        <v>9808.5000000000018</v>
      </c>
      <c r="N58" s="20">
        <f>N20+SUM(N23:N57)</f>
        <v>9249.9000000000033</v>
      </c>
      <c r="O58" s="20">
        <f>O20+SUM(O23:O57)</f>
        <v>50.199999999999989</v>
      </c>
    </row>
    <row r="59" spans="1:15" ht="15" customHeight="1" x14ac:dyDescent="0.25">
      <c r="A59" s="93"/>
      <c r="B59" s="45"/>
      <c r="C59" s="35"/>
      <c r="D59" s="45"/>
      <c r="E59" s="45"/>
      <c r="F59" s="94"/>
      <c r="G59" s="94"/>
      <c r="H59" s="94"/>
      <c r="I59" s="94"/>
      <c r="J59" s="94"/>
      <c r="K59" s="94"/>
      <c r="L59" s="94"/>
      <c r="M59" s="94"/>
      <c r="N59" s="94"/>
    </row>
    <row r="60" spans="1:15" x14ac:dyDescent="0.25">
      <c r="A60" s="93"/>
      <c r="C60" s="95"/>
      <c r="D60" s="2">
        <v>9858.7000000000007</v>
      </c>
      <c r="E60" s="2">
        <v>9809.1</v>
      </c>
      <c r="F60" s="4">
        <v>9239.2000000000007</v>
      </c>
      <c r="G60" s="2">
        <v>49.6</v>
      </c>
    </row>
    <row r="61" spans="1:15" x14ac:dyDescent="0.25">
      <c r="C61" s="47"/>
    </row>
    <row r="62" spans="1:15" x14ac:dyDescent="0.25">
      <c r="C62" s="47"/>
    </row>
    <row r="63" spans="1:15" x14ac:dyDescent="0.25">
      <c r="C63" s="47"/>
    </row>
    <row r="64" spans="1:15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activeCell="AB31" sqref="AB31"/>
    </sheetView>
  </sheetViews>
  <sheetFormatPr defaultRowHeight="15" x14ac:dyDescent="0.25"/>
  <cols>
    <col min="1" max="1" width="5" style="2" customWidth="1"/>
    <col min="2" max="2" width="41.5703125" style="2" customWidth="1"/>
    <col min="3" max="3" width="7.140625" style="15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" hidden="1" customWidth="1"/>
    <col min="17" max="21" width="9.140625" style="2" hidden="1" customWidth="1"/>
    <col min="22" max="16384" width="9.140625" style="2"/>
  </cols>
  <sheetData>
    <row r="1" spans="2:16" x14ac:dyDescent="0.25">
      <c r="B1" s="536" t="s">
        <v>308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298"/>
    </row>
    <row r="2" spans="2:16" x14ac:dyDescent="0.25">
      <c r="B2" s="536" t="s">
        <v>474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298"/>
    </row>
    <row r="3" spans="2:16" x14ac:dyDescent="0.25">
      <c r="B3" s="536" t="s">
        <v>486</v>
      </c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  <c r="P3" s="298"/>
    </row>
    <row r="4" spans="2:16" x14ac:dyDescent="0.25">
      <c r="B4" s="536" t="s">
        <v>323</v>
      </c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  <c r="P4" s="298"/>
    </row>
    <row r="5" spans="2:16" x14ac:dyDescent="0.25">
      <c r="B5" s="536" t="s">
        <v>497</v>
      </c>
      <c r="C5" s="536"/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  <c r="O5" s="536"/>
      <c r="P5" s="298"/>
    </row>
    <row r="6" spans="2:16" x14ac:dyDescent="0.25">
      <c r="B6" s="537" t="s">
        <v>506</v>
      </c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383"/>
      <c r="P6" s="298"/>
    </row>
    <row r="7" spans="2:16" x14ac:dyDescent="0.25">
      <c r="B7" s="536" t="s">
        <v>517</v>
      </c>
      <c r="C7" s="536"/>
      <c r="D7" s="536"/>
      <c r="E7" s="536"/>
      <c r="F7" s="536"/>
      <c r="G7" s="536"/>
      <c r="H7" s="536"/>
      <c r="I7" s="536"/>
      <c r="J7" s="536"/>
      <c r="K7" s="536"/>
      <c r="L7" s="536"/>
      <c r="M7" s="536"/>
      <c r="N7" s="536"/>
      <c r="O7" s="536"/>
      <c r="P7" s="298"/>
    </row>
    <row r="8" spans="2:16" ht="15" customHeight="1" x14ac:dyDescent="0.25">
      <c r="B8" s="537" t="s">
        <v>521</v>
      </c>
      <c r="C8" s="537"/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383"/>
      <c r="P8" s="298"/>
    </row>
    <row r="9" spans="2:16" x14ac:dyDescent="0.25">
      <c r="B9" s="536" t="s">
        <v>525</v>
      </c>
      <c r="C9" s="536"/>
      <c r="D9" s="536"/>
      <c r="E9" s="536"/>
      <c r="F9" s="536"/>
      <c r="G9" s="536"/>
      <c r="H9" s="536"/>
      <c r="I9" s="536"/>
      <c r="J9" s="536"/>
      <c r="K9" s="536"/>
      <c r="L9" s="536"/>
      <c r="M9" s="536"/>
      <c r="N9" s="536"/>
      <c r="O9" s="536"/>
      <c r="P9" s="298"/>
    </row>
    <row r="10" spans="2:16" ht="15" customHeight="1" x14ac:dyDescent="0.25">
      <c r="B10" s="537" t="s">
        <v>529</v>
      </c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383"/>
      <c r="P10" s="298"/>
    </row>
    <row r="11" spans="2:16" hidden="1" x14ac:dyDescent="0.25">
      <c r="B11" s="536" t="s">
        <v>498</v>
      </c>
      <c r="C11" s="536"/>
      <c r="D11" s="536"/>
      <c r="E11" s="536"/>
      <c r="F11" s="536"/>
      <c r="G11" s="536"/>
      <c r="H11" s="536"/>
      <c r="I11" s="536"/>
      <c r="J11" s="536"/>
      <c r="K11" s="536"/>
      <c r="L11" s="536"/>
      <c r="M11" s="536"/>
      <c r="N11" s="536"/>
      <c r="O11" s="536"/>
      <c r="P11" s="298"/>
    </row>
    <row r="12" spans="2:16" ht="15" hidden="1" customHeight="1" x14ac:dyDescent="0.25">
      <c r="B12" s="537" t="s">
        <v>439</v>
      </c>
      <c r="C12" s="537"/>
      <c r="D12" s="537"/>
      <c r="E12" s="537"/>
      <c r="F12" s="537"/>
      <c r="G12" s="537"/>
      <c r="H12" s="537"/>
      <c r="I12" s="537"/>
      <c r="J12" s="537"/>
      <c r="K12" s="537"/>
      <c r="L12" s="537"/>
      <c r="M12" s="537"/>
      <c r="N12" s="537"/>
      <c r="O12" s="383"/>
      <c r="P12" s="298"/>
    </row>
    <row r="13" spans="2:16" hidden="1" x14ac:dyDescent="0.25">
      <c r="B13" s="536" t="s">
        <v>498</v>
      </c>
      <c r="C13" s="536"/>
      <c r="D13" s="536"/>
      <c r="E13" s="536"/>
      <c r="F13" s="536"/>
      <c r="G13" s="536"/>
      <c r="H13" s="536"/>
      <c r="I13" s="536"/>
      <c r="J13" s="536"/>
      <c r="K13" s="536"/>
      <c r="L13" s="536"/>
      <c r="M13" s="536"/>
      <c r="N13" s="536"/>
      <c r="O13" s="536"/>
      <c r="P13" s="298"/>
    </row>
    <row r="14" spans="2:16" ht="15" hidden="1" customHeight="1" x14ac:dyDescent="0.25">
      <c r="B14" s="537" t="s">
        <v>439</v>
      </c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383"/>
      <c r="P14" s="298"/>
    </row>
    <row r="15" spans="2:16" hidden="1" x14ac:dyDescent="0.25">
      <c r="B15" s="536" t="s">
        <v>498</v>
      </c>
      <c r="C15" s="536"/>
      <c r="D15" s="536"/>
      <c r="E15" s="536"/>
      <c r="F15" s="536"/>
      <c r="G15" s="536"/>
      <c r="H15" s="536"/>
      <c r="I15" s="536"/>
      <c r="J15" s="536"/>
      <c r="K15" s="536"/>
      <c r="L15" s="536"/>
      <c r="M15" s="536"/>
      <c r="N15" s="536"/>
      <c r="O15" s="536"/>
      <c r="P15" s="298"/>
    </row>
    <row r="16" spans="2:16" ht="15" hidden="1" customHeight="1" x14ac:dyDescent="0.25">
      <c r="B16" s="537" t="s">
        <v>439</v>
      </c>
      <c r="C16" s="537"/>
      <c r="D16" s="537"/>
      <c r="E16" s="537"/>
      <c r="F16" s="537"/>
      <c r="G16" s="537"/>
      <c r="H16" s="537"/>
      <c r="I16" s="537"/>
      <c r="J16" s="537"/>
      <c r="K16" s="537"/>
      <c r="L16" s="537"/>
      <c r="M16" s="537"/>
      <c r="N16" s="537"/>
      <c r="O16" s="383"/>
      <c r="P16" s="298"/>
    </row>
    <row r="17" spans="1:17" hidden="1" x14ac:dyDescent="0.25">
      <c r="B17" s="536" t="s">
        <v>498</v>
      </c>
      <c r="C17" s="536"/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36"/>
      <c r="O17" s="536"/>
      <c r="P17" s="298"/>
    </row>
    <row r="18" spans="1:17" ht="15" hidden="1" customHeight="1" x14ac:dyDescent="0.25">
      <c r="B18" s="537" t="s">
        <v>439</v>
      </c>
      <c r="C18" s="537"/>
      <c r="D18" s="537"/>
      <c r="E18" s="537"/>
      <c r="F18" s="537"/>
      <c r="G18" s="537"/>
      <c r="H18" s="537"/>
      <c r="I18" s="537"/>
      <c r="J18" s="537"/>
      <c r="K18" s="537"/>
      <c r="L18" s="537"/>
      <c r="M18" s="537"/>
      <c r="N18" s="537"/>
      <c r="O18" s="383"/>
      <c r="P18" s="298"/>
    </row>
    <row r="19" spans="1:17" s="252" customFormat="1" x14ac:dyDescent="0.25">
      <c r="A19" s="307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</row>
    <row r="20" spans="1:17" ht="15" customHeight="1" x14ac:dyDescent="0.25">
      <c r="A20" s="454" t="s">
        <v>467</v>
      </c>
      <c r="B20" s="454"/>
      <c r="C20" s="454"/>
      <c r="D20" s="454"/>
      <c r="E20" s="454"/>
      <c r="F20" s="454"/>
      <c r="G20" s="454"/>
      <c r="H20" s="454"/>
      <c r="I20" s="454"/>
      <c r="J20" s="454"/>
      <c r="K20" s="454"/>
      <c r="L20" s="454"/>
      <c r="M20" s="454"/>
      <c r="N20" s="454"/>
      <c r="O20" s="454"/>
      <c r="P20" s="52"/>
    </row>
    <row r="21" spans="1:17" ht="17.25" customHeight="1" x14ac:dyDescent="0.25">
      <c r="A21" s="52"/>
      <c r="B21" s="52"/>
      <c r="C21" s="160"/>
      <c r="D21" s="52"/>
      <c r="E21" s="52"/>
      <c r="F21" s="52"/>
      <c r="G21" s="52"/>
      <c r="H21" s="53"/>
      <c r="I21" s="53"/>
      <c r="J21" s="53"/>
      <c r="K21" s="53"/>
      <c r="L21" s="52"/>
      <c r="M21" s="52"/>
      <c r="N21" s="52"/>
      <c r="O21" s="4" t="s">
        <v>376</v>
      </c>
      <c r="P21" s="4"/>
    </row>
    <row r="22" spans="1:17" ht="15" customHeight="1" x14ac:dyDescent="0.25">
      <c r="A22" s="459" t="s">
        <v>5</v>
      </c>
      <c r="B22" s="462" t="s">
        <v>305</v>
      </c>
      <c r="C22" s="533" t="s">
        <v>53</v>
      </c>
      <c r="D22" s="475" t="s">
        <v>316</v>
      </c>
      <c r="E22" s="478" t="s">
        <v>189</v>
      </c>
      <c r="F22" s="479"/>
      <c r="G22" s="480"/>
      <c r="H22" s="465" t="s">
        <v>318</v>
      </c>
      <c r="I22" s="468" t="s">
        <v>189</v>
      </c>
      <c r="J22" s="469"/>
      <c r="K22" s="470"/>
      <c r="L22" s="515" t="s">
        <v>0</v>
      </c>
      <c r="M22" s="474" t="s">
        <v>189</v>
      </c>
      <c r="N22" s="474"/>
      <c r="O22" s="474"/>
      <c r="P22" s="299"/>
    </row>
    <row r="23" spans="1:17" ht="15" customHeight="1" x14ac:dyDescent="0.25">
      <c r="A23" s="460"/>
      <c r="B23" s="463"/>
      <c r="C23" s="534"/>
      <c r="D23" s="476"/>
      <c r="E23" s="478" t="s">
        <v>1</v>
      </c>
      <c r="F23" s="480"/>
      <c r="G23" s="475" t="s">
        <v>2</v>
      </c>
      <c r="H23" s="466"/>
      <c r="I23" s="468" t="s">
        <v>1</v>
      </c>
      <c r="J23" s="470"/>
      <c r="K23" s="465" t="s">
        <v>2</v>
      </c>
      <c r="L23" s="516"/>
      <c r="M23" s="474" t="s">
        <v>1</v>
      </c>
      <c r="N23" s="474"/>
      <c r="O23" s="457" t="s">
        <v>2</v>
      </c>
      <c r="P23" s="300"/>
    </row>
    <row r="24" spans="1:17" ht="32.25" customHeight="1" x14ac:dyDescent="0.25">
      <c r="A24" s="461"/>
      <c r="B24" s="464"/>
      <c r="C24" s="535"/>
      <c r="D24" s="477"/>
      <c r="E24" s="98" t="s">
        <v>3</v>
      </c>
      <c r="F24" s="81" t="s">
        <v>4</v>
      </c>
      <c r="G24" s="477"/>
      <c r="H24" s="467"/>
      <c r="I24" s="82" t="s">
        <v>3</v>
      </c>
      <c r="J24" s="83" t="s">
        <v>4</v>
      </c>
      <c r="K24" s="467"/>
      <c r="L24" s="517"/>
      <c r="M24" s="97" t="s">
        <v>3</v>
      </c>
      <c r="N24" s="96" t="s">
        <v>4</v>
      </c>
      <c r="O24" s="457"/>
      <c r="P24" s="300"/>
    </row>
    <row r="25" spans="1:17" ht="15.95" customHeight="1" x14ac:dyDescent="0.25">
      <c r="A25" s="120" t="s">
        <v>69</v>
      </c>
      <c r="B25" s="519" t="s">
        <v>6</v>
      </c>
      <c r="C25" s="494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3"/>
      <c r="P25" s="291"/>
    </row>
    <row r="26" spans="1:17" ht="15" customHeight="1" x14ac:dyDescent="0.25">
      <c r="A26" s="5" t="s">
        <v>177</v>
      </c>
      <c r="B26" s="16" t="s">
        <v>20</v>
      </c>
      <c r="C26" s="381"/>
      <c r="D26" s="175">
        <f>E26+G26</f>
        <v>63.2</v>
      </c>
      <c r="E26" s="133">
        <f>E28+E29+E30+E31+E32+E33+E34+E35+E36</f>
        <v>63.2</v>
      </c>
      <c r="F26" s="133">
        <f t="shared" ref="F26:G26" si="0">F28+F29+F30+F31+F32+F33+F34+F35+F36</f>
        <v>19.899999999999999</v>
      </c>
      <c r="G26" s="133">
        <f t="shared" si="0"/>
        <v>0</v>
      </c>
      <c r="H26" s="134">
        <f>SUM(H31:H32)</f>
        <v>0</v>
      </c>
      <c r="I26" s="134">
        <f t="shared" ref="I26:K26" si="1">SUM(I31:I32)</f>
        <v>0</v>
      </c>
      <c r="J26" s="134">
        <f t="shared" si="1"/>
        <v>0</v>
      </c>
      <c r="K26" s="134">
        <f t="shared" si="1"/>
        <v>0</v>
      </c>
      <c r="L26" s="135">
        <f>SUM(L31:L32)</f>
        <v>63.2</v>
      </c>
      <c r="M26" s="135">
        <f t="shared" ref="M26:O26" si="2">SUM(M31:M32)</f>
        <v>63.2</v>
      </c>
      <c r="N26" s="135">
        <f t="shared" si="2"/>
        <v>19.899999999999999</v>
      </c>
      <c r="O26" s="135">
        <f t="shared" si="2"/>
        <v>0</v>
      </c>
    </row>
    <row r="27" spans="1:17" ht="15" customHeight="1" x14ac:dyDescent="0.25">
      <c r="A27" s="18"/>
      <c r="B27" s="440" t="s">
        <v>189</v>
      </c>
      <c r="C27" s="430"/>
      <c r="D27" s="176"/>
      <c r="E27" s="136"/>
      <c r="F27" s="136"/>
      <c r="G27" s="136"/>
      <c r="H27" s="137"/>
      <c r="I27" s="137"/>
      <c r="J27" s="137"/>
      <c r="K27" s="137"/>
      <c r="L27" s="138"/>
      <c r="M27" s="138"/>
      <c r="N27" s="138"/>
      <c r="O27" s="138"/>
      <c r="P27" s="216"/>
      <c r="Q27" s="34"/>
    </row>
    <row r="28" spans="1:17" ht="26.25" hidden="1" customHeight="1" x14ac:dyDescent="0.25">
      <c r="A28" s="18"/>
      <c r="B28" s="441" t="s">
        <v>298</v>
      </c>
      <c r="C28" s="430"/>
      <c r="D28" s="15"/>
      <c r="E28" s="61"/>
      <c r="F28" s="61"/>
      <c r="G28" s="15"/>
      <c r="H28" s="62"/>
      <c r="I28" s="137"/>
      <c r="J28" s="137"/>
      <c r="K28" s="137"/>
      <c r="L28" s="11"/>
      <c r="M28" s="63"/>
      <c r="N28" s="63"/>
      <c r="O28" s="11"/>
      <c r="Q28" s="34"/>
    </row>
    <row r="29" spans="1:17" ht="26.25" hidden="1" customHeight="1" x14ac:dyDescent="0.25">
      <c r="A29" s="18"/>
      <c r="B29" s="441" t="s">
        <v>427</v>
      </c>
      <c r="C29" s="358" t="s">
        <v>9</v>
      </c>
      <c r="D29" s="61">
        <f>E29+G29</f>
        <v>0</v>
      </c>
      <c r="E29" s="61"/>
      <c r="F29" s="61"/>
      <c r="G29" s="61"/>
      <c r="H29" s="62">
        <f t="shared" ref="H29:H73" si="3">I29+K29</f>
        <v>0</v>
      </c>
      <c r="I29" s="62"/>
      <c r="J29" s="62"/>
      <c r="K29" s="62"/>
      <c r="L29" s="63">
        <f t="shared" ref="L29:L31" si="4">M29+O29</f>
        <v>0</v>
      </c>
      <c r="M29" s="63">
        <f t="shared" ref="M29" si="5">E29+I29</f>
        <v>0</v>
      </c>
      <c r="N29" s="63">
        <f t="shared" ref="N29" si="6">F29+J29</f>
        <v>0</v>
      </c>
      <c r="O29" s="63">
        <f t="shared" ref="O29" si="7">G29+K29</f>
        <v>0</v>
      </c>
      <c r="P29" s="216"/>
      <c r="Q29" s="34"/>
    </row>
    <row r="30" spans="1:17" ht="25.5" hidden="1" customHeight="1" x14ac:dyDescent="0.25">
      <c r="A30" s="18"/>
      <c r="B30" s="443" t="s">
        <v>385</v>
      </c>
      <c r="C30" s="358" t="s">
        <v>9</v>
      </c>
      <c r="D30" s="15"/>
      <c r="E30" s="61"/>
      <c r="F30" s="61"/>
      <c r="G30" s="61"/>
      <c r="H30" s="62">
        <f t="shared" si="3"/>
        <v>0</v>
      </c>
      <c r="I30" s="62"/>
      <c r="J30" s="62"/>
      <c r="K30" s="62"/>
      <c r="L30" s="63">
        <f t="shared" ref="L30" si="8">M30+O30</f>
        <v>0</v>
      </c>
      <c r="M30" s="63">
        <f t="shared" ref="M30" si="9">E30+I30</f>
        <v>0</v>
      </c>
      <c r="N30" s="63">
        <f t="shared" ref="N30" si="10">F30+J30</f>
        <v>0</v>
      </c>
      <c r="O30" s="63">
        <f t="shared" ref="O30" si="11">G30+K30</f>
        <v>0</v>
      </c>
      <c r="P30" s="216"/>
      <c r="Q30" s="34"/>
    </row>
    <row r="31" spans="1:17" ht="26.25" x14ac:dyDescent="0.25">
      <c r="A31" s="18"/>
      <c r="B31" s="441" t="s">
        <v>503</v>
      </c>
      <c r="C31" s="358" t="s">
        <v>50</v>
      </c>
      <c r="D31" s="364">
        <f>E31+G31</f>
        <v>20.2</v>
      </c>
      <c r="E31" s="61">
        <v>20.2</v>
      </c>
      <c r="F31" s="61">
        <v>19.899999999999999</v>
      </c>
      <c r="G31" s="15"/>
      <c r="H31" s="62">
        <f t="shared" si="3"/>
        <v>0</v>
      </c>
      <c r="I31" s="62"/>
      <c r="J31" s="62"/>
      <c r="K31" s="62"/>
      <c r="L31" s="63">
        <f t="shared" si="4"/>
        <v>20.2</v>
      </c>
      <c r="M31" s="63">
        <f t="shared" ref="M31" si="12">E31+I31</f>
        <v>20.2</v>
      </c>
      <c r="N31" s="63">
        <f t="shared" ref="N31:N32" si="13">F31+J31</f>
        <v>19.899999999999999</v>
      </c>
      <c r="O31" s="63">
        <f t="shared" ref="O31:O32" si="14">G31+K31</f>
        <v>0</v>
      </c>
      <c r="Q31" s="34"/>
    </row>
    <row r="32" spans="1:17" ht="39" x14ac:dyDescent="0.25">
      <c r="A32" s="116"/>
      <c r="B32" s="441" t="s">
        <v>297</v>
      </c>
      <c r="C32" s="412" t="s">
        <v>22</v>
      </c>
      <c r="D32" s="364">
        <f>E32+G32</f>
        <v>43</v>
      </c>
      <c r="E32" s="61">
        <v>43</v>
      </c>
      <c r="F32" s="61"/>
      <c r="G32" s="15"/>
      <c r="H32" s="62">
        <f>I32</f>
        <v>0</v>
      </c>
      <c r="I32" s="62"/>
      <c r="J32" s="62"/>
      <c r="K32" s="62"/>
      <c r="L32" s="63">
        <f>D32+H32</f>
        <v>43</v>
      </c>
      <c r="M32" s="63">
        <f>E32+I32</f>
        <v>43</v>
      </c>
      <c r="N32" s="63">
        <f t="shared" si="13"/>
        <v>0</v>
      </c>
      <c r="O32" s="63">
        <f t="shared" si="14"/>
        <v>0</v>
      </c>
      <c r="Q32" s="34"/>
    </row>
    <row r="33" spans="1:17" ht="15" hidden="1" customHeight="1" x14ac:dyDescent="0.25">
      <c r="A33" s="18"/>
      <c r="B33" s="420"/>
      <c r="C33" s="413"/>
      <c r="D33" s="122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41">
        <f>I33+K33</f>
        <v>0</v>
      </c>
      <c r="I33" s="8"/>
      <c r="J33" s="8"/>
      <c r="K33" s="8">
        <f>K34+K35+K36</f>
        <v>0</v>
      </c>
      <c r="L33" s="142">
        <f t="shared" ref="L33:L78" si="15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4"/>
    </row>
    <row r="34" spans="1:17" ht="15" hidden="1" customHeight="1" x14ac:dyDescent="0.25">
      <c r="A34" s="18"/>
      <c r="B34" s="518"/>
      <c r="C34" s="358"/>
      <c r="D34" s="15">
        <f t="shared" ref="D34:D77" si="16">E34+G34</f>
        <v>0</v>
      </c>
      <c r="E34" s="15"/>
      <c r="F34" s="15"/>
      <c r="G34" s="15"/>
      <c r="H34" s="134">
        <f t="shared" si="3"/>
        <v>0</v>
      </c>
      <c r="I34" s="9"/>
      <c r="J34" s="9"/>
      <c r="K34" s="161"/>
      <c r="L34" s="135">
        <f t="shared" si="15"/>
        <v>0</v>
      </c>
      <c r="M34" s="135">
        <f t="shared" ref="M34:O36" si="17">E34+I34</f>
        <v>0</v>
      </c>
      <c r="N34" s="135">
        <f t="shared" si="17"/>
        <v>0</v>
      </c>
      <c r="O34" s="135">
        <f t="shared" si="17"/>
        <v>0</v>
      </c>
      <c r="P34" s="216"/>
      <c r="Q34" s="34"/>
    </row>
    <row r="35" spans="1:17" ht="15" hidden="1" customHeight="1" x14ac:dyDescent="0.25">
      <c r="A35" s="18"/>
      <c r="B35" s="518"/>
      <c r="C35" s="358"/>
      <c r="D35" s="15">
        <f t="shared" si="16"/>
        <v>0</v>
      </c>
      <c r="E35" s="15"/>
      <c r="F35" s="15"/>
      <c r="G35" s="15"/>
      <c r="H35" s="134">
        <f t="shared" si="3"/>
        <v>0</v>
      </c>
      <c r="I35" s="9"/>
      <c r="J35" s="9"/>
      <c r="K35" s="161"/>
      <c r="L35" s="135">
        <f t="shared" si="15"/>
        <v>0</v>
      </c>
      <c r="M35" s="135">
        <f t="shared" si="17"/>
        <v>0</v>
      </c>
      <c r="N35" s="135">
        <f t="shared" si="17"/>
        <v>0</v>
      </c>
      <c r="O35" s="135">
        <f t="shared" si="17"/>
        <v>0</v>
      </c>
      <c r="P35" s="216"/>
      <c r="Q35" s="34"/>
    </row>
    <row r="36" spans="1:17" ht="15" hidden="1" customHeight="1" x14ac:dyDescent="0.25">
      <c r="A36" s="18"/>
      <c r="B36" s="419"/>
      <c r="C36" s="343">
        <v>0</v>
      </c>
      <c r="D36" s="15">
        <f t="shared" si="16"/>
        <v>0</v>
      </c>
      <c r="E36" s="15"/>
      <c r="F36" s="15"/>
      <c r="G36" s="15"/>
      <c r="H36" s="134">
        <f t="shared" si="3"/>
        <v>0</v>
      </c>
      <c r="I36" s="9"/>
      <c r="J36" s="9"/>
      <c r="K36" s="161"/>
      <c r="L36" s="135">
        <f t="shared" si="15"/>
        <v>0</v>
      </c>
      <c r="M36" s="135">
        <f t="shared" si="17"/>
        <v>0</v>
      </c>
      <c r="N36" s="135">
        <f t="shared" si="17"/>
        <v>0</v>
      </c>
      <c r="O36" s="135">
        <f t="shared" si="17"/>
        <v>0</v>
      </c>
      <c r="P36" s="216"/>
      <c r="Q36" s="34"/>
    </row>
    <row r="37" spans="1:17" ht="15" hidden="1" customHeight="1" x14ac:dyDescent="0.25">
      <c r="A37" s="5" t="s">
        <v>71</v>
      </c>
      <c r="B37" s="16" t="s">
        <v>10</v>
      </c>
      <c r="C37" s="358"/>
      <c r="D37" s="127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34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35">
        <f t="shared" si="15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4"/>
    </row>
    <row r="38" spans="1:17" ht="15" hidden="1" customHeight="1" x14ac:dyDescent="0.25">
      <c r="A38" s="18"/>
      <c r="B38" s="521" t="s">
        <v>427</v>
      </c>
      <c r="C38" s="358" t="s">
        <v>9</v>
      </c>
      <c r="D38" s="15">
        <f t="shared" si="16"/>
        <v>0</v>
      </c>
      <c r="E38" s="15"/>
      <c r="F38" s="15"/>
      <c r="G38" s="15"/>
      <c r="H38" s="134">
        <f t="shared" si="3"/>
        <v>0</v>
      </c>
      <c r="I38" s="9"/>
      <c r="J38" s="9"/>
      <c r="K38" s="161"/>
      <c r="L38" s="135">
        <f t="shared" si="15"/>
        <v>0</v>
      </c>
      <c r="M38" s="135">
        <f t="shared" ref="M38:O40" si="18">E38+I38</f>
        <v>0</v>
      </c>
      <c r="N38" s="135">
        <f t="shared" si="18"/>
        <v>0</v>
      </c>
      <c r="O38" s="135">
        <f t="shared" si="18"/>
        <v>0</v>
      </c>
      <c r="P38" s="216"/>
      <c r="Q38" s="34"/>
    </row>
    <row r="39" spans="1:17" ht="15" hidden="1" customHeight="1" x14ac:dyDescent="0.25">
      <c r="A39" s="18"/>
      <c r="B39" s="521"/>
      <c r="C39" s="358" t="s">
        <v>22</v>
      </c>
      <c r="D39" s="15">
        <f t="shared" si="16"/>
        <v>0</v>
      </c>
      <c r="E39" s="15"/>
      <c r="F39" s="15"/>
      <c r="G39" s="15"/>
      <c r="H39" s="134">
        <f t="shared" si="3"/>
        <v>0</v>
      </c>
      <c r="I39" s="9"/>
      <c r="J39" s="9"/>
      <c r="K39" s="161"/>
      <c r="L39" s="135">
        <f t="shared" si="15"/>
        <v>0</v>
      </c>
      <c r="M39" s="135">
        <f t="shared" si="18"/>
        <v>0</v>
      </c>
      <c r="N39" s="135">
        <f t="shared" si="18"/>
        <v>0</v>
      </c>
      <c r="O39" s="135">
        <f t="shared" si="18"/>
        <v>0</v>
      </c>
      <c r="P39" s="216"/>
      <c r="Q39" s="34"/>
    </row>
    <row r="40" spans="1:17" ht="15" hidden="1" customHeight="1" x14ac:dyDescent="0.25">
      <c r="A40" s="18"/>
      <c r="B40" s="522"/>
      <c r="C40" s="343">
        <v>10</v>
      </c>
      <c r="D40" s="15">
        <f t="shared" si="16"/>
        <v>0</v>
      </c>
      <c r="E40" s="15"/>
      <c r="F40" s="15"/>
      <c r="G40" s="15"/>
      <c r="H40" s="134">
        <f t="shared" si="3"/>
        <v>0</v>
      </c>
      <c r="I40" s="9"/>
      <c r="J40" s="9"/>
      <c r="K40" s="161"/>
      <c r="L40" s="135">
        <f t="shared" si="15"/>
        <v>0</v>
      </c>
      <c r="M40" s="135">
        <f t="shared" si="18"/>
        <v>0</v>
      </c>
      <c r="N40" s="135">
        <f t="shared" si="18"/>
        <v>0</v>
      </c>
      <c r="O40" s="135">
        <f t="shared" si="18"/>
        <v>0</v>
      </c>
      <c r="P40" s="216"/>
      <c r="Q40" s="34"/>
    </row>
    <row r="41" spans="1:17" ht="15" hidden="1" customHeight="1" x14ac:dyDescent="0.25">
      <c r="A41" s="5" t="s">
        <v>72</v>
      </c>
      <c r="B41" s="16" t="s">
        <v>11</v>
      </c>
      <c r="C41" s="358"/>
      <c r="D41" s="127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34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35">
        <f t="shared" si="15"/>
        <v>0</v>
      </c>
      <c r="M41" s="11">
        <f>M42+M43+M44+M45</f>
        <v>0</v>
      </c>
      <c r="N41" s="11">
        <f t="shared" ref="N41:O41" si="19">N42+N43+N44+N45</f>
        <v>0</v>
      </c>
      <c r="O41" s="11">
        <f t="shared" si="19"/>
        <v>0</v>
      </c>
      <c r="Q41" s="34"/>
    </row>
    <row r="42" spans="1:17" ht="15" hidden="1" customHeight="1" x14ac:dyDescent="0.25">
      <c r="A42" s="18"/>
      <c r="B42" s="521" t="s">
        <v>427</v>
      </c>
      <c r="C42" s="358" t="s">
        <v>9</v>
      </c>
      <c r="D42" s="15">
        <f t="shared" si="16"/>
        <v>0</v>
      </c>
      <c r="E42" s="15"/>
      <c r="F42" s="15"/>
      <c r="G42" s="15"/>
      <c r="H42" s="134">
        <f t="shared" si="3"/>
        <v>0</v>
      </c>
      <c r="I42" s="9"/>
      <c r="J42" s="9"/>
      <c r="K42" s="161"/>
      <c r="L42" s="135">
        <f t="shared" si="15"/>
        <v>0</v>
      </c>
      <c r="M42" s="135">
        <f t="shared" ref="M42:O45" si="20">E42+I42</f>
        <v>0</v>
      </c>
      <c r="N42" s="135">
        <f t="shared" si="20"/>
        <v>0</v>
      </c>
      <c r="O42" s="135">
        <f t="shared" si="20"/>
        <v>0</v>
      </c>
      <c r="P42" s="216"/>
      <c r="Q42" s="34"/>
    </row>
    <row r="43" spans="1:17" ht="15" hidden="1" customHeight="1" x14ac:dyDescent="0.25">
      <c r="A43" s="18"/>
      <c r="B43" s="521"/>
      <c r="C43" s="358" t="s">
        <v>22</v>
      </c>
      <c r="D43" s="15">
        <f t="shared" si="16"/>
        <v>0</v>
      </c>
      <c r="E43" s="15"/>
      <c r="F43" s="15"/>
      <c r="G43" s="15"/>
      <c r="H43" s="134">
        <f t="shared" si="3"/>
        <v>0</v>
      </c>
      <c r="I43" s="9"/>
      <c r="J43" s="9"/>
      <c r="K43" s="161"/>
      <c r="L43" s="135">
        <f t="shared" si="15"/>
        <v>0</v>
      </c>
      <c r="M43" s="135">
        <f t="shared" si="20"/>
        <v>0</v>
      </c>
      <c r="N43" s="135">
        <f t="shared" si="20"/>
        <v>0</v>
      </c>
      <c r="O43" s="135"/>
      <c r="P43" s="216"/>
      <c r="Q43" s="34"/>
    </row>
    <row r="44" spans="1:17" ht="15" hidden="1" customHeight="1" x14ac:dyDescent="0.25">
      <c r="A44" s="18"/>
      <c r="B44" s="521"/>
      <c r="C44" s="351" t="s">
        <v>30</v>
      </c>
      <c r="D44" s="15">
        <f t="shared" si="16"/>
        <v>0</v>
      </c>
      <c r="E44" s="15"/>
      <c r="F44" s="15"/>
      <c r="G44" s="15"/>
      <c r="H44" s="134">
        <f t="shared" si="3"/>
        <v>0</v>
      </c>
      <c r="I44" s="9"/>
      <c r="J44" s="9"/>
      <c r="K44" s="161"/>
      <c r="L44" s="135">
        <f t="shared" si="15"/>
        <v>0</v>
      </c>
      <c r="M44" s="135">
        <f t="shared" si="20"/>
        <v>0</v>
      </c>
      <c r="N44" s="135">
        <f t="shared" si="20"/>
        <v>0</v>
      </c>
      <c r="O44" s="135">
        <f t="shared" si="20"/>
        <v>0</v>
      </c>
      <c r="P44" s="216"/>
      <c r="Q44" s="34"/>
    </row>
    <row r="45" spans="1:17" ht="15" hidden="1" customHeight="1" x14ac:dyDescent="0.25">
      <c r="A45" s="18"/>
      <c r="B45" s="522"/>
      <c r="C45" s="343">
        <v>10</v>
      </c>
      <c r="D45" s="15">
        <f t="shared" si="16"/>
        <v>0</v>
      </c>
      <c r="E45" s="15"/>
      <c r="F45" s="15"/>
      <c r="G45" s="15"/>
      <c r="H45" s="134">
        <f t="shared" si="3"/>
        <v>0</v>
      </c>
      <c r="I45" s="9"/>
      <c r="J45" s="9"/>
      <c r="K45" s="161"/>
      <c r="L45" s="135">
        <f t="shared" si="15"/>
        <v>0</v>
      </c>
      <c r="M45" s="135">
        <f t="shared" si="20"/>
        <v>0</v>
      </c>
      <c r="N45" s="135">
        <f t="shared" si="20"/>
        <v>0</v>
      </c>
      <c r="O45" s="135">
        <f t="shared" si="20"/>
        <v>0</v>
      </c>
      <c r="P45" s="216"/>
      <c r="Q45" s="34"/>
    </row>
    <row r="46" spans="1:17" ht="15" hidden="1" customHeight="1" x14ac:dyDescent="0.25">
      <c r="A46" s="5" t="s">
        <v>73</v>
      </c>
      <c r="B46" s="16" t="s">
        <v>12</v>
      </c>
      <c r="C46" s="358"/>
      <c r="D46" s="127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34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35">
        <f t="shared" si="15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4"/>
    </row>
    <row r="47" spans="1:17" ht="15" hidden="1" customHeight="1" x14ac:dyDescent="0.25">
      <c r="A47" s="18"/>
      <c r="B47" s="521" t="s">
        <v>427</v>
      </c>
      <c r="C47" s="358" t="s">
        <v>9</v>
      </c>
      <c r="D47" s="15">
        <f t="shared" si="16"/>
        <v>0</v>
      </c>
      <c r="E47" s="15"/>
      <c r="F47" s="15"/>
      <c r="G47" s="15"/>
      <c r="H47" s="134">
        <f t="shared" si="3"/>
        <v>0</v>
      </c>
      <c r="I47" s="9"/>
      <c r="J47" s="9"/>
      <c r="K47" s="161"/>
      <c r="L47" s="135">
        <f t="shared" si="15"/>
        <v>0</v>
      </c>
      <c r="M47" s="135">
        <f t="shared" ref="M47:O49" si="21">E47+I47</f>
        <v>0</v>
      </c>
      <c r="N47" s="135">
        <f t="shared" si="21"/>
        <v>0</v>
      </c>
      <c r="O47" s="135">
        <f t="shared" si="21"/>
        <v>0</v>
      </c>
      <c r="P47" s="216"/>
      <c r="Q47" s="34"/>
    </row>
    <row r="48" spans="1:17" ht="15" hidden="1" customHeight="1" x14ac:dyDescent="0.25">
      <c r="A48" s="18"/>
      <c r="B48" s="521"/>
      <c r="C48" s="358" t="s">
        <v>22</v>
      </c>
      <c r="D48" s="15">
        <f t="shared" si="16"/>
        <v>0</v>
      </c>
      <c r="E48" s="15"/>
      <c r="F48" s="15"/>
      <c r="G48" s="15"/>
      <c r="H48" s="134">
        <f t="shared" si="3"/>
        <v>0</v>
      </c>
      <c r="I48" s="9"/>
      <c r="J48" s="9"/>
      <c r="K48" s="161"/>
      <c r="L48" s="135">
        <f t="shared" si="15"/>
        <v>0</v>
      </c>
      <c r="M48" s="135">
        <f t="shared" si="21"/>
        <v>0</v>
      </c>
      <c r="N48" s="135">
        <f t="shared" si="21"/>
        <v>0</v>
      </c>
      <c r="O48" s="135">
        <f t="shared" si="21"/>
        <v>0</v>
      </c>
      <c r="P48" s="216"/>
      <c r="Q48" s="34"/>
    </row>
    <row r="49" spans="1:17" ht="15" hidden="1" customHeight="1" x14ac:dyDescent="0.25">
      <c r="A49" s="18"/>
      <c r="B49" s="522"/>
      <c r="C49" s="343">
        <v>10</v>
      </c>
      <c r="D49" s="15">
        <f t="shared" si="16"/>
        <v>0</v>
      </c>
      <c r="E49" s="15"/>
      <c r="F49" s="15"/>
      <c r="G49" s="15"/>
      <c r="H49" s="134">
        <f t="shared" si="3"/>
        <v>0</v>
      </c>
      <c r="I49" s="9"/>
      <c r="J49" s="9"/>
      <c r="K49" s="161"/>
      <c r="L49" s="135">
        <f t="shared" si="15"/>
        <v>0</v>
      </c>
      <c r="M49" s="135">
        <f t="shared" si="21"/>
        <v>0</v>
      </c>
      <c r="N49" s="135">
        <f t="shared" si="21"/>
        <v>0</v>
      </c>
      <c r="O49" s="135">
        <f t="shared" si="21"/>
        <v>0</v>
      </c>
      <c r="P49" s="216"/>
      <c r="Q49" s="34"/>
    </row>
    <row r="50" spans="1:17" ht="15" hidden="1" customHeight="1" x14ac:dyDescent="0.25">
      <c r="A50" s="5" t="s">
        <v>74</v>
      </c>
      <c r="B50" s="16" t="s">
        <v>13</v>
      </c>
      <c r="C50" s="358"/>
      <c r="D50" s="127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34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35">
        <f t="shared" si="15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4"/>
    </row>
    <row r="51" spans="1:17" ht="15" hidden="1" customHeight="1" x14ac:dyDescent="0.25">
      <c r="A51" s="18"/>
      <c r="B51" s="521" t="s">
        <v>427</v>
      </c>
      <c r="C51" s="358" t="s">
        <v>9</v>
      </c>
      <c r="D51" s="15">
        <f t="shared" si="16"/>
        <v>0</v>
      </c>
      <c r="E51" s="15"/>
      <c r="F51" s="15"/>
      <c r="G51" s="15"/>
      <c r="H51" s="134">
        <f t="shared" si="3"/>
        <v>0</v>
      </c>
      <c r="I51" s="9"/>
      <c r="J51" s="9"/>
      <c r="K51" s="161"/>
      <c r="L51" s="135">
        <f t="shared" si="15"/>
        <v>0</v>
      </c>
      <c r="M51" s="135">
        <f t="shared" ref="M51:O53" si="22">E51+I51</f>
        <v>0</v>
      </c>
      <c r="N51" s="135">
        <f t="shared" si="22"/>
        <v>0</v>
      </c>
      <c r="O51" s="135">
        <f t="shared" si="22"/>
        <v>0</v>
      </c>
      <c r="P51" s="216"/>
      <c r="Q51" s="34"/>
    </row>
    <row r="52" spans="1:17" ht="15" hidden="1" customHeight="1" x14ac:dyDescent="0.25">
      <c r="A52" s="18"/>
      <c r="B52" s="521"/>
      <c r="C52" s="358" t="s">
        <v>22</v>
      </c>
      <c r="D52" s="15">
        <f t="shared" si="16"/>
        <v>0</v>
      </c>
      <c r="E52" s="15"/>
      <c r="F52" s="15"/>
      <c r="G52" s="15"/>
      <c r="H52" s="134">
        <f t="shared" si="3"/>
        <v>0</v>
      </c>
      <c r="I52" s="9"/>
      <c r="J52" s="9"/>
      <c r="K52" s="161"/>
      <c r="L52" s="135">
        <f t="shared" si="15"/>
        <v>0</v>
      </c>
      <c r="M52" s="135">
        <f t="shared" si="22"/>
        <v>0</v>
      </c>
      <c r="N52" s="135">
        <f t="shared" si="22"/>
        <v>0</v>
      </c>
      <c r="O52" s="135">
        <f t="shared" si="22"/>
        <v>0</v>
      </c>
      <c r="P52" s="216"/>
      <c r="Q52" s="34"/>
    </row>
    <row r="53" spans="1:17" ht="15" hidden="1" customHeight="1" x14ac:dyDescent="0.25">
      <c r="A53" s="18"/>
      <c r="B53" s="522"/>
      <c r="C53" s="343">
        <v>10</v>
      </c>
      <c r="D53" s="15">
        <f t="shared" si="16"/>
        <v>0</v>
      </c>
      <c r="E53" s="15"/>
      <c r="F53" s="15"/>
      <c r="G53" s="15"/>
      <c r="H53" s="134">
        <f t="shared" si="3"/>
        <v>0</v>
      </c>
      <c r="I53" s="9"/>
      <c r="J53" s="9"/>
      <c r="K53" s="161"/>
      <c r="L53" s="135">
        <f t="shared" si="15"/>
        <v>0</v>
      </c>
      <c r="M53" s="135">
        <f t="shared" si="22"/>
        <v>0</v>
      </c>
      <c r="N53" s="135">
        <f t="shared" si="22"/>
        <v>0</v>
      </c>
      <c r="O53" s="135">
        <f t="shared" si="22"/>
        <v>0</v>
      </c>
      <c r="P53" s="216"/>
      <c r="Q53" s="34"/>
    </row>
    <row r="54" spans="1:17" ht="15" hidden="1" customHeight="1" x14ac:dyDescent="0.25">
      <c r="A54" s="5" t="s">
        <v>75</v>
      </c>
      <c r="B54" s="16" t="s">
        <v>14</v>
      </c>
      <c r="C54" s="358"/>
      <c r="D54" s="127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34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35">
        <f t="shared" si="15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4"/>
    </row>
    <row r="55" spans="1:17" ht="15" hidden="1" customHeight="1" x14ac:dyDescent="0.25">
      <c r="A55" s="18"/>
      <c r="B55" s="521" t="s">
        <v>427</v>
      </c>
      <c r="C55" s="358" t="s">
        <v>9</v>
      </c>
      <c r="D55" s="15">
        <f t="shared" si="16"/>
        <v>0</v>
      </c>
      <c r="E55" s="15"/>
      <c r="F55" s="15"/>
      <c r="G55" s="15"/>
      <c r="H55" s="134">
        <f t="shared" si="3"/>
        <v>0</v>
      </c>
      <c r="I55" s="9"/>
      <c r="J55" s="9"/>
      <c r="K55" s="161"/>
      <c r="L55" s="135">
        <f t="shared" si="15"/>
        <v>0</v>
      </c>
      <c r="M55" s="135">
        <f t="shared" ref="M55:O57" si="23">E55+I55</f>
        <v>0</v>
      </c>
      <c r="N55" s="135">
        <f t="shared" si="23"/>
        <v>0</v>
      </c>
      <c r="O55" s="135">
        <f t="shared" si="23"/>
        <v>0</v>
      </c>
      <c r="P55" s="216"/>
      <c r="Q55" s="34"/>
    </row>
    <row r="56" spans="1:17" ht="15" hidden="1" customHeight="1" x14ac:dyDescent="0.25">
      <c r="A56" s="18"/>
      <c r="B56" s="521"/>
      <c r="C56" s="358" t="s">
        <v>22</v>
      </c>
      <c r="D56" s="15">
        <f t="shared" si="16"/>
        <v>0</v>
      </c>
      <c r="E56" s="15"/>
      <c r="F56" s="15"/>
      <c r="G56" s="15"/>
      <c r="H56" s="134">
        <f t="shared" si="3"/>
        <v>0</v>
      </c>
      <c r="I56" s="9"/>
      <c r="J56" s="9"/>
      <c r="K56" s="161"/>
      <c r="L56" s="135">
        <f t="shared" si="15"/>
        <v>0</v>
      </c>
      <c r="M56" s="135">
        <f t="shared" si="23"/>
        <v>0</v>
      </c>
      <c r="N56" s="135">
        <f t="shared" si="23"/>
        <v>0</v>
      </c>
      <c r="O56" s="135">
        <f t="shared" si="23"/>
        <v>0</v>
      </c>
      <c r="P56" s="216"/>
      <c r="Q56" s="34"/>
    </row>
    <row r="57" spans="1:17" ht="15" hidden="1" customHeight="1" x14ac:dyDescent="0.25">
      <c r="A57" s="18"/>
      <c r="B57" s="522"/>
      <c r="C57" s="343">
        <v>10</v>
      </c>
      <c r="D57" s="15">
        <f t="shared" si="16"/>
        <v>0</v>
      </c>
      <c r="E57" s="15"/>
      <c r="F57" s="15"/>
      <c r="G57" s="15"/>
      <c r="H57" s="134">
        <f t="shared" si="3"/>
        <v>0</v>
      </c>
      <c r="I57" s="9"/>
      <c r="J57" s="9"/>
      <c r="K57" s="161"/>
      <c r="L57" s="135">
        <f t="shared" si="15"/>
        <v>0</v>
      </c>
      <c r="M57" s="135">
        <f t="shared" si="23"/>
        <v>0</v>
      </c>
      <c r="N57" s="135">
        <f t="shared" si="23"/>
        <v>0</v>
      </c>
      <c r="O57" s="135">
        <f t="shared" si="23"/>
        <v>0</v>
      </c>
      <c r="P57" s="216"/>
      <c r="Q57" s="34"/>
    </row>
    <row r="58" spans="1:17" ht="15" hidden="1" customHeight="1" x14ac:dyDescent="0.25">
      <c r="A58" s="5" t="s">
        <v>76</v>
      </c>
      <c r="B58" s="16" t="s">
        <v>15</v>
      </c>
      <c r="C58" s="358"/>
      <c r="D58" s="133">
        <f t="shared" si="16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34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35">
        <f t="shared" si="15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4"/>
    </row>
    <row r="59" spans="1:17" ht="15" hidden="1" customHeight="1" x14ac:dyDescent="0.25">
      <c r="A59" s="18"/>
      <c r="B59" s="521" t="s">
        <v>427</v>
      </c>
      <c r="C59" s="358" t="s">
        <v>9</v>
      </c>
      <c r="D59" s="15">
        <f t="shared" si="16"/>
        <v>0</v>
      </c>
      <c r="E59" s="15"/>
      <c r="F59" s="15"/>
      <c r="G59" s="15"/>
      <c r="H59" s="134">
        <f t="shared" si="3"/>
        <v>0</v>
      </c>
      <c r="I59" s="9"/>
      <c r="J59" s="9"/>
      <c r="K59" s="161"/>
      <c r="L59" s="135">
        <f t="shared" si="15"/>
        <v>0</v>
      </c>
      <c r="M59" s="135">
        <f t="shared" ref="M59:O61" si="24">E59+I59</f>
        <v>0</v>
      </c>
      <c r="N59" s="135">
        <f t="shared" si="24"/>
        <v>0</v>
      </c>
      <c r="O59" s="135">
        <f t="shared" si="24"/>
        <v>0</v>
      </c>
      <c r="P59" s="216"/>
      <c r="Q59" s="34"/>
    </row>
    <row r="60" spans="1:17" ht="15" hidden="1" customHeight="1" x14ac:dyDescent="0.25">
      <c r="A60" s="18"/>
      <c r="B60" s="521"/>
      <c r="C60" s="358" t="s">
        <v>22</v>
      </c>
      <c r="D60" s="15">
        <f t="shared" si="16"/>
        <v>0</v>
      </c>
      <c r="E60" s="15"/>
      <c r="F60" s="15"/>
      <c r="G60" s="15"/>
      <c r="H60" s="134">
        <f t="shared" si="3"/>
        <v>0</v>
      </c>
      <c r="I60" s="9"/>
      <c r="J60" s="9"/>
      <c r="K60" s="161"/>
      <c r="L60" s="135">
        <f t="shared" si="15"/>
        <v>0</v>
      </c>
      <c r="M60" s="135">
        <f t="shared" si="24"/>
        <v>0</v>
      </c>
      <c r="N60" s="135">
        <f t="shared" si="24"/>
        <v>0</v>
      </c>
      <c r="O60" s="135">
        <f t="shared" si="24"/>
        <v>0</v>
      </c>
      <c r="P60" s="216"/>
      <c r="Q60" s="34"/>
    </row>
    <row r="61" spans="1:17" ht="15" hidden="1" customHeight="1" x14ac:dyDescent="0.25">
      <c r="A61" s="18"/>
      <c r="B61" s="522"/>
      <c r="C61" s="343">
        <v>10</v>
      </c>
      <c r="D61" s="15">
        <f t="shared" si="16"/>
        <v>0</v>
      </c>
      <c r="E61" s="15"/>
      <c r="F61" s="15"/>
      <c r="G61" s="15"/>
      <c r="H61" s="134">
        <f t="shared" si="3"/>
        <v>0</v>
      </c>
      <c r="I61" s="9"/>
      <c r="J61" s="9"/>
      <c r="K61" s="161"/>
      <c r="L61" s="135">
        <f t="shared" si="15"/>
        <v>0</v>
      </c>
      <c r="M61" s="135">
        <f t="shared" si="24"/>
        <v>0</v>
      </c>
      <c r="N61" s="135">
        <f t="shared" si="24"/>
        <v>0</v>
      </c>
      <c r="O61" s="135">
        <f t="shared" si="24"/>
        <v>0</v>
      </c>
      <c r="P61" s="216"/>
      <c r="Q61" s="34"/>
    </row>
    <row r="62" spans="1:17" ht="15" hidden="1" customHeight="1" x14ac:dyDescent="0.25">
      <c r="A62" s="5" t="s">
        <v>77</v>
      </c>
      <c r="B62" s="16" t="s">
        <v>16</v>
      </c>
      <c r="C62" s="358"/>
      <c r="D62" s="127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34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35">
        <f t="shared" si="15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4"/>
    </row>
    <row r="63" spans="1:17" ht="15" hidden="1" customHeight="1" x14ac:dyDescent="0.25">
      <c r="A63" s="18"/>
      <c r="B63" s="521" t="s">
        <v>427</v>
      </c>
      <c r="C63" s="358" t="s">
        <v>9</v>
      </c>
      <c r="D63" s="15">
        <f t="shared" si="16"/>
        <v>0</v>
      </c>
      <c r="E63" s="15"/>
      <c r="F63" s="15"/>
      <c r="G63" s="15"/>
      <c r="H63" s="134">
        <f t="shared" si="3"/>
        <v>0</v>
      </c>
      <c r="I63" s="9"/>
      <c r="J63" s="9"/>
      <c r="K63" s="161"/>
      <c r="L63" s="135">
        <f t="shared" si="15"/>
        <v>0</v>
      </c>
      <c r="M63" s="135">
        <f t="shared" ref="M63:O65" si="25">E63+I63</f>
        <v>0</v>
      </c>
      <c r="N63" s="135">
        <f t="shared" si="25"/>
        <v>0</v>
      </c>
      <c r="O63" s="135">
        <f t="shared" si="25"/>
        <v>0</v>
      </c>
      <c r="P63" s="216"/>
      <c r="Q63" s="34"/>
    </row>
    <row r="64" spans="1:17" ht="15" hidden="1" customHeight="1" x14ac:dyDescent="0.25">
      <c r="A64" s="18"/>
      <c r="B64" s="521"/>
      <c r="C64" s="358" t="s">
        <v>22</v>
      </c>
      <c r="D64" s="15">
        <f t="shared" si="16"/>
        <v>0</v>
      </c>
      <c r="E64" s="15"/>
      <c r="F64" s="15"/>
      <c r="G64" s="15"/>
      <c r="H64" s="134">
        <f t="shared" si="3"/>
        <v>0</v>
      </c>
      <c r="I64" s="9"/>
      <c r="J64" s="9"/>
      <c r="K64" s="161"/>
      <c r="L64" s="135">
        <f t="shared" si="15"/>
        <v>0</v>
      </c>
      <c r="M64" s="135">
        <f t="shared" si="25"/>
        <v>0</v>
      </c>
      <c r="N64" s="135">
        <f t="shared" si="25"/>
        <v>0</v>
      </c>
      <c r="O64" s="135">
        <f t="shared" si="25"/>
        <v>0</v>
      </c>
      <c r="P64" s="216"/>
      <c r="Q64" s="34"/>
    </row>
    <row r="65" spans="1:18" ht="15" hidden="1" customHeight="1" x14ac:dyDescent="0.25">
      <c r="A65" s="18"/>
      <c r="B65" s="522"/>
      <c r="C65" s="343">
        <v>10</v>
      </c>
      <c r="D65" s="15">
        <f t="shared" si="16"/>
        <v>0</v>
      </c>
      <c r="E65" s="15"/>
      <c r="F65" s="15"/>
      <c r="G65" s="15"/>
      <c r="H65" s="134">
        <f t="shared" si="3"/>
        <v>0</v>
      </c>
      <c r="I65" s="9"/>
      <c r="J65" s="9"/>
      <c r="K65" s="161"/>
      <c r="L65" s="135">
        <f t="shared" si="15"/>
        <v>0</v>
      </c>
      <c r="M65" s="135">
        <f t="shared" si="25"/>
        <v>0</v>
      </c>
      <c r="N65" s="135">
        <f t="shared" si="25"/>
        <v>0</v>
      </c>
      <c r="O65" s="135">
        <f t="shared" si="25"/>
        <v>0</v>
      </c>
      <c r="P65" s="216"/>
      <c r="Q65" s="34"/>
    </row>
    <row r="66" spans="1:18" ht="15" hidden="1" customHeight="1" x14ac:dyDescent="0.25">
      <c r="A66" s="5" t="s">
        <v>78</v>
      </c>
      <c r="B66" s="16" t="s">
        <v>17</v>
      </c>
      <c r="C66" s="358"/>
      <c r="D66" s="127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34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35">
        <f t="shared" si="15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4"/>
    </row>
    <row r="67" spans="1:18" ht="15" hidden="1" customHeight="1" x14ac:dyDescent="0.25">
      <c r="A67" s="18"/>
      <c r="B67" s="521" t="s">
        <v>427</v>
      </c>
      <c r="C67" s="358" t="s">
        <v>9</v>
      </c>
      <c r="D67" s="15">
        <f t="shared" si="16"/>
        <v>0</v>
      </c>
      <c r="E67" s="15"/>
      <c r="F67" s="15"/>
      <c r="G67" s="15"/>
      <c r="H67" s="134">
        <f t="shared" si="3"/>
        <v>0</v>
      </c>
      <c r="I67" s="9"/>
      <c r="J67" s="9"/>
      <c r="K67" s="161"/>
      <c r="L67" s="135">
        <f t="shared" si="15"/>
        <v>0</v>
      </c>
      <c r="M67" s="135">
        <f t="shared" ref="M67:O69" si="26">E67+I67</f>
        <v>0</v>
      </c>
      <c r="N67" s="135">
        <f t="shared" si="26"/>
        <v>0</v>
      </c>
      <c r="O67" s="135">
        <f t="shared" si="26"/>
        <v>0</v>
      </c>
      <c r="P67" s="216"/>
      <c r="Q67" s="34"/>
    </row>
    <row r="68" spans="1:18" ht="15" hidden="1" customHeight="1" x14ac:dyDescent="0.25">
      <c r="A68" s="18"/>
      <c r="B68" s="521"/>
      <c r="C68" s="358" t="s">
        <v>22</v>
      </c>
      <c r="D68" s="15">
        <f t="shared" si="16"/>
        <v>0</v>
      </c>
      <c r="E68" s="15"/>
      <c r="F68" s="15"/>
      <c r="G68" s="15"/>
      <c r="H68" s="134">
        <f t="shared" si="3"/>
        <v>0</v>
      </c>
      <c r="I68" s="9"/>
      <c r="J68" s="9"/>
      <c r="K68" s="161"/>
      <c r="L68" s="135">
        <f t="shared" si="15"/>
        <v>0</v>
      </c>
      <c r="M68" s="135">
        <f t="shared" si="26"/>
        <v>0</v>
      </c>
      <c r="N68" s="135">
        <f t="shared" si="26"/>
        <v>0</v>
      </c>
      <c r="O68" s="135">
        <f t="shared" si="26"/>
        <v>0</v>
      </c>
      <c r="P68" s="216"/>
      <c r="Q68" s="34"/>
    </row>
    <row r="69" spans="1:18" ht="15" hidden="1" customHeight="1" x14ac:dyDescent="0.25">
      <c r="A69" s="18"/>
      <c r="B69" s="522"/>
      <c r="C69" s="343">
        <v>10</v>
      </c>
      <c r="D69" s="15">
        <f t="shared" si="16"/>
        <v>0</v>
      </c>
      <c r="E69" s="15"/>
      <c r="F69" s="15"/>
      <c r="G69" s="15"/>
      <c r="H69" s="134">
        <f t="shared" si="3"/>
        <v>0</v>
      </c>
      <c r="I69" s="9"/>
      <c r="J69" s="9"/>
      <c r="K69" s="161"/>
      <c r="L69" s="135">
        <f t="shared" si="15"/>
        <v>0</v>
      </c>
      <c r="M69" s="135">
        <f t="shared" si="26"/>
        <v>0</v>
      </c>
      <c r="N69" s="135">
        <f t="shared" si="26"/>
        <v>0</v>
      </c>
      <c r="O69" s="135">
        <f t="shared" si="26"/>
        <v>0</v>
      </c>
      <c r="P69" s="216"/>
      <c r="Q69" s="34"/>
    </row>
    <row r="70" spans="1:18" ht="15" hidden="1" customHeight="1" x14ac:dyDescent="0.25">
      <c r="A70" s="5" t="s">
        <v>79</v>
      </c>
      <c r="B70" s="16" t="s">
        <v>18</v>
      </c>
      <c r="C70" s="358"/>
      <c r="D70" s="127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34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35">
        <f t="shared" si="15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4"/>
    </row>
    <row r="71" spans="1:18" ht="15" hidden="1" customHeight="1" x14ac:dyDescent="0.25">
      <c r="A71" s="18"/>
      <c r="B71" s="521" t="s">
        <v>427</v>
      </c>
      <c r="C71" s="358" t="s">
        <v>9</v>
      </c>
      <c r="D71" s="15">
        <f t="shared" si="16"/>
        <v>0</v>
      </c>
      <c r="E71" s="15"/>
      <c r="F71" s="15"/>
      <c r="G71" s="15"/>
      <c r="H71" s="134">
        <f t="shared" si="3"/>
        <v>0</v>
      </c>
      <c r="I71" s="9"/>
      <c r="J71" s="9"/>
      <c r="K71" s="161"/>
      <c r="L71" s="135">
        <f t="shared" si="15"/>
        <v>0</v>
      </c>
      <c r="M71" s="135">
        <f t="shared" ref="M71:O73" si="27">E71+I71</f>
        <v>0</v>
      </c>
      <c r="N71" s="135">
        <f t="shared" si="27"/>
        <v>0</v>
      </c>
      <c r="O71" s="135">
        <f t="shared" si="27"/>
        <v>0</v>
      </c>
      <c r="P71" s="216"/>
      <c r="Q71" s="34"/>
    </row>
    <row r="72" spans="1:18" ht="15" hidden="1" customHeight="1" x14ac:dyDescent="0.25">
      <c r="A72" s="18"/>
      <c r="B72" s="521"/>
      <c r="C72" s="358" t="s">
        <v>22</v>
      </c>
      <c r="D72" s="15">
        <f t="shared" si="16"/>
        <v>0</v>
      </c>
      <c r="E72" s="15"/>
      <c r="F72" s="15"/>
      <c r="G72" s="15"/>
      <c r="H72" s="134">
        <f t="shared" si="3"/>
        <v>0</v>
      </c>
      <c r="I72" s="9"/>
      <c r="J72" s="9"/>
      <c r="K72" s="161"/>
      <c r="L72" s="135">
        <f t="shared" si="15"/>
        <v>0</v>
      </c>
      <c r="M72" s="135">
        <f t="shared" si="27"/>
        <v>0</v>
      </c>
      <c r="N72" s="135">
        <f t="shared" si="27"/>
        <v>0</v>
      </c>
      <c r="O72" s="135">
        <f t="shared" si="27"/>
        <v>0</v>
      </c>
      <c r="P72" s="216"/>
      <c r="Q72" s="34"/>
    </row>
    <row r="73" spans="1:18" ht="15" hidden="1" customHeight="1" x14ac:dyDescent="0.25">
      <c r="A73" s="18"/>
      <c r="B73" s="522"/>
      <c r="C73" s="343">
        <v>10</v>
      </c>
      <c r="D73" s="15">
        <f t="shared" si="16"/>
        <v>0</v>
      </c>
      <c r="E73" s="15"/>
      <c r="F73" s="15"/>
      <c r="G73" s="15"/>
      <c r="H73" s="134">
        <f t="shared" si="3"/>
        <v>0</v>
      </c>
      <c r="I73" s="9"/>
      <c r="J73" s="9"/>
      <c r="K73" s="161"/>
      <c r="L73" s="135">
        <f t="shared" si="15"/>
        <v>0</v>
      </c>
      <c r="M73" s="135">
        <f t="shared" si="27"/>
        <v>0</v>
      </c>
      <c r="N73" s="135">
        <f t="shared" si="27"/>
        <v>0</v>
      </c>
      <c r="O73" s="135">
        <f t="shared" si="27"/>
        <v>0</v>
      </c>
      <c r="P73" s="216"/>
      <c r="Q73" s="34"/>
    </row>
    <row r="74" spans="1:18" ht="15" hidden="1" customHeight="1" x14ac:dyDescent="0.25">
      <c r="A74" s="5" t="s">
        <v>80</v>
      </c>
      <c r="B74" s="16" t="s">
        <v>19</v>
      </c>
      <c r="C74" s="358"/>
      <c r="D74" s="127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34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35">
        <f t="shared" si="15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4"/>
    </row>
    <row r="75" spans="1:18" ht="15" hidden="1" customHeight="1" x14ac:dyDescent="0.25">
      <c r="A75" s="18"/>
      <c r="B75" s="521" t="s">
        <v>427</v>
      </c>
      <c r="C75" s="358" t="s">
        <v>9</v>
      </c>
      <c r="D75" s="15">
        <f t="shared" si="16"/>
        <v>0</v>
      </c>
      <c r="E75" s="15"/>
      <c r="F75" s="15"/>
      <c r="G75" s="15"/>
      <c r="H75" s="134">
        <f>I75+K75</f>
        <v>0</v>
      </c>
      <c r="I75" s="9"/>
      <c r="J75" s="9"/>
      <c r="K75" s="161"/>
      <c r="L75" s="135">
        <f t="shared" si="15"/>
        <v>0</v>
      </c>
      <c r="M75" s="135">
        <f t="shared" ref="M75:O77" si="28">E75+I75</f>
        <v>0</v>
      </c>
      <c r="N75" s="135">
        <f t="shared" si="28"/>
        <v>0</v>
      </c>
      <c r="O75" s="135">
        <f t="shared" si="28"/>
        <v>0</v>
      </c>
      <c r="P75" s="216"/>
      <c r="Q75" s="34"/>
    </row>
    <row r="76" spans="1:18" ht="15" hidden="1" customHeight="1" x14ac:dyDescent="0.25">
      <c r="A76" s="18"/>
      <c r="B76" s="521"/>
      <c r="C76" s="358" t="s">
        <v>31</v>
      </c>
      <c r="D76" s="15">
        <f t="shared" si="16"/>
        <v>0</v>
      </c>
      <c r="E76" s="15"/>
      <c r="F76" s="15"/>
      <c r="G76" s="15"/>
      <c r="H76" s="134">
        <f>I76+K76</f>
        <v>0</v>
      </c>
      <c r="I76" s="9"/>
      <c r="J76" s="9"/>
      <c r="K76" s="161"/>
      <c r="L76" s="135">
        <f t="shared" si="15"/>
        <v>0</v>
      </c>
      <c r="M76" s="135">
        <f t="shared" si="28"/>
        <v>0</v>
      </c>
      <c r="N76" s="135">
        <f t="shared" si="28"/>
        <v>0</v>
      </c>
      <c r="O76" s="135">
        <f t="shared" si="28"/>
        <v>0</v>
      </c>
      <c r="P76" s="216"/>
      <c r="Q76" s="34"/>
    </row>
    <row r="77" spans="1:18" ht="15" hidden="1" customHeight="1" x14ac:dyDescent="0.25">
      <c r="A77" s="18"/>
      <c r="B77" s="522"/>
      <c r="C77" s="358" t="s">
        <v>22</v>
      </c>
      <c r="D77" s="15">
        <f t="shared" si="16"/>
        <v>0</v>
      </c>
      <c r="E77" s="15"/>
      <c r="F77" s="15"/>
      <c r="G77" s="15"/>
      <c r="H77" s="134">
        <f>I77+K77</f>
        <v>0</v>
      </c>
      <c r="I77" s="9"/>
      <c r="J77" s="9"/>
      <c r="K77" s="161"/>
      <c r="L77" s="135">
        <f t="shared" si="15"/>
        <v>0</v>
      </c>
      <c r="M77" s="135">
        <f t="shared" si="28"/>
        <v>0</v>
      </c>
      <c r="N77" s="135">
        <f t="shared" si="28"/>
        <v>0</v>
      </c>
      <c r="O77" s="135">
        <f t="shared" si="28"/>
        <v>0</v>
      </c>
      <c r="P77" s="216"/>
      <c r="Q77" s="34"/>
    </row>
    <row r="78" spans="1:18" x14ac:dyDescent="0.25">
      <c r="A78" s="19" t="s">
        <v>70</v>
      </c>
      <c r="B78" s="20" t="s">
        <v>169</v>
      </c>
      <c r="C78" s="359"/>
      <c r="D78" s="20">
        <f>E78+G78</f>
        <v>63.2</v>
      </c>
      <c r="E78" s="20">
        <f>E26</f>
        <v>63.2</v>
      </c>
      <c r="F78" s="20">
        <f>F26+F33+F37+F41+F46+F50+F54+F58+F62+F66+F70+F74</f>
        <v>19.899999999999999</v>
      </c>
      <c r="G78" s="20">
        <f>G26+G33+G37+G41+G46+G50+G54+G58+G62+G66+G70+G74</f>
        <v>0</v>
      </c>
      <c r="H78" s="20">
        <f>I78+K78</f>
        <v>0</v>
      </c>
      <c r="I78" s="20">
        <f>I26</f>
        <v>0</v>
      </c>
      <c r="J78" s="20">
        <f>J26+J33+J37+J41+J46+J50+J54+J58+J62+J66+J70+J74</f>
        <v>0</v>
      </c>
      <c r="K78" s="20">
        <f>K26+K33+K37+K41+K46+K50+K54+K58+K62+K66+K70+K74</f>
        <v>0</v>
      </c>
      <c r="L78" s="20">
        <f t="shared" si="15"/>
        <v>63.2</v>
      </c>
      <c r="M78" s="20">
        <f>M26+M33+M37+M41+M46+M50+M54+M58+M62+M66+M70+M74</f>
        <v>63.2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107"/>
      <c r="Q78" s="108"/>
      <c r="R78" s="34"/>
    </row>
    <row r="79" spans="1:18" ht="15" customHeight="1" x14ac:dyDescent="0.25">
      <c r="A79" s="5" t="s">
        <v>71</v>
      </c>
      <c r="B79" s="519" t="s">
        <v>58</v>
      </c>
      <c r="C79" s="494"/>
      <c r="D79" s="494"/>
      <c r="E79" s="494"/>
      <c r="F79" s="494"/>
      <c r="G79" s="494"/>
      <c r="H79" s="494"/>
      <c r="I79" s="494"/>
      <c r="J79" s="494"/>
      <c r="K79" s="494"/>
      <c r="L79" s="494"/>
      <c r="M79" s="494"/>
      <c r="N79" s="494"/>
      <c r="O79" s="520"/>
      <c r="P79" s="291"/>
    </row>
    <row r="80" spans="1:18" x14ac:dyDescent="0.25">
      <c r="A80" s="5" t="s">
        <v>72</v>
      </c>
      <c r="B80" s="16" t="s">
        <v>20</v>
      </c>
      <c r="C80" s="445"/>
      <c r="D80" s="175">
        <f>E80+G80</f>
        <v>3044.1000000000004</v>
      </c>
      <c r="E80" s="133">
        <f>E82+E83+E84+E85+E86+E87+E88+E89+E90</f>
        <v>837.4</v>
      </c>
      <c r="F80" s="133">
        <f t="shared" ref="F80:G80" si="29">F82+F83+F84+F85+F86+F87+F88+F89+F90</f>
        <v>1.5</v>
      </c>
      <c r="G80" s="133">
        <f t="shared" si="29"/>
        <v>2206.7000000000003</v>
      </c>
      <c r="H80" s="134">
        <f t="shared" ref="H80" si="30">I80+K80</f>
        <v>97.7</v>
      </c>
      <c r="I80" s="134">
        <f>I82+I83+I84+I85+I86+I87+I88+I89+I90</f>
        <v>0</v>
      </c>
      <c r="J80" s="134">
        <f t="shared" ref="J80:K80" si="31">J82+J83+J84+J85+J86+J87+J88+J89+J90</f>
        <v>0</v>
      </c>
      <c r="K80" s="134">
        <f t="shared" si="31"/>
        <v>97.7</v>
      </c>
      <c r="L80" s="135">
        <f t="shared" ref="L80" si="32">M80+O80</f>
        <v>3141.8</v>
      </c>
      <c r="M80" s="135">
        <f>M82+M83+M84+M85+M86+M87+M88+M89+M90</f>
        <v>837.4</v>
      </c>
      <c r="N80" s="135">
        <f t="shared" ref="N80:O80" si="33">N82+N83+N84+N85+N86+N87+N88+N89+N90</f>
        <v>1.5</v>
      </c>
      <c r="O80" s="135">
        <f t="shared" si="33"/>
        <v>2304.4</v>
      </c>
      <c r="P80" s="216"/>
    </row>
    <row r="81" spans="1:16" x14ac:dyDescent="0.25">
      <c r="A81" s="18"/>
      <c r="B81" s="440" t="s">
        <v>189</v>
      </c>
      <c r="C81" s="429"/>
      <c r="D81" s="175">
        <f t="shared" ref="D81:D84" si="34">E81+G81</f>
        <v>0</v>
      </c>
      <c r="E81" s="136"/>
      <c r="F81" s="136"/>
      <c r="G81" s="136"/>
      <c r="H81" s="137"/>
      <c r="I81" s="137"/>
      <c r="J81" s="137"/>
      <c r="K81" s="137"/>
      <c r="L81" s="138"/>
      <c r="M81" s="138"/>
      <c r="N81" s="138"/>
      <c r="O81" s="138"/>
      <c r="P81" s="216"/>
    </row>
    <row r="82" spans="1:16" ht="23.25" customHeight="1" x14ac:dyDescent="0.25">
      <c r="A82" s="18" t="s">
        <v>168</v>
      </c>
      <c r="B82" s="531" t="s">
        <v>297</v>
      </c>
      <c r="C82" s="429" t="s">
        <v>25</v>
      </c>
      <c r="D82" s="133">
        <f t="shared" si="34"/>
        <v>2273.6</v>
      </c>
      <c r="E82" s="136">
        <v>535.4</v>
      </c>
      <c r="F82" s="136"/>
      <c r="G82" s="136">
        <v>1738.2</v>
      </c>
      <c r="H82" s="137">
        <f t="shared" ref="H82:H90" si="35">I82+K82</f>
        <v>0</v>
      </c>
      <c r="I82" s="137"/>
      <c r="J82" s="137"/>
      <c r="K82" s="137"/>
      <c r="L82" s="138">
        <f t="shared" ref="L82:L90" si="36">M82+O82</f>
        <v>2273.6</v>
      </c>
      <c r="M82" s="138">
        <f t="shared" ref="M82:O85" si="37">E82+I82</f>
        <v>535.4</v>
      </c>
      <c r="N82" s="138">
        <f t="shared" si="37"/>
        <v>0</v>
      </c>
      <c r="O82" s="138">
        <f t="shared" si="37"/>
        <v>1738.2</v>
      </c>
      <c r="P82" s="216"/>
    </row>
    <row r="83" spans="1:16" s="34" customFormat="1" x14ac:dyDescent="0.25">
      <c r="A83" s="18"/>
      <c r="B83" s="531"/>
      <c r="C83" s="401" t="s">
        <v>31</v>
      </c>
      <c r="D83" s="133">
        <f t="shared" si="34"/>
        <v>300</v>
      </c>
      <c r="E83" s="61">
        <v>300</v>
      </c>
      <c r="F83" s="61"/>
      <c r="G83" s="61"/>
      <c r="H83" s="62">
        <f t="shared" si="35"/>
        <v>0</v>
      </c>
      <c r="I83" s="62"/>
      <c r="J83" s="62"/>
      <c r="K83" s="62"/>
      <c r="L83" s="63">
        <f t="shared" si="36"/>
        <v>300</v>
      </c>
      <c r="M83" s="63">
        <f t="shared" si="37"/>
        <v>300</v>
      </c>
      <c r="N83" s="63">
        <f t="shared" si="37"/>
        <v>0</v>
      </c>
      <c r="O83" s="63">
        <f t="shared" si="37"/>
        <v>0</v>
      </c>
      <c r="P83" s="216"/>
    </row>
    <row r="84" spans="1:16" s="34" customFormat="1" x14ac:dyDescent="0.25">
      <c r="A84" s="18"/>
      <c r="B84" s="538" t="s">
        <v>432</v>
      </c>
      <c r="C84" s="401" t="s">
        <v>25</v>
      </c>
      <c r="D84" s="133">
        <f t="shared" si="34"/>
        <v>160.80000000000001</v>
      </c>
      <c r="E84" s="61"/>
      <c r="F84" s="61"/>
      <c r="G84" s="61">
        <v>160.80000000000001</v>
      </c>
      <c r="H84" s="62">
        <f t="shared" si="35"/>
        <v>97.7</v>
      </c>
      <c r="I84" s="62"/>
      <c r="J84" s="62"/>
      <c r="K84" s="62">
        <v>97.7</v>
      </c>
      <c r="L84" s="63">
        <f t="shared" ref="L84" si="38">M84+O84</f>
        <v>258.5</v>
      </c>
      <c r="M84" s="63">
        <f t="shared" ref="M84" si="39">E84+I84</f>
        <v>0</v>
      </c>
      <c r="N84" s="63">
        <f t="shared" ref="N84" si="40">F84+J84</f>
        <v>0</v>
      </c>
      <c r="O84" s="63">
        <f t="shared" ref="O84" si="41">G84+K84</f>
        <v>258.5</v>
      </c>
      <c r="P84" s="216"/>
    </row>
    <row r="85" spans="1:16" s="34" customFormat="1" x14ac:dyDescent="0.25">
      <c r="A85" s="18"/>
      <c r="B85" s="538"/>
      <c r="C85" s="401" t="s">
        <v>31</v>
      </c>
      <c r="D85" s="133">
        <f>E85+G85</f>
        <v>260</v>
      </c>
      <c r="E85" s="61">
        <v>0.7</v>
      </c>
      <c r="F85" s="61">
        <v>0.5</v>
      </c>
      <c r="G85" s="61">
        <v>259.3</v>
      </c>
      <c r="H85" s="62">
        <f t="shared" si="35"/>
        <v>0</v>
      </c>
      <c r="I85" s="62"/>
      <c r="J85" s="62"/>
      <c r="K85" s="62"/>
      <c r="L85" s="63">
        <f t="shared" si="36"/>
        <v>260</v>
      </c>
      <c r="M85" s="63">
        <f t="shared" si="37"/>
        <v>0.7</v>
      </c>
      <c r="N85" s="63">
        <f t="shared" si="37"/>
        <v>0.5</v>
      </c>
      <c r="O85" s="63">
        <f t="shared" si="37"/>
        <v>259.3</v>
      </c>
      <c r="P85" s="216"/>
    </row>
    <row r="86" spans="1:16" s="34" customFormat="1" x14ac:dyDescent="0.25">
      <c r="A86" s="116"/>
      <c r="B86" s="538"/>
      <c r="C86" s="444" t="s">
        <v>22</v>
      </c>
      <c r="D86" s="133">
        <f>E86+G86</f>
        <v>49.699999999999996</v>
      </c>
      <c r="E86" s="61">
        <v>1.3</v>
      </c>
      <c r="F86" s="61">
        <v>1</v>
      </c>
      <c r="G86" s="61">
        <v>48.4</v>
      </c>
      <c r="H86" s="62">
        <f t="shared" si="35"/>
        <v>0</v>
      </c>
      <c r="I86" s="62"/>
      <c r="J86" s="62"/>
      <c r="K86" s="62"/>
      <c r="L86" s="63">
        <f t="shared" si="36"/>
        <v>49.699999999999996</v>
      </c>
      <c r="M86" s="63">
        <f t="shared" ref="M86:M90" si="42">E86+I86</f>
        <v>1.3</v>
      </c>
      <c r="N86" s="63">
        <f t="shared" ref="N86:N90" si="43">F86+J86</f>
        <v>1</v>
      </c>
      <c r="O86" s="63">
        <f t="shared" ref="O86:O90" si="44">G86+K86</f>
        <v>48.4</v>
      </c>
      <c r="P86" s="216"/>
    </row>
    <row r="87" spans="1:16" ht="25.5" hidden="1" x14ac:dyDescent="0.25">
      <c r="A87" s="124" t="s">
        <v>168</v>
      </c>
      <c r="B87" s="373" t="s">
        <v>437</v>
      </c>
      <c r="C87" s="163" t="s">
        <v>31</v>
      </c>
      <c r="D87" s="61">
        <f>E87+G87</f>
        <v>0</v>
      </c>
      <c r="E87" s="61"/>
      <c r="F87" s="61"/>
      <c r="G87" s="61"/>
      <c r="H87" s="62">
        <f t="shared" si="35"/>
        <v>0</v>
      </c>
      <c r="I87" s="62"/>
      <c r="J87" s="62"/>
      <c r="K87" s="62"/>
      <c r="L87" s="63">
        <f t="shared" si="36"/>
        <v>0</v>
      </c>
      <c r="M87" s="63">
        <f t="shared" si="42"/>
        <v>0</v>
      </c>
      <c r="N87" s="63">
        <f t="shared" si="43"/>
        <v>0</v>
      </c>
      <c r="O87" s="63">
        <f t="shared" si="44"/>
        <v>0</v>
      </c>
      <c r="P87" s="216"/>
    </row>
    <row r="88" spans="1:16" ht="15" hidden="1" customHeight="1" x14ac:dyDescent="0.25">
      <c r="A88" s="124"/>
      <c r="B88" s="532" t="s">
        <v>385</v>
      </c>
      <c r="C88" s="163" t="s">
        <v>31</v>
      </c>
      <c r="D88" s="7"/>
      <c r="E88" s="7"/>
      <c r="F88" s="7"/>
      <c r="G88" s="7"/>
      <c r="H88" s="137">
        <f t="shared" si="35"/>
        <v>0</v>
      </c>
      <c r="I88" s="137"/>
      <c r="J88" s="137"/>
      <c r="K88" s="137"/>
      <c r="L88" s="138">
        <f t="shared" si="36"/>
        <v>0</v>
      </c>
      <c r="M88" s="138">
        <f t="shared" si="42"/>
        <v>0</v>
      </c>
      <c r="N88" s="138">
        <f t="shared" si="43"/>
        <v>0</v>
      </c>
      <c r="O88" s="138">
        <f t="shared" si="44"/>
        <v>0</v>
      </c>
      <c r="P88" s="216"/>
    </row>
    <row r="89" spans="1:16" hidden="1" x14ac:dyDescent="0.25">
      <c r="A89" s="124"/>
      <c r="B89" s="532"/>
      <c r="C89" s="369" t="s">
        <v>22</v>
      </c>
      <c r="D89" s="7"/>
      <c r="E89" s="7"/>
      <c r="F89" s="7"/>
      <c r="G89" s="7"/>
      <c r="H89" s="137">
        <f t="shared" si="35"/>
        <v>0</v>
      </c>
      <c r="I89" s="137"/>
      <c r="J89" s="137"/>
      <c r="K89" s="137"/>
      <c r="L89" s="138">
        <f t="shared" si="36"/>
        <v>0</v>
      </c>
      <c r="M89" s="138">
        <f t="shared" ref="M89" si="45">E89+I89</f>
        <v>0</v>
      </c>
      <c r="N89" s="138">
        <f t="shared" ref="N89" si="46">F89+J89</f>
        <v>0</v>
      </c>
      <c r="O89" s="138">
        <f t="shared" ref="O89" si="47">G89+K89</f>
        <v>0</v>
      </c>
      <c r="P89" s="216"/>
    </row>
    <row r="90" spans="1:16" ht="39" hidden="1" x14ac:dyDescent="0.25">
      <c r="A90" s="131"/>
      <c r="B90" s="132" t="s">
        <v>386</v>
      </c>
      <c r="C90" s="369" t="s">
        <v>22</v>
      </c>
      <c r="D90" s="140"/>
      <c r="E90" s="140"/>
      <c r="F90" s="140"/>
      <c r="G90" s="140"/>
      <c r="H90" s="134">
        <f t="shared" si="35"/>
        <v>0</v>
      </c>
      <c r="I90" s="137"/>
      <c r="J90" s="137"/>
      <c r="K90" s="137"/>
      <c r="L90" s="135">
        <f t="shared" si="36"/>
        <v>0</v>
      </c>
      <c r="M90" s="135">
        <f t="shared" si="42"/>
        <v>0</v>
      </c>
      <c r="N90" s="135">
        <f t="shared" si="43"/>
        <v>0</v>
      </c>
      <c r="O90" s="135">
        <f t="shared" si="44"/>
        <v>0</v>
      </c>
      <c r="P90" s="216"/>
    </row>
    <row r="91" spans="1:16" x14ac:dyDescent="0.25">
      <c r="A91" s="164" t="s">
        <v>73</v>
      </c>
      <c r="B91" s="20" t="s">
        <v>170</v>
      </c>
      <c r="C91" s="162"/>
      <c r="D91" s="20">
        <f t="shared" ref="D91:K91" si="48">D80</f>
        <v>3044.1000000000004</v>
      </c>
      <c r="E91" s="20">
        <f t="shared" si="48"/>
        <v>837.4</v>
      </c>
      <c r="F91" s="20">
        <f t="shared" si="48"/>
        <v>1.5</v>
      </c>
      <c r="G91" s="20">
        <f t="shared" si="48"/>
        <v>2206.7000000000003</v>
      </c>
      <c r="H91" s="20">
        <f t="shared" si="48"/>
        <v>97.7</v>
      </c>
      <c r="I91" s="20">
        <f t="shared" si="48"/>
        <v>0</v>
      </c>
      <c r="J91" s="20">
        <f t="shared" si="48"/>
        <v>0</v>
      </c>
      <c r="K91" s="20">
        <f t="shared" si="48"/>
        <v>97.7</v>
      </c>
      <c r="L91" s="20">
        <f t="shared" ref="L91" si="49">M91+O91</f>
        <v>3141.8</v>
      </c>
      <c r="M91" s="20">
        <f>M80</f>
        <v>837.4</v>
      </c>
      <c r="N91" s="20">
        <f>N80</f>
        <v>1.5</v>
      </c>
      <c r="O91" s="20">
        <f>O80</f>
        <v>2304.4</v>
      </c>
      <c r="P91" s="107"/>
    </row>
    <row r="92" spans="1:16" hidden="1" x14ac:dyDescent="0.25">
      <c r="A92" s="5" t="s">
        <v>85</v>
      </c>
      <c r="B92" s="471" t="s">
        <v>61</v>
      </c>
      <c r="C92" s="494"/>
      <c r="D92" s="472"/>
      <c r="E92" s="472"/>
      <c r="F92" s="472"/>
      <c r="G92" s="472"/>
      <c r="H92" s="472"/>
      <c r="I92" s="472"/>
      <c r="J92" s="472"/>
      <c r="K92" s="472"/>
      <c r="L92" s="472"/>
      <c r="M92" s="472"/>
      <c r="N92" s="472"/>
      <c r="O92" s="473"/>
      <c r="P92" s="291"/>
    </row>
    <row r="93" spans="1:16" hidden="1" x14ac:dyDescent="0.25">
      <c r="A93" s="5" t="s">
        <v>86</v>
      </c>
      <c r="B93" s="16" t="s">
        <v>20</v>
      </c>
      <c r="C93" s="354" t="s">
        <v>32</v>
      </c>
      <c r="D93" s="280">
        <f t="shared" ref="D93" si="50">E93+G93</f>
        <v>0</v>
      </c>
      <c r="E93" s="140">
        <f>E95+E96+E97</f>
        <v>0</v>
      </c>
      <c r="F93" s="140">
        <f t="shared" ref="F93:G93" si="51">F95+F96+F97</f>
        <v>0</v>
      </c>
      <c r="G93" s="140">
        <f t="shared" si="51"/>
        <v>0</v>
      </c>
      <c r="H93" s="134">
        <f t="shared" ref="H93" si="52">I93+K93</f>
        <v>0</v>
      </c>
      <c r="I93" s="166">
        <f t="shared" ref="I93:O93" si="53">I95+I96+I97</f>
        <v>0</v>
      </c>
      <c r="J93" s="166">
        <f t="shared" si="53"/>
        <v>0</v>
      </c>
      <c r="K93" s="166">
        <f t="shared" si="53"/>
        <v>0</v>
      </c>
      <c r="L93" s="135">
        <f t="shared" ref="L93" si="54">M93+O93</f>
        <v>0</v>
      </c>
      <c r="M93" s="135">
        <f t="shared" ref="M93" si="55">M95+M96+M97</f>
        <v>0</v>
      </c>
      <c r="N93" s="135">
        <f t="shared" si="53"/>
        <v>0</v>
      </c>
      <c r="O93" s="135">
        <f t="shared" si="53"/>
        <v>0</v>
      </c>
      <c r="P93" s="216"/>
    </row>
    <row r="94" spans="1:16" hidden="1" x14ac:dyDescent="0.25">
      <c r="A94" s="18"/>
      <c r="B94" s="125" t="s">
        <v>189</v>
      </c>
      <c r="C94" s="355"/>
      <c r="D94" s="280"/>
      <c r="E94" s="140"/>
      <c r="F94" s="140"/>
      <c r="G94" s="212"/>
      <c r="H94" s="141"/>
      <c r="I94" s="213"/>
      <c r="J94" s="141"/>
      <c r="K94" s="141"/>
      <c r="L94" s="142"/>
      <c r="M94" s="142"/>
      <c r="N94" s="142"/>
      <c r="O94" s="142"/>
      <c r="P94" s="216"/>
    </row>
    <row r="95" spans="1:16" ht="26.25" hidden="1" x14ac:dyDescent="0.25">
      <c r="A95" s="18"/>
      <c r="B95" s="293" t="s">
        <v>298</v>
      </c>
      <c r="C95" s="355"/>
      <c r="D95" s="283"/>
      <c r="E95" s="61"/>
      <c r="F95" s="61"/>
      <c r="G95" s="297"/>
      <c r="H95" s="62"/>
      <c r="I95" s="62"/>
      <c r="J95" s="62"/>
      <c r="K95" s="344"/>
      <c r="L95" s="63">
        <f t="shared" ref="L95" si="56">M95+O95</f>
        <v>0</v>
      </c>
      <c r="M95" s="63"/>
      <c r="N95" s="63"/>
      <c r="O95" s="63">
        <f t="shared" ref="O95" si="57">G95+K95</f>
        <v>0</v>
      </c>
      <c r="P95" s="216"/>
    </row>
    <row r="96" spans="1:16" ht="26.25" hidden="1" x14ac:dyDescent="0.25">
      <c r="A96" s="18"/>
      <c r="B96" s="293" t="s">
        <v>385</v>
      </c>
      <c r="C96" s="355"/>
      <c r="D96" s="335"/>
      <c r="E96" s="7"/>
      <c r="F96" s="7"/>
      <c r="G96" s="7"/>
      <c r="H96" s="137">
        <f>I96+K96</f>
        <v>0</v>
      </c>
      <c r="I96" s="137"/>
      <c r="J96" s="137"/>
      <c r="K96" s="137"/>
      <c r="L96" s="138">
        <f>M96+O96</f>
        <v>0</v>
      </c>
      <c r="M96" s="138">
        <f t="shared" ref="M96:O98" si="58">E96+I96</f>
        <v>0</v>
      </c>
      <c r="N96" s="138">
        <f t="shared" si="58"/>
        <v>0</v>
      </c>
      <c r="O96" s="138">
        <f t="shared" si="58"/>
        <v>0</v>
      </c>
      <c r="P96" s="216"/>
    </row>
    <row r="97" spans="1:16" ht="39" hidden="1" x14ac:dyDescent="0.25">
      <c r="A97" s="18"/>
      <c r="B97" s="347" t="s">
        <v>386</v>
      </c>
      <c r="C97" s="360"/>
      <c r="D97" s="280"/>
      <c r="E97" s="140"/>
      <c r="F97" s="140"/>
      <c r="G97" s="140"/>
      <c r="H97" s="134">
        <f>I97+K97</f>
        <v>0</v>
      </c>
      <c r="I97" s="137"/>
      <c r="J97" s="137"/>
      <c r="K97" s="137"/>
      <c r="L97" s="135">
        <f>M97+O97</f>
        <v>0</v>
      </c>
      <c r="M97" s="135">
        <f t="shared" si="58"/>
        <v>0</v>
      </c>
      <c r="N97" s="135">
        <f t="shared" si="58"/>
        <v>0</v>
      </c>
      <c r="O97" s="135">
        <f t="shared" si="58"/>
        <v>0</v>
      </c>
      <c r="P97" s="216"/>
    </row>
    <row r="98" spans="1:16" hidden="1" x14ac:dyDescent="0.25">
      <c r="A98" s="5" t="s">
        <v>87</v>
      </c>
      <c r="B98" s="16" t="s">
        <v>68</v>
      </c>
      <c r="C98" s="355" t="s">
        <v>32</v>
      </c>
      <c r="D98" s="175">
        <f>E98+G98</f>
        <v>0</v>
      </c>
      <c r="E98" s="133"/>
      <c r="F98" s="133"/>
      <c r="G98" s="165">
        <f>G100+G101</f>
        <v>0</v>
      </c>
      <c r="H98" s="134">
        <f>I98+K98</f>
        <v>0</v>
      </c>
      <c r="I98" s="166"/>
      <c r="J98" s="134"/>
      <c r="K98" s="262">
        <f>K100+K101</f>
        <v>0</v>
      </c>
      <c r="L98" s="342">
        <f>M98+O98</f>
        <v>0</v>
      </c>
      <c r="M98" s="135">
        <f t="shared" si="58"/>
        <v>0</v>
      </c>
      <c r="N98" s="135">
        <f t="shared" si="58"/>
        <v>0</v>
      </c>
      <c r="O98" s="135">
        <f t="shared" si="58"/>
        <v>0</v>
      </c>
    </row>
    <row r="99" spans="1:16" hidden="1" x14ac:dyDescent="0.25">
      <c r="A99" s="18"/>
      <c r="B99" s="234" t="s">
        <v>189</v>
      </c>
      <c r="C99" s="361"/>
      <c r="D99" s="280"/>
      <c r="E99" s="140"/>
      <c r="F99" s="140"/>
      <c r="G99" s="212"/>
      <c r="H99" s="141"/>
      <c r="I99" s="213"/>
      <c r="J99" s="141"/>
      <c r="K99" s="296"/>
      <c r="L99" s="345"/>
      <c r="M99" s="142"/>
      <c r="N99" s="216"/>
      <c r="O99" s="142"/>
      <c r="P99" s="216"/>
    </row>
    <row r="100" spans="1:16" ht="26.25" hidden="1" x14ac:dyDescent="0.25">
      <c r="A100" s="18"/>
      <c r="B100" s="293" t="s">
        <v>385</v>
      </c>
      <c r="C100" s="355" t="s">
        <v>32</v>
      </c>
      <c r="D100" s="280">
        <f>E100+G100</f>
        <v>0</v>
      </c>
      <c r="E100" s="140"/>
      <c r="F100" s="140"/>
      <c r="G100" s="212"/>
      <c r="H100" s="141">
        <f>I100+K100</f>
        <v>0</v>
      </c>
      <c r="I100" s="295"/>
      <c r="J100" s="62"/>
      <c r="K100" s="344"/>
      <c r="L100" s="345">
        <f>M100+O100</f>
        <v>0</v>
      </c>
      <c r="M100" s="142">
        <f t="shared" ref="M100:O101" si="59">E100+I100</f>
        <v>0</v>
      </c>
      <c r="N100" s="216">
        <f t="shared" si="59"/>
        <v>0</v>
      </c>
      <c r="O100" s="142">
        <f t="shared" si="59"/>
        <v>0</v>
      </c>
      <c r="P100" s="216"/>
    </row>
    <row r="101" spans="1:16" ht="26.25" hidden="1" x14ac:dyDescent="0.25">
      <c r="A101" s="116"/>
      <c r="B101" s="347" t="s">
        <v>427</v>
      </c>
      <c r="C101" s="360"/>
      <c r="D101" s="176"/>
      <c r="E101" s="136"/>
      <c r="F101" s="136"/>
      <c r="G101" s="167"/>
      <c r="H101" s="137">
        <f>I101+K101</f>
        <v>0</v>
      </c>
      <c r="I101" s="168"/>
      <c r="J101" s="137"/>
      <c r="K101" s="263"/>
      <c r="L101" s="346">
        <f>M101+O101</f>
        <v>0</v>
      </c>
      <c r="M101" s="138">
        <f t="shared" si="59"/>
        <v>0</v>
      </c>
      <c r="N101" s="243">
        <f t="shared" si="59"/>
        <v>0</v>
      </c>
      <c r="O101" s="138">
        <f t="shared" si="59"/>
        <v>0</v>
      </c>
      <c r="P101" s="216"/>
    </row>
    <row r="102" spans="1:16" hidden="1" x14ac:dyDescent="0.25">
      <c r="A102" s="338" t="s">
        <v>88</v>
      </c>
      <c r="B102" s="20" t="s">
        <v>171</v>
      </c>
      <c r="C102" s="162"/>
      <c r="D102" s="20">
        <f t="shared" ref="D102:O102" si="60">D93+D98</f>
        <v>0</v>
      </c>
      <c r="E102" s="20">
        <f t="shared" si="60"/>
        <v>0</v>
      </c>
      <c r="F102" s="20">
        <f t="shared" si="60"/>
        <v>0</v>
      </c>
      <c r="G102" s="20">
        <f t="shared" si="60"/>
        <v>0</v>
      </c>
      <c r="H102" s="20">
        <f t="shared" si="60"/>
        <v>0</v>
      </c>
      <c r="I102" s="20">
        <f t="shared" si="60"/>
        <v>0</v>
      </c>
      <c r="J102" s="20">
        <f t="shared" si="60"/>
        <v>0</v>
      </c>
      <c r="K102" s="20">
        <f t="shared" si="60"/>
        <v>0</v>
      </c>
      <c r="L102" s="20">
        <f t="shared" ref="L102" si="61">M102+O102</f>
        <v>0</v>
      </c>
      <c r="M102" s="79">
        <f t="shared" si="60"/>
        <v>0</v>
      </c>
      <c r="N102" s="79">
        <f t="shared" si="60"/>
        <v>0</v>
      </c>
      <c r="O102" s="79">
        <f t="shared" si="60"/>
        <v>0</v>
      </c>
      <c r="P102" s="107"/>
    </row>
    <row r="103" spans="1:16" x14ac:dyDescent="0.25">
      <c r="A103" s="5" t="s">
        <v>74</v>
      </c>
      <c r="B103" s="519" t="s">
        <v>166</v>
      </c>
      <c r="C103" s="472"/>
      <c r="D103" s="472"/>
      <c r="E103" s="472"/>
      <c r="F103" s="472"/>
      <c r="G103" s="472"/>
      <c r="H103" s="472"/>
      <c r="I103" s="472"/>
      <c r="J103" s="472"/>
      <c r="K103" s="472"/>
      <c r="L103" s="472"/>
      <c r="M103" s="472"/>
      <c r="N103" s="472"/>
      <c r="O103" s="473"/>
      <c r="P103" s="291"/>
    </row>
    <row r="104" spans="1:16" x14ac:dyDescent="0.25">
      <c r="A104" s="5" t="s">
        <v>75</v>
      </c>
      <c r="B104" s="16" t="s">
        <v>20</v>
      </c>
      <c r="C104" s="431"/>
      <c r="D104" s="280">
        <f>E104+G104</f>
        <v>1311.6000000000001</v>
      </c>
      <c r="E104" s="140">
        <f>E106+E108+E109+E110+E112+E107+E111</f>
        <v>215.2</v>
      </c>
      <c r="F104" s="140">
        <f t="shared" ref="F104:G104" si="62">F106+F108+F109+F110+F112+F107+F111</f>
        <v>4.0999999999999996</v>
      </c>
      <c r="G104" s="140">
        <f t="shared" si="62"/>
        <v>1096.4000000000001</v>
      </c>
      <c r="H104" s="134">
        <f t="shared" ref="H104" si="63">I104+K104</f>
        <v>0</v>
      </c>
      <c r="I104" s="166">
        <f>I106+I108+I109+I110+I112+I107+I111</f>
        <v>0</v>
      </c>
      <c r="J104" s="166">
        <f t="shared" ref="J104:K104" si="64">J106+J108+J109+J110+J112+J107+J111</f>
        <v>0</v>
      </c>
      <c r="K104" s="166">
        <f t="shared" si="64"/>
        <v>0</v>
      </c>
      <c r="L104" s="135">
        <f t="shared" ref="L104" si="65">M104+O104</f>
        <v>1311.6000000000001</v>
      </c>
      <c r="M104" s="135">
        <f>M106+M108+M109+M110+M112+M107+M111</f>
        <v>215.2</v>
      </c>
      <c r="N104" s="135">
        <f t="shared" ref="N104:O104" si="66">N106+N108+N109+N110+N112+N107+N111</f>
        <v>4.0999999999999996</v>
      </c>
      <c r="O104" s="135">
        <f t="shared" si="66"/>
        <v>1096.4000000000001</v>
      </c>
      <c r="P104" s="216"/>
    </row>
    <row r="105" spans="1:16" x14ac:dyDescent="0.25">
      <c r="A105" s="18"/>
      <c r="B105" s="440" t="s">
        <v>189</v>
      </c>
      <c r="C105" s="430"/>
      <c r="D105" s="280"/>
      <c r="E105" s="140"/>
      <c r="F105" s="140"/>
      <c r="G105" s="212"/>
      <c r="H105" s="141"/>
      <c r="I105" s="213"/>
      <c r="J105" s="141"/>
      <c r="K105" s="141"/>
      <c r="L105" s="142"/>
      <c r="M105" s="142"/>
      <c r="N105" s="142"/>
      <c r="O105" s="142"/>
      <c r="P105" s="216"/>
    </row>
    <row r="106" spans="1:16" ht="26.25" x14ac:dyDescent="0.25">
      <c r="A106" s="18"/>
      <c r="B106" s="441" t="s">
        <v>511</v>
      </c>
      <c r="C106" s="358" t="s">
        <v>50</v>
      </c>
      <c r="D106" s="61">
        <f t="shared" ref="D106:D112" si="67">E106+G106</f>
        <v>16.399999999999999</v>
      </c>
      <c r="E106" s="61"/>
      <c r="F106" s="61"/>
      <c r="G106" s="61">
        <v>16.399999999999999</v>
      </c>
      <c r="H106" s="62">
        <f t="shared" ref="H106" si="68">I106+K106</f>
        <v>0</v>
      </c>
      <c r="I106" s="62"/>
      <c r="J106" s="62"/>
      <c r="K106" s="62"/>
      <c r="L106" s="324">
        <f t="shared" ref="L106:L110" si="69">M106+O106</f>
        <v>16.399999999999999</v>
      </c>
      <c r="M106" s="324">
        <f t="shared" ref="M106" si="70">E106+I106</f>
        <v>0</v>
      </c>
      <c r="N106" s="325">
        <f t="shared" ref="N106" si="71">F106+J106</f>
        <v>0</v>
      </c>
      <c r="O106" s="324">
        <f t="shared" ref="N106:O109" si="72">G106+K106</f>
        <v>16.399999999999999</v>
      </c>
      <c r="P106" s="216"/>
    </row>
    <row r="107" spans="1:16" ht="26.25" hidden="1" x14ac:dyDescent="0.25">
      <c r="A107" s="18"/>
      <c r="B107" s="441" t="s">
        <v>330</v>
      </c>
      <c r="C107" s="357"/>
      <c r="D107" s="15">
        <f t="shared" si="67"/>
        <v>0</v>
      </c>
      <c r="E107" s="61"/>
      <c r="F107" s="61"/>
      <c r="G107" s="61"/>
      <c r="H107" s="323">
        <f t="shared" ref="H107" si="73">I107+K107</f>
        <v>0</v>
      </c>
      <c r="I107" s="62"/>
      <c r="J107" s="62"/>
      <c r="K107" s="62"/>
      <c r="L107" s="324">
        <f t="shared" si="69"/>
        <v>0</v>
      </c>
      <c r="M107" s="324">
        <f t="shared" ref="M107:N107" si="74">E107+I107</f>
        <v>0</v>
      </c>
      <c r="N107" s="325">
        <f t="shared" si="74"/>
        <v>0</v>
      </c>
      <c r="O107" s="63"/>
      <c r="P107" s="216"/>
    </row>
    <row r="108" spans="1:16" ht="26.25" hidden="1" x14ac:dyDescent="0.25">
      <c r="A108" s="18"/>
      <c r="B108" s="441" t="s">
        <v>420</v>
      </c>
      <c r="C108" s="357"/>
      <c r="D108" s="15">
        <f t="shared" si="67"/>
        <v>0</v>
      </c>
      <c r="E108" s="15"/>
      <c r="F108" s="15"/>
      <c r="G108" s="15"/>
      <c r="H108" s="137"/>
      <c r="I108" s="137"/>
      <c r="J108" s="137"/>
      <c r="K108" s="263"/>
      <c r="L108" s="324">
        <f t="shared" si="69"/>
        <v>0</v>
      </c>
      <c r="M108" s="324">
        <f t="shared" ref="M108:M109" si="75">E108+I108</f>
        <v>0</v>
      </c>
      <c r="N108" s="325">
        <f t="shared" si="72"/>
        <v>0</v>
      </c>
      <c r="O108" s="325">
        <f t="shared" si="72"/>
        <v>0</v>
      </c>
      <c r="P108" s="216"/>
    </row>
    <row r="109" spans="1:16" s="34" customFormat="1" ht="26.25" x14ac:dyDescent="0.25">
      <c r="A109" s="18"/>
      <c r="B109" s="441" t="s">
        <v>298</v>
      </c>
      <c r="C109" s="358" t="s">
        <v>50</v>
      </c>
      <c r="D109" s="61">
        <f t="shared" si="67"/>
        <v>1080</v>
      </c>
      <c r="E109" s="61"/>
      <c r="F109" s="61"/>
      <c r="G109" s="61">
        <v>1080</v>
      </c>
      <c r="H109" s="323">
        <f t="shared" ref="H109:H111" si="76">I109+K109</f>
        <v>0</v>
      </c>
      <c r="I109" s="62"/>
      <c r="J109" s="62"/>
      <c r="K109" s="62"/>
      <c r="L109" s="324">
        <f t="shared" ref="L109" si="77">M109+O109</f>
        <v>1080</v>
      </c>
      <c r="M109" s="324">
        <f t="shared" si="75"/>
        <v>0</v>
      </c>
      <c r="N109" s="324">
        <f t="shared" si="72"/>
        <v>0</v>
      </c>
      <c r="O109" s="324">
        <f t="shared" si="72"/>
        <v>1080</v>
      </c>
      <c r="P109" s="2"/>
    </row>
    <row r="110" spans="1:16" s="34" customFormat="1" ht="26.25" x14ac:dyDescent="0.25">
      <c r="A110" s="116"/>
      <c r="B110" s="441" t="s">
        <v>385</v>
      </c>
      <c r="C110" s="358" t="s">
        <v>50</v>
      </c>
      <c r="D110" s="61">
        <f t="shared" si="67"/>
        <v>215.2</v>
      </c>
      <c r="E110" s="385">
        <v>215.2</v>
      </c>
      <c r="F110" s="385">
        <v>4.0999999999999996</v>
      </c>
      <c r="G110" s="385"/>
      <c r="H110" s="323">
        <f t="shared" si="76"/>
        <v>0</v>
      </c>
      <c r="I110" s="323"/>
      <c r="J110" s="323"/>
      <c r="K110" s="323"/>
      <c r="L110" s="324">
        <f t="shared" si="69"/>
        <v>215.2</v>
      </c>
      <c r="M110" s="324">
        <f t="shared" ref="M110" si="78">E110+I110</f>
        <v>215.2</v>
      </c>
      <c r="N110" s="324">
        <f t="shared" ref="N110" si="79">F110+J110</f>
        <v>4.0999999999999996</v>
      </c>
      <c r="O110" s="324">
        <f t="shared" ref="O110" si="80">G110+K110</f>
        <v>0</v>
      </c>
      <c r="P110" s="2"/>
    </row>
    <row r="111" spans="1:16" s="34" customFormat="1" ht="27" hidden="1" customHeight="1" x14ac:dyDescent="0.25">
      <c r="A111" s="124"/>
      <c r="B111" s="372" t="s">
        <v>435</v>
      </c>
      <c r="C111" s="370"/>
      <c r="D111" s="175">
        <f t="shared" si="67"/>
        <v>0</v>
      </c>
      <c r="E111" s="321"/>
      <c r="F111" s="321"/>
      <c r="G111" s="322"/>
      <c r="H111" s="323">
        <f t="shared" si="76"/>
        <v>0</v>
      </c>
      <c r="I111" s="368"/>
      <c r="J111" s="367"/>
      <c r="K111" s="368"/>
      <c r="L111" s="324">
        <f t="shared" ref="L111" si="81">M111+O111</f>
        <v>0</v>
      </c>
      <c r="M111" s="324">
        <f t="shared" ref="M111" si="82">E111+I111</f>
        <v>0</v>
      </c>
      <c r="N111" s="325">
        <f t="shared" ref="N111" si="83">F111+J111</f>
        <v>0</v>
      </c>
      <c r="O111" s="325">
        <f t="shared" ref="O111" si="84">G111+K111</f>
        <v>0</v>
      </c>
      <c r="P111" s="2"/>
    </row>
    <row r="112" spans="1:16" s="34" customFormat="1" hidden="1" x14ac:dyDescent="0.25">
      <c r="A112" s="131"/>
      <c r="B112" s="132" t="s">
        <v>403</v>
      </c>
      <c r="C112" s="371"/>
      <c r="D112" s="175">
        <f t="shared" si="67"/>
        <v>0</v>
      </c>
      <c r="E112" s="127"/>
      <c r="F112" s="127"/>
      <c r="G112" s="285"/>
      <c r="H112" s="123">
        <f t="shared" ref="H112:H157" si="85">I112+K112</f>
        <v>0</v>
      </c>
      <c r="I112" s="9"/>
      <c r="J112" s="9"/>
      <c r="K112" s="9"/>
      <c r="L112" s="36">
        <f t="shared" ref="L112:L113" si="86">M112+O112</f>
        <v>0</v>
      </c>
      <c r="M112" s="36">
        <f t="shared" ref="M112:M116" si="87">E112+I112</f>
        <v>0</v>
      </c>
      <c r="N112" s="28">
        <f t="shared" ref="N112:N116" si="88">F112+J112</f>
        <v>0</v>
      </c>
      <c r="O112" s="28">
        <f t="shared" ref="O112" si="89">G112+K112</f>
        <v>0</v>
      </c>
      <c r="P112" s="2"/>
    </row>
    <row r="113" spans="1:18" hidden="1" x14ac:dyDescent="0.25">
      <c r="A113" s="18" t="s">
        <v>91</v>
      </c>
      <c r="B113" s="25" t="s">
        <v>54</v>
      </c>
      <c r="C113" s="354" t="s">
        <v>50</v>
      </c>
      <c r="D113" s="165">
        <f t="shared" ref="D113:D116" si="90">E113+G113</f>
        <v>0</v>
      </c>
      <c r="E113" s="133">
        <f>E115+E116</f>
        <v>0</v>
      </c>
      <c r="F113" s="133">
        <f t="shared" ref="F113:G113" si="91">F115+F116</f>
        <v>0</v>
      </c>
      <c r="G113" s="133">
        <f t="shared" si="91"/>
        <v>0</v>
      </c>
      <c r="H113" s="179">
        <f t="shared" ref="H113" si="92">I113+K113</f>
        <v>0</v>
      </c>
      <c r="I113" s="134">
        <f>I115+I116</f>
        <v>0</v>
      </c>
      <c r="J113" s="134">
        <f t="shared" ref="J113:K113" si="93">J115+J116</f>
        <v>0</v>
      </c>
      <c r="K113" s="134">
        <f t="shared" si="93"/>
        <v>0</v>
      </c>
      <c r="L113" s="180">
        <f t="shared" si="86"/>
        <v>0</v>
      </c>
      <c r="M113" s="135">
        <f>M115+M116</f>
        <v>0</v>
      </c>
      <c r="N113" s="135">
        <f t="shared" ref="N113:O113" si="94">N115+N116</f>
        <v>0</v>
      </c>
      <c r="O113" s="135">
        <f t="shared" si="94"/>
        <v>0</v>
      </c>
      <c r="P113" s="216"/>
    </row>
    <row r="114" spans="1:18" hidden="1" x14ac:dyDescent="0.25">
      <c r="A114" s="18"/>
      <c r="B114" s="246" t="s">
        <v>189</v>
      </c>
      <c r="C114" s="355"/>
      <c r="D114" s="167"/>
      <c r="E114" s="136"/>
      <c r="F114" s="259"/>
      <c r="G114" s="136"/>
      <c r="H114" s="242"/>
      <c r="I114" s="137"/>
      <c r="J114" s="242"/>
      <c r="K114" s="137"/>
      <c r="L114" s="243"/>
      <c r="M114" s="138"/>
      <c r="N114" s="243"/>
      <c r="O114" s="138"/>
      <c r="P114" s="216"/>
    </row>
    <row r="115" spans="1:18" ht="26.25" hidden="1" x14ac:dyDescent="0.25">
      <c r="A115" s="18"/>
      <c r="B115" s="128" t="s">
        <v>427</v>
      </c>
      <c r="C115" s="355"/>
      <c r="D115" s="136">
        <f t="shared" si="90"/>
        <v>0</v>
      </c>
      <c r="E115" s="136"/>
      <c r="F115" s="136"/>
      <c r="G115" s="136"/>
      <c r="H115" s="323">
        <f t="shared" ref="H115" si="95">I115+K115</f>
        <v>0</v>
      </c>
      <c r="I115" s="137"/>
      <c r="J115" s="137"/>
      <c r="K115" s="137"/>
      <c r="L115" s="138">
        <f t="shared" ref="L115" si="96">M115+O115</f>
        <v>0</v>
      </c>
      <c r="M115" s="138">
        <f t="shared" ref="M115" si="97">E115+I115</f>
        <v>0</v>
      </c>
      <c r="N115" s="138">
        <f t="shared" ref="N115" si="98">F115+J115</f>
        <v>0</v>
      </c>
      <c r="O115" s="138"/>
      <c r="P115" s="216"/>
    </row>
    <row r="116" spans="1:18" ht="26.25" hidden="1" x14ac:dyDescent="0.25">
      <c r="A116" s="18"/>
      <c r="B116" s="128" t="s">
        <v>420</v>
      </c>
      <c r="C116" s="360"/>
      <c r="D116" s="133">
        <f t="shared" si="90"/>
        <v>0</v>
      </c>
      <c r="E116" s="133"/>
      <c r="F116" s="133"/>
      <c r="G116" s="133"/>
      <c r="H116" s="62"/>
      <c r="I116" s="62"/>
      <c r="J116" s="62"/>
      <c r="K116" s="62"/>
      <c r="L116" s="63">
        <f t="shared" ref="L116" si="99">M116+O116</f>
        <v>0</v>
      </c>
      <c r="M116" s="63">
        <f t="shared" si="87"/>
        <v>0</v>
      </c>
      <c r="N116" s="63">
        <f t="shared" si="88"/>
        <v>0</v>
      </c>
      <c r="O116" s="63"/>
      <c r="P116" s="216"/>
    </row>
    <row r="117" spans="1:18" hidden="1" x14ac:dyDescent="0.25">
      <c r="A117" s="5" t="s">
        <v>92</v>
      </c>
      <c r="B117" s="28" t="s">
        <v>33</v>
      </c>
      <c r="C117" s="351" t="s">
        <v>50</v>
      </c>
      <c r="D117" s="127">
        <f>E117+G117</f>
        <v>0</v>
      </c>
      <c r="E117" s="165">
        <f>E120+E121+E119</f>
        <v>0</v>
      </c>
      <c r="F117" s="165">
        <f>F120+F121+F119</f>
        <v>0</v>
      </c>
      <c r="G117" s="165">
        <f t="shared" ref="G117" si="100">G120+G121</f>
        <v>0</v>
      </c>
      <c r="H117" s="134">
        <f t="shared" si="85"/>
        <v>0</v>
      </c>
      <c r="I117" s="262">
        <f>I120+I121+I119</f>
        <v>0</v>
      </c>
      <c r="J117" s="262">
        <f t="shared" ref="J117:K117" si="101">J120+J121+J119</f>
        <v>0</v>
      </c>
      <c r="K117" s="262">
        <f t="shared" si="101"/>
        <v>0</v>
      </c>
      <c r="L117" s="135">
        <f t="shared" ref="L117" si="102">M117+O117</f>
        <v>0</v>
      </c>
      <c r="M117" s="342">
        <f>M120+M121+M119</f>
        <v>0</v>
      </c>
      <c r="N117" s="342">
        <f>N120+N121+N119</f>
        <v>0</v>
      </c>
      <c r="O117" s="135">
        <f t="shared" ref="O117" si="103">O120+O121</f>
        <v>0</v>
      </c>
      <c r="P117" s="216"/>
    </row>
    <row r="118" spans="1:18" hidden="1" x14ac:dyDescent="0.25">
      <c r="A118" s="18"/>
      <c r="B118" s="246" t="s">
        <v>189</v>
      </c>
      <c r="C118" s="351"/>
      <c r="D118" s="7"/>
      <c r="E118" s="167"/>
      <c r="F118" s="136"/>
      <c r="G118" s="259"/>
      <c r="H118" s="141"/>
      <c r="I118" s="213"/>
      <c r="J118" s="141"/>
      <c r="K118" s="141"/>
      <c r="L118" s="142"/>
      <c r="M118" s="142"/>
      <c r="N118" s="142"/>
      <c r="O118" s="138"/>
      <c r="P118" s="216"/>
    </row>
    <row r="119" spans="1:18" ht="26.25" hidden="1" x14ac:dyDescent="0.25">
      <c r="A119" s="18"/>
      <c r="B119" s="129" t="s">
        <v>330</v>
      </c>
      <c r="C119" s="351"/>
      <c r="D119" s="136">
        <f t="shared" ref="D119:D120" si="104">E119+G119</f>
        <v>0</v>
      </c>
      <c r="E119" s="167"/>
      <c r="F119" s="61"/>
      <c r="G119" s="259"/>
      <c r="H119" s="323">
        <f t="shared" ref="H119:H120" si="105">I119+K119</f>
        <v>0</v>
      </c>
      <c r="I119" s="62"/>
      <c r="J119" s="62"/>
      <c r="K119" s="62"/>
      <c r="L119" s="63">
        <f t="shared" ref="L119:L120" si="106">M119+O119</f>
        <v>0</v>
      </c>
      <c r="M119" s="63">
        <f t="shared" ref="M119:M121" si="107">E119+I119</f>
        <v>0</v>
      </c>
      <c r="N119" s="63">
        <f t="shared" ref="N119:N120" si="108">F119+J119</f>
        <v>0</v>
      </c>
      <c r="O119" s="138"/>
      <c r="P119" s="216"/>
    </row>
    <row r="120" spans="1:18" ht="26.25" hidden="1" x14ac:dyDescent="0.25">
      <c r="A120" s="18"/>
      <c r="B120" s="128" t="s">
        <v>427</v>
      </c>
      <c r="C120" s="355"/>
      <c r="D120" s="136">
        <f t="shared" si="104"/>
        <v>0</v>
      </c>
      <c r="E120" s="136"/>
      <c r="F120" s="136"/>
      <c r="G120" s="136"/>
      <c r="H120" s="323">
        <f t="shared" si="105"/>
        <v>0</v>
      </c>
      <c r="I120" s="62"/>
      <c r="J120" s="62"/>
      <c r="K120" s="62"/>
      <c r="L120" s="63">
        <f t="shared" si="106"/>
        <v>0</v>
      </c>
      <c r="M120" s="63">
        <f t="shared" ref="M120" si="109">E120+I120</f>
        <v>0</v>
      </c>
      <c r="N120" s="63">
        <f t="shared" si="108"/>
        <v>0</v>
      </c>
      <c r="O120" s="63"/>
      <c r="P120" s="216"/>
    </row>
    <row r="121" spans="1:18" s="34" customFormat="1" ht="26.25" hidden="1" x14ac:dyDescent="0.25">
      <c r="A121" s="116"/>
      <c r="B121" s="128" t="s">
        <v>420</v>
      </c>
      <c r="C121" s="362"/>
      <c r="D121" s="133">
        <f>E121+G121</f>
        <v>0</v>
      </c>
      <c r="E121" s="133"/>
      <c r="F121" s="133"/>
      <c r="G121" s="133"/>
      <c r="H121" s="62">
        <f t="shared" si="85"/>
        <v>0</v>
      </c>
      <c r="I121" s="62"/>
      <c r="J121" s="62"/>
      <c r="K121" s="62"/>
      <c r="L121" s="63">
        <f t="shared" ref="L121" si="110">M121+O121</f>
        <v>0</v>
      </c>
      <c r="M121" s="63">
        <f t="shared" si="107"/>
        <v>0</v>
      </c>
      <c r="N121" s="63">
        <f t="shared" ref="N121" si="111">F121+J121</f>
        <v>0</v>
      </c>
      <c r="O121" s="63">
        <f t="shared" ref="O121" si="112">G121+K121</f>
        <v>0</v>
      </c>
      <c r="P121" s="216"/>
      <c r="Q121" s="169"/>
      <c r="R121" s="170"/>
    </row>
    <row r="122" spans="1:18" hidden="1" x14ac:dyDescent="0.25">
      <c r="A122" s="5" t="s">
        <v>93</v>
      </c>
      <c r="B122" s="32" t="s">
        <v>155</v>
      </c>
      <c r="C122" s="351" t="s">
        <v>50</v>
      </c>
      <c r="D122" s="340">
        <f>E122+G122</f>
        <v>0</v>
      </c>
      <c r="E122" s="127">
        <f>SUM(E124:E126)</f>
        <v>0</v>
      </c>
      <c r="F122" s="127">
        <f>SUM(F124:F126)</f>
        <v>0</v>
      </c>
      <c r="G122" s="127">
        <f t="shared" ref="G122" si="113">SUM(G125:G126)</f>
        <v>0</v>
      </c>
      <c r="H122" s="166">
        <f t="shared" ref="H122" si="114">I122+K122</f>
        <v>0</v>
      </c>
      <c r="I122" s="73">
        <f>SUM(I124:I126)</f>
        <v>0</v>
      </c>
      <c r="J122" s="73">
        <f t="shared" ref="J122:K122" si="115">SUM(J124:J126)</f>
        <v>0</v>
      </c>
      <c r="K122" s="73">
        <f t="shared" si="115"/>
        <v>0</v>
      </c>
      <c r="L122" s="135">
        <f t="shared" ref="L122" si="116">M122+O122</f>
        <v>0</v>
      </c>
      <c r="M122" s="28">
        <f>SUM(M124:M126)</f>
        <v>0</v>
      </c>
      <c r="N122" s="28">
        <f t="shared" ref="N122:O122" si="117">SUM(N124:N126)</f>
        <v>0</v>
      </c>
      <c r="O122" s="28">
        <f t="shared" si="117"/>
        <v>0</v>
      </c>
      <c r="P122" s="216"/>
      <c r="Q122" s="108"/>
      <c r="R122" s="34"/>
    </row>
    <row r="123" spans="1:18" hidden="1" x14ac:dyDescent="0.25">
      <c r="A123" s="18"/>
      <c r="B123" s="246" t="s">
        <v>189</v>
      </c>
      <c r="C123" s="351"/>
      <c r="D123" s="292"/>
      <c r="E123" s="7"/>
      <c r="F123" s="341"/>
      <c r="G123" s="7"/>
      <c r="H123" s="213"/>
      <c r="I123" s="141"/>
      <c r="J123" s="141"/>
      <c r="K123" s="141"/>
      <c r="L123" s="142"/>
      <c r="M123" s="142"/>
      <c r="N123" s="142"/>
      <c r="O123" s="142"/>
      <c r="P123" s="216"/>
      <c r="Q123" s="108"/>
      <c r="R123" s="34"/>
    </row>
    <row r="124" spans="1:18" ht="26.25" hidden="1" x14ac:dyDescent="0.25">
      <c r="A124" s="18"/>
      <c r="B124" s="129" t="s">
        <v>330</v>
      </c>
      <c r="C124" s="351"/>
      <c r="D124" s="136">
        <f t="shared" ref="D124:D125" si="118">E124+G124</f>
        <v>0</v>
      </c>
      <c r="E124" s="136"/>
      <c r="F124" s="341"/>
      <c r="G124" s="7"/>
      <c r="H124" s="323">
        <f t="shared" ref="H124:H125" si="119">I124+K124</f>
        <v>0</v>
      </c>
      <c r="I124" s="62"/>
      <c r="J124" s="62"/>
      <c r="K124" s="62"/>
      <c r="L124" s="63">
        <f t="shared" ref="L124:L125" si="120">M124+O124</f>
        <v>0</v>
      </c>
      <c r="M124" s="63">
        <f t="shared" ref="M124:O126" si="121">E124+I124</f>
        <v>0</v>
      </c>
      <c r="N124" s="63">
        <f t="shared" si="121"/>
        <v>0</v>
      </c>
      <c r="O124" s="63"/>
      <c r="P124" s="216"/>
      <c r="Q124" s="108"/>
      <c r="R124" s="34"/>
    </row>
    <row r="125" spans="1:18" ht="26.25" hidden="1" x14ac:dyDescent="0.25">
      <c r="A125" s="18"/>
      <c r="B125" s="128" t="s">
        <v>427</v>
      </c>
      <c r="C125" s="355"/>
      <c r="D125" s="136">
        <f t="shared" si="118"/>
        <v>0</v>
      </c>
      <c r="E125" s="136"/>
      <c r="F125" s="136"/>
      <c r="G125" s="136"/>
      <c r="H125" s="323">
        <f t="shared" si="119"/>
        <v>0</v>
      </c>
      <c r="I125" s="62"/>
      <c r="J125" s="62"/>
      <c r="K125" s="62"/>
      <c r="L125" s="63">
        <f t="shared" si="120"/>
        <v>0</v>
      </c>
      <c r="M125" s="63">
        <f t="shared" ref="M125" si="122">E125+I125</f>
        <v>0</v>
      </c>
      <c r="N125" s="63">
        <f t="shared" ref="N125" si="123">F125+J125</f>
        <v>0</v>
      </c>
      <c r="O125" s="63"/>
      <c r="P125" s="216"/>
    </row>
    <row r="126" spans="1:18" ht="26.25" hidden="1" x14ac:dyDescent="0.25">
      <c r="A126" s="18"/>
      <c r="B126" s="128" t="s">
        <v>420</v>
      </c>
      <c r="C126" s="352"/>
      <c r="D126" s="127">
        <f>E126+G126</f>
        <v>0</v>
      </c>
      <c r="E126" s="127"/>
      <c r="F126" s="127"/>
      <c r="G126" s="122"/>
      <c r="H126" s="137">
        <f t="shared" si="85"/>
        <v>0</v>
      </c>
      <c r="I126" s="137"/>
      <c r="J126" s="137"/>
      <c r="K126" s="137"/>
      <c r="L126" s="138">
        <f t="shared" ref="L126:L131" si="124">M126+O126</f>
        <v>0</v>
      </c>
      <c r="M126" s="138">
        <f t="shared" si="121"/>
        <v>0</v>
      </c>
      <c r="N126" s="138">
        <f t="shared" si="121"/>
        <v>0</v>
      </c>
      <c r="O126" s="138">
        <f t="shared" si="121"/>
        <v>0</v>
      </c>
      <c r="P126" s="216"/>
      <c r="Q126" s="108"/>
      <c r="R126" s="34"/>
    </row>
    <row r="127" spans="1:18" hidden="1" x14ac:dyDescent="0.25">
      <c r="A127" s="5" t="s">
        <v>94</v>
      </c>
      <c r="B127" s="32" t="s">
        <v>378</v>
      </c>
      <c r="C127" s="350" t="s">
        <v>50</v>
      </c>
      <c r="D127" s="340">
        <f>E127+G127</f>
        <v>0</v>
      </c>
      <c r="E127" s="133">
        <f>SUM(E129:E130)</f>
        <v>0</v>
      </c>
      <c r="F127" s="133">
        <f t="shared" ref="F127:G127" si="125">SUM(F129:F130)</f>
        <v>0</v>
      </c>
      <c r="G127" s="133">
        <f t="shared" si="125"/>
        <v>0</v>
      </c>
      <c r="H127" s="166">
        <f t="shared" si="85"/>
        <v>0</v>
      </c>
      <c r="I127" s="134">
        <f>SUM(I129:I130)</f>
        <v>0</v>
      </c>
      <c r="J127" s="134">
        <f t="shared" ref="J127:K127" si="126">SUM(J129:J130)</f>
        <v>0</v>
      </c>
      <c r="K127" s="134">
        <f t="shared" si="126"/>
        <v>0</v>
      </c>
      <c r="L127" s="135">
        <f t="shared" si="124"/>
        <v>0</v>
      </c>
      <c r="M127" s="135">
        <f>SUM(M129:M130)</f>
        <v>0</v>
      </c>
      <c r="N127" s="135">
        <f t="shared" ref="N127:O127" si="127">SUM(N129:N130)</f>
        <v>0</v>
      </c>
      <c r="O127" s="135">
        <f t="shared" si="127"/>
        <v>0</v>
      </c>
      <c r="P127" s="216"/>
      <c r="Q127" s="108"/>
      <c r="R127" s="34"/>
    </row>
    <row r="128" spans="1:18" hidden="1" x14ac:dyDescent="0.25">
      <c r="A128" s="18"/>
      <c r="B128" s="246" t="s">
        <v>189</v>
      </c>
      <c r="C128" s="351"/>
      <c r="D128" s="292"/>
      <c r="E128" s="136"/>
      <c r="F128" s="259"/>
      <c r="G128" s="136"/>
      <c r="H128" s="213"/>
      <c r="I128" s="215"/>
      <c r="J128" s="141"/>
      <c r="K128" s="215"/>
      <c r="L128" s="142"/>
      <c r="M128" s="216"/>
      <c r="N128" s="142"/>
      <c r="O128" s="218"/>
      <c r="P128" s="216"/>
      <c r="Q128" s="108"/>
      <c r="R128" s="34"/>
    </row>
    <row r="129" spans="1:18" ht="26.25" hidden="1" x14ac:dyDescent="0.25">
      <c r="A129" s="18"/>
      <c r="B129" s="128" t="s">
        <v>427</v>
      </c>
      <c r="C129" s="355"/>
      <c r="D129" s="136">
        <f t="shared" ref="D129" si="128">E129+G129</f>
        <v>0</v>
      </c>
      <c r="E129" s="136"/>
      <c r="F129" s="136"/>
      <c r="G129" s="136"/>
      <c r="H129" s="323">
        <f t="shared" ref="H129" si="129">I129+K129</f>
        <v>0</v>
      </c>
      <c r="I129" s="62"/>
      <c r="J129" s="62"/>
      <c r="K129" s="62"/>
      <c r="L129" s="63">
        <f t="shared" ref="L129" si="130">M129+O129</f>
        <v>0</v>
      </c>
      <c r="M129" s="63">
        <f t="shared" ref="M129" si="131">E129+I129</f>
        <v>0</v>
      </c>
      <c r="N129" s="63">
        <f t="shared" ref="N129" si="132">F129+J129</f>
        <v>0</v>
      </c>
      <c r="O129" s="63"/>
      <c r="P129" s="216"/>
    </row>
    <row r="130" spans="1:18" ht="26.25" hidden="1" x14ac:dyDescent="0.25">
      <c r="A130" s="18"/>
      <c r="B130" s="128" t="s">
        <v>420</v>
      </c>
      <c r="C130" s="352"/>
      <c r="D130" s="133">
        <f>E130+G130</f>
        <v>0</v>
      </c>
      <c r="E130" s="178"/>
      <c r="F130" s="133"/>
      <c r="G130" s="214"/>
      <c r="H130" s="137">
        <f t="shared" si="85"/>
        <v>0</v>
      </c>
      <c r="I130" s="242"/>
      <c r="J130" s="137"/>
      <c r="K130" s="242"/>
      <c r="L130" s="135">
        <f t="shared" ref="L130" si="133">M130+O130</f>
        <v>0</v>
      </c>
      <c r="M130" s="135">
        <f t="shared" ref="M130" si="134">E130+I130</f>
        <v>0</v>
      </c>
      <c r="N130" s="135">
        <f t="shared" ref="N130" si="135">F130+J130</f>
        <v>0</v>
      </c>
      <c r="O130" s="135">
        <f t="shared" ref="O130" si="136">G130+K130</f>
        <v>0</v>
      </c>
      <c r="P130" s="216"/>
      <c r="Q130" s="108"/>
      <c r="R130" s="34"/>
    </row>
    <row r="131" spans="1:18" hidden="1" x14ac:dyDescent="0.25">
      <c r="A131" s="5" t="s">
        <v>95</v>
      </c>
      <c r="B131" s="171" t="s">
        <v>148</v>
      </c>
      <c r="C131" s="354" t="s">
        <v>50</v>
      </c>
      <c r="D131" s="340">
        <f>E131+G131</f>
        <v>0</v>
      </c>
      <c r="E131" s="133">
        <f>SUM(E133:E134)</f>
        <v>0</v>
      </c>
      <c r="F131" s="133">
        <f>SUM(F133:F134)</f>
        <v>0</v>
      </c>
      <c r="G131" s="133">
        <f>SUM(G133:G134)</f>
        <v>0</v>
      </c>
      <c r="H131" s="166">
        <f t="shared" ref="H131" si="137">I131+K131</f>
        <v>0</v>
      </c>
      <c r="I131" s="134">
        <f>SUM(I133:I134)</f>
        <v>0</v>
      </c>
      <c r="J131" s="134">
        <f>SUM(J133:J134)</f>
        <v>0</v>
      </c>
      <c r="K131" s="134">
        <f>SUM(K133:K134)</f>
        <v>0</v>
      </c>
      <c r="L131" s="172">
        <f t="shared" si="124"/>
        <v>0</v>
      </c>
      <c r="M131" s="135">
        <f>SUM(M133:M134)</f>
        <v>0</v>
      </c>
      <c r="N131" s="135">
        <f>SUM(N133:N134)</f>
        <v>0</v>
      </c>
      <c r="O131" s="135">
        <f>SUM(O133:O134)</f>
        <v>0</v>
      </c>
      <c r="P131" s="216"/>
      <c r="Q131" s="108"/>
      <c r="R131" s="34"/>
    </row>
    <row r="132" spans="1:18" hidden="1" x14ac:dyDescent="0.25">
      <c r="A132" s="18"/>
      <c r="B132" s="246" t="s">
        <v>189</v>
      </c>
      <c r="C132" s="355"/>
      <c r="D132" s="292"/>
      <c r="E132" s="136"/>
      <c r="F132" s="259"/>
      <c r="G132" s="136"/>
      <c r="H132" s="213"/>
      <c r="I132" s="141"/>
      <c r="J132" s="141"/>
      <c r="K132" s="213"/>
      <c r="L132" s="218"/>
      <c r="M132" s="142"/>
      <c r="N132" s="142"/>
      <c r="O132" s="142"/>
      <c r="P132" s="216"/>
      <c r="Q132" s="108"/>
      <c r="R132" s="34"/>
    </row>
    <row r="133" spans="1:18" ht="26.25" hidden="1" x14ac:dyDescent="0.25">
      <c r="A133" s="18"/>
      <c r="B133" s="128" t="s">
        <v>427</v>
      </c>
      <c r="C133" s="355"/>
      <c r="D133" s="136">
        <f t="shared" ref="D133" si="138">E133+G133</f>
        <v>0</v>
      </c>
      <c r="E133" s="136"/>
      <c r="F133" s="136"/>
      <c r="G133" s="136"/>
      <c r="H133" s="323">
        <f t="shared" ref="H133" si="139">I133+K133</f>
        <v>0</v>
      </c>
      <c r="I133" s="62"/>
      <c r="J133" s="62"/>
      <c r="K133" s="62"/>
      <c r="L133" s="63">
        <f t="shared" ref="L133" si="140">M133+O133</f>
        <v>0</v>
      </c>
      <c r="M133" s="63">
        <f t="shared" ref="M133" si="141">E133+I133</f>
        <v>0</v>
      </c>
      <c r="N133" s="63">
        <f t="shared" ref="N133" si="142">F133+J133</f>
        <v>0</v>
      </c>
      <c r="O133" s="63"/>
      <c r="P133" s="216"/>
    </row>
    <row r="134" spans="1:18" s="34" customFormat="1" ht="26.25" hidden="1" x14ac:dyDescent="0.25">
      <c r="A134" s="116"/>
      <c r="B134" s="128" t="s">
        <v>420</v>
      </c>
      <c r="C134" s="362"/>
      <c r="D134" s="133">
        <f>E134+G134</f>
        <v>0</v>
      </c>
      <c r="E134" s="133"/>
      <c r="F134" s="133"/>
      <c r="G134" s="212"/>
      <c r="H134" s="141">
        <f t="shared" si="85"/>
        <v>0</v>
      </c>
      <c r="I134" s="141"/>
      <c r="J134" s="141"/>
      <c r="K134" s="213"/>
      <c r="L134" s="135">
        <f t="shared" ref="L134" si="143">M134+O134</f>
        <v>0</v>
      </c>
      <c r="M134" s="135">
        <f t="shared" ref="M134" si="144">E134+I134</f>
        <v>0</v>
      </c>
      <c r="N134" s="135">
        <f t="shared" ref="N134" si="145">F134+J134</f>
        <v>0</v>
      </c>
      <c r="O134" s="135">
        <f t="shared" ref="O134" si="146">G134+K134</f>
        <v>0</v>
      </c>
      <c r="P134" s="216"/>
      <c r="Q134" s="169"/>
      <c r="R134" s="170"/>
    </row>
    <row r="135" spans="1:18" hidden="1" x14ac:dyDescent="0.25">
      <c r="A135" s="120" t="s">
        <v>96</v>
      </c>
      <c r="B135" s="260" t="s">
        <v>322</v>
      </c>
      <c r="C135" s="354" t="s">
        <v>50</v>
      </c>
      <c r="D135" s="340">
        <f>E135+G135</f>
        <v>0</v>
      </c>
      <c r="E135" s="133">
        <f>SUM(E137:E139)</f>
        <v>0</v>
      </c>
      <c r="F135" s="133">
        <f t="shared" ref="F135:G135" si="147">SUM(F137:F139)</f>
        <v>0</v>
      </c>
      <c r="G135" s="133">
        <f t="shared" si="147"/>
        <v>0</v>
      </c>
      <c r="H135" s="166">
        <f t="shared" si="85"/>
        <v>0</v>
      </c>
      <c r="I135" s="134">
        <f>SUM(I137:I139)</f>
        <v>0</v>
      </c>
      <c r="J135" s="134">
        <f t="shared" ref="J135:K135" si="148">SUM(J137:J139)</f>
        <v>0</v>
      </c>
      <c r="K135" s="134">
        <f t="shared" si="148"/>
        <v>0</v>
      </c>
      <c r="L135" s="172">
        <f t="shared" ref="L135" si="149">M135+O135</f>
        <v>0</v>
      </c>
      <c r="M135" s="135">
        <f>SUM(M137:M139)</f>
        <v>0</v>
      </c>
      <c r="N135" s="135">
        <f t="shared" ref="N135:O135" si="150">SUM(N137:N139)</f>
        <v>0</v>
      </c>
      <c r="O135" s="135">
        <f t="shared" si="150"/>
        <v>0</v>
      </c>
      <c r="P135" s="216"/>
      <c r="Q135" s="108"/>
      <c r="R135" s="34"/>
    </row>
    <row r="136" spans="1:18" hidden="1" x14ac:dyDescent="0.25">
      <c r="A136" s="124"/>
      <c r="B136" s="246" t="s">
        <v>189</v>
      </c>
      <c r="C136" s="355"/>
      <c r="D136" s="292"/>
      <c r="E136" s="136"/>
      <c r="F136" s="259"/>
      <c r="G136" s="140"/>
      <c r="H136" s="213"/>
      <c r="I136" s="141"/>
      <c r="J136" s="141"/>
      <c r="K136" s="213"/>
      <c r="L136" s="218"/>
      <c r="M136" s="142"/>
      <c r="N136" s="142"/>
      <c r="O136" s="142"/>
      <c r="P136" s="216"/>
      <c r="Q136" s="108"/>
      <c r="R136" s="34"/>
    </row>
    <row r="137" spans="1:18" ht="26.25" hidden="1" x14ac:dyDescent="0.25">
      <c r="A137" s="124"/>
      <c r="B137" s="129" t="s">
        <v>330</v>
      </c>
      <c r="C137" s="355"/>
      <c r="D137" s="136">
        <f t="shared" ref="D137:D138" si="151">E137+G137</f>
        <v>0</v>
      </c>
      <c r="E137" s="136"/>
      <c r="F137" s="259"/>
      <c r="G137" s="61"/>
      <c r="H137" s="323">
        <f t="shared" ref="H137:H138" si="152">I137+K137</f>
        <v>0</v>
      </c>
      <c r="I137" s="62"/>
      <c r="J137" s="62"/>
      <c r="K137" s="62"/>
      <c r="L137" s="63">
        <f t="shared" ref="L137" si="153">M137+O137</f>
        <v>0</v>
      </c>
      <c r="M137" s="63">
        <f t="shared" ref="M137" si="154">E137+I137</f>
        <v>0</v>
      </c>
      <c r="N137" s="63">
        <f t="shared" ref="N137" si="155">F137+J137</f>
        <v>0</v>
      </c>
      <c r="O137" s="63"/>
      <c r="P137" s="216"/>
      <c r="Q137" s="108"/>
      <c r="R137" s="34"/>
    </row>
    <row r="138" spans="1:18" ht="26.25" hidden="1" x14ac:dyDescent="0.25">
      <c r="A138" s="18"/>
      <c r="B138" s="128" t="s">
        <v>427</v>
      </c>
      <c r="C138" s="355"/>
      <c r="D138" s="136">
        <f t="shared" si="151"/>
        <v>0</v>
      </c>
      <c r="E138" s="136"/>
      <c r="F138" s="136"/>
      <c r="G138" s="136"/>
      <c r="H138" s="323">
        <f t="shared" si="152"/>
        <v>0</v>
      </c>
      <c r="I138" s="62"/>
      <c r="J138" s="62"/>
      <c r="K138" s="62"/>
      <c r="L138" s="63">
        <f t="shared" ref="L138" si="156">M138+O138</f>
        <v>0</v>
      </c>
      <c r="M138" s="63">
        <f t="shared" ref="M138" si="157">E138+I138</f>
        <v>0</v>
      </c>
      <c r="N138" s="63">
        <f t="shared" ref="N138" si="158">F138+J138</f>
        <v>0</v>
      </c>
      <c r="O138" s="63"/>
      <c r="P138" s="216"/>
    </row>
    <row r="139" spans="1:18" ht="26.25" hidden="1" x14ac:dyDescent="0.25">
      <c r="A139" s="124"/>
      <c r="B139" s="128" t="s">
        <v>420</v>
      </c>
      <c r="C139" s="363"/>
      <c r="D139" s="133">
        <f>E139+G139</f>
        <v>0</v>
      </c>
      <c r="E139" s="133"/>
      <c r="F139" s="133"/>
      <c r="G139" s="212"/>
      <c r="H139" s="141">
        <f t="shared" si="85"/>
        <v>0</v>
      </c>
      <c r="I139" s="141"/>
      <c r="J139" s="141"/>
      <c r="K139" s="213"/>
      <c r="L139" s="218">
        <f>M139+O139</f>
        <v>0</v>
      </c>
      <c r="M139" s="142">
        <f t="shared" ref="M139:O140" si="159">E139+I139</f>
        <v>0</v>
      </c>
      <c r="N139" s="142">
        <f t="shared" si="159"/>
        <v>0</v>
      </c>
      <c r="O139" s="142">
        <f t="shared" si="159"/>
        <v>0</v>
      </c>
      <c r="P139" s="216"/>
      <c r="Q139" s="108"/>
      <c r="R139" s="34"/>
    </row>
    <row r="140" spans="1:18" hidden="1" x14ac:dyDescent="0.25">
      <c r="A140" s="5" t="s">
        <v>97</v>
      </c>
      <c r="B140" s="28" t="s">
        <v>379</v>
      </c>
      <c r="C140" s="350" t="s">
        <v>50</v>
      </c>
      <c r="D140" s="340">
        <f>E140+G140</f>
        <v>0</v>
      </c>
      <c r="E140" s="133">
        <f>SUM(E142:E143)</f>
        <v>0</v>
      </c>
      <c r="F140" s="133">
        <f t="shared" ref="F140:G140" si="160">SUM(F142:F143)</f>
        <v>0</v>
      </c>
      <c r="G140" s="133">
        <f t="shared" si="160"/>
        <v>0</v>
      </c>
      <c r="H140" s="166">
        <f t="shared" si="85"/>
        <v>0</v>
      </c>
      <c r="I140" s="134">
        <f>SUM(I142:I143)</f>
        <v>0</v>
      </c>
      <c r="J140" s="134">
        <f t="shared" ref="J140:K140" si="161">SUM(J142:J143)</f>
        <v>0</v>
      </c>
      <c r="K140" s="134">
        <f t="shared" si="161"/>
        <v>0</v>
      </c>
      <c r="L140" s="135">
        <f>M140+O140</f>
        <v>0</v>
      </c>
      <c r="M140" s="135">
        <f t="shared" si="159"/>
        <v>0</v>
      </c>
      <c r="N140" s="135">
        <f t="shared" si="159"/>
        <v>0</v>
      </c>
      <c r="O140" s="135">
        <f t="shared" si="159"/>
        <v>0</v>
      </c>
      <c r="P140" s="216"/>
      <c r="Q140" s="108"/>
      <c r="R140" s="34"/>
    </row>
    <row r="141" spans="1:18" hidden="1" x14ac:dyDescent="0.25">
      <c r="A141" s="18"/>
      <c r="B141" s="246" t="s">
        <v>189</v>
      </c>
      <c r="C141" s="351"/>
      <c r="D141" s="292"/>
      <c r="E141" s="136"/>
      <c r="F141" s="259"/>
      <c r="G141" s="136"/>
      <c r="H141" s="213"/>
      <c r="I141" s="213"/>
      <c r="J141" s="141"/>
      <c r="K141" s="141"/>
      <c r="L141" s="142"/>
      <c r="M141" s="142"/>
      <c r="N141" s="142"/>
      <c r="O141" s="142"/>
      <c r="P141" s="216"/>
      <c r="Q141" s="108"/>
      <c r="R141" s="34"/>
    </row>
    <row r="142" spans="1:18" ht="26.25" hidden="1" x14ac:dyDescent="0.25">
      <c r="A142" s="18"/>
      <c r="B142" s="128" t="s">
        <v>427</v>
      </c>
      <c r="C142" s="355"/>
      <c r="D142" s="136">
        <f t="shared" ref="D142" si="162">E142+G142</f>
        <v>0</v>
      </c>
      <c r="E142" s="136"/>
      <c r="F142" s="136"/>
      <c r="G142" s="136"/>
      <c r="H142" s="323">
        <f t="shared" ref="H142" si="163">I142+K142</f>
        <v>0</v>
      </c>
      <c r="I142" s="62"/>
      <c r="J142" s="62"/>
      <c r="K142" s="62"/>
      <c r="L142" s="63">
        <f t="shared" ref="L142" si="164">M142+O142</f>
        <v>0</v>
      </c>
      <c r="M142" s="63">
        <f t="shared" ref="M142" si="165">E142+I142</f>
        <v>0</v>
      </c>
      <c r="N142" s="63">
        <f t="shared" ref="N142" si="166">F142+J142</f>
        <v>0</v>
      </c>
      <c r="O142" s="63"/>
      <c r="P142" s="216"/>
    </row>
    <row r="143" spans="1:18" s="34" customFormat="1" ht="26.25" hidden="1" x14ac:dyDescent="0.25">
      <c r="A143" s="18"/>
      <c r="B143" s="128" t="s">
        <v>420</v>
      </c>
      <c r="C143" s="360"/>
      <c r="D143" s="133">
        <f>E143+G143</f>
        <v>0</v>
      </c>
      <c r="E143" s="133"/>
      <c r="F143" s="133"/>
      <c r="G143" s="212"/>
      <c r="H143" s="141">
        <f t="shared" si="85"/>
        <v>0</v>
      </c>
      <c r="I143" s="213"/>
      <c r="J143" s="141"/>
      <c r="K143" s="141"/>
      <c r="L143" s="135">
        <f t="shared" ref="L143" si="167">M143+O143</f>
        <v>0</v>
      </c>
      <c r="M143" s="135">
        <f t="shared" ref="M143" si="168">E143+I143</f>
        <v>0</v>
      </c>
      <c r="N143" s="135">
        <f t="shared" ref="N143" si="169">F143+J143</f>
        <v>0</v>
      </c>
      <c r="O143" s="135">
        <f t="shared" ref="O143" si="170">G143+K143</f>
        <v>0</v>
      </c>
      <c r="P143" s="216"/>
      <c r="Q143" s="169"/>
      <c r="R143" s="170"/>
    </row>
    <row r="144" spans="1:18" hidden="1" x14ac:dyDescent="0.25">
      <c r="A144" s="5" t="s">
        <v>98</v>
      </c>
      <c r="B144" s="16" t="s">
        <v>380</v>
      </c>
      <c r="C144" s="350" t="s">
        <v>50</v>
      </c>
      <c r="D144" s="340">
        <f>E144+G144</f>
        <v>0</v>
      </c>
      <c r="E144" s="133">
        <f>SUM(E146:E148)</f>
        <v>0</v>
      </c>
      <c r="F144" s="133">
        <f>SUM(F146:F148)</f>
        <v>0</v>
      </c>
      <c r="G144" s="133">
        <f t="shared" ref="G144" si="171">SUM(G147:G148)</f>
        <v>0</v>
      </c>
      <c r="H144" s="166">
        <f t="shared" ref="H144" si="172">I144+K144</f>
        <v>0</v>
      </c>
      <c r="I144" s="134">
        <f>SUM(I146:I147)</f>
        <v>0</v>
      </c>
      <c r="J144" s="134">
        <f t="shared" ref="J144:K144" si="173">SUM(J146:J147)</f>
        <v>0</v>
      </c>
      <c r="K144" s="134">
        <f t="shared" si="173"/>
        <v>0</v>
      </c>
      <c r="L144" s="135">
        <f>M144+O144</f>
        <v>0</v>
      </c>
      <c r="M144" s="135">
        <f t="shared" ref="M144" si="174">E144+I144</f>
        <v>0</v>
      </c>
      <c r="N144" s="135">
        <f t="shared" ref="N144" si="175">F144+J144</f>
        <v>0</v>
      </c>
      <c r="O144" s="135">
        <f t="shared" ref="O144" si="176">G144+K144</f>
        <v>0</v>
      </c>
      <c r="P144" s="216"/>
      <c r="Q144" s="108"/>
      <c r="R144" s="34"/>
    </row>
    <row r="145" spans="1:18" hidden="1" x14ac:dyDescent="0.25">
      <c r="A145" s="18"/>
      <c r="B145" s="246" t="s">
        <v>189</v>
      </c>
      <c r="C145" s="351"/>
      <c r="D145" s="292"/>
      <c r="E145" s="136"/>
      <c r="F145" s="259"/>
      <c r="G145" s="136"/>
      <c r="H145" s="213"/>
      <c r="I145" s="213"/>
      <c r="J145" s="141"/>
      <c r="K145" s="141"/>
      <c r="L145" s="142"/>
      <c r="M145" s="142"/>
      <c r="N145" s="142"/>
      <c r="O145" s="142"/>
      <c r="P145" s="216"/>
      <c r="Q145" s="108"/>
      <c r="R145" s="34"/>
    </row>
    <row r="146" spans="1:18" ht="26.25" hidden="1" x14ac:dyDescent="0.25">
      <c r="A146" s="18"/>
      <c r="B146" s="129" t="s">
        <v>330</v>
      </c>
      <c r="C146" s="351"/>
      <c r="D146" s="136">
        <f t="shared" ref="D146:D147" si="177">E146+G146</f>
        <v>0</v>
      </c>
      <c r="E146" s="136"/>
      <c r="F146" s="259"/>
      <c r="G146" s="136"/>
      <c r="H146" s="323">
        <f t="shared" ref="H146:H147" si="178">I146+K146</f>
        <v>0</v>
      </c>
      <c r="I146" s="62"/>
      <c r="J146" s="62"/>
      <c r="K146" s="62"/>
      <c r="L146" s="63">
        <f t="shared" ref="L146" si="179">M146+O146</f>
        <v>0</v>
      </c>
      <c r="M146" s="63">
        <f t="shared" ref="M146" si="180">E146+I146</f>
        <v>0</v>
      </c>
      <c r="N146" s="63">
        <f t="shared" ref="N146" si="181">F146+J146</f>
        <v>0</v>
      </c>
      <c r="O146" s="63"/>
      <c r="P146" s="216"/>
      <c r="Q146" s="108"/>
      <c r="R146" s="34"/>
    </row>
    <row r="147" spans="1:18" ht="26.25" hidden="1" x14ac:dyDescent="0.25">
      <c r="A147" s="18"/>
      <c r="B147" s="128" t="s">
        <v>427</v>
      </c>
      <c r="C147" s="355"/>
      <c r="D147" s="136">
        <f t="shared" si="177"/>
        <v>0</v>
      </c>
      <c r="E147" s="136"/>
      <c r="F147" s="136"/>
      <c r="G147" s="136"/>
      <c r="H147" s="323">
        <f t="shared" si="178"/>
        <v>0</v>
      </c>
      <c r="I147" s="62"/>
      <c r="J147" s="62"/>
      <c r="K147" s="62"/>
      <c r="L147" s="63">
        <f t="shared" ref="L147" si="182">M147+O147</f>
        <v>0</v>
      </c>
      <c r="M147" s="63">
        <f t="shared" ref="M147" si="183">E147+I147</f>
        <v>0</v>
      </c>
      <c r="N147" s="63">
        <f t="shared" ref="N147" si="184">F147+J147</f>
        <v>0</v>
      </c>
      <c r="O147" s="63"/>
      <c r="P147" s="216"/>
    </row>
    <row r="148" spans="1:18" ht="26.25" hidden="1" x14ac:dyDescent="0.25">
      <c r="A148" s="18"/>
      <c r="B148" s="128" t="s">
        <v>420</v>
      </c>
      <c r="C148" s="360"/>
      <c r="D148" s="133">
        <f>E148+G148</f>
        <v>0</v>
      </c>
      <c r="E148" s="133"/>
      <c r="F148" s="133"/>
      <c r="G148" s="212"/>
      <c r="H148" s="141">
        <f t="shared" si="85"/>
        <v>0</v>
      </c>
      <c r="I148" s="213"/>
      <c r="J148" s="141"/>
      <c r="K148" s="141"/>
      <c r="L148" s="142">
        <f t="shared" ref="L148:L157" si="185">M148+O148</f>
        <v>0</v>
      </c>
      <c r="M148" s="142">
        <f t="shared" ref="M148:M158" si="186">E148+I148</f>
        <v>0</v>
      </c>
      <c r="N148" s="142">
        <f t="shared" ref="N148:N158" si="187">F148+J148</f>
        <v>0</v>
      </c>
      <c r="O148" s="142">
        <f t="shared" ref="O148:O158" si="188">G148+K148</f>
        <v>0</v>
      </c>
      <c r="P148" s="216"/>
      <c r="Q148" s="108"/>
      <c r="R148" s="34"/>
    </row>
    <row r="149" spans="1:18" hidden="1" x14ac:dyDescent="0.25">
      <c r="A149" s="5" t="s">
        <v>99</v>
      </c>
      <c r="B149" s="28" t="s">
        <v>381</v>
      </c>
      <c r="C149" s="351" t="s">
        <v>50</v>
      </c>
      <c r="D149" s="340">
        <f>E149+G149</f>
        <v>0</v>
      </c>
      <c r="E149" s="133">
        <f>SUM(E151:E152)</f>
        <v>0</v>
      </c>
      <c r="F149" s="133">
        <f t="shared" ref="F149:G149" si="189">SUM(F151:F152)</f>
        <v>0</v>
      </c>
      <c r="G149" s="133">
        <f t="shared" si="189"/>
        <v>0</v>
      </c>
      <c r="H149" s="166">
        <f t="shared" si="85"/>
        <v>0</v>
      </c>
      <c r="I149" s="134">
        <f>SUM(I151:I152)</f>
        <v>0</v>
      </c>
      <c r="J149" s="134">
        <f t="shared" ref="J149:K149" si="190">SUM(J151:J152)</f>
        <v>0</v>
      </c>
      <c r="K149" s="134">
        <f t="shared" si="190"/>
        <v>0</v>
      </c>
      <c r="L149" s="135">
        <f>M149+O149</f>
        <v>0</v>
      </c>
      <c r="M149" s="135">
        <f t="shared" si="186"/>
        <v>0</v>
      </c>
      <c r="N149" s="135">
        <f t="shared" si="187"/>
        <v>0</v>
      </c>
      <c r="O149" s="135">
        <f t="shared" si="188"/>
        <v>0</v>
      </c>
      <c r="P149" s="216"/>
      <c r="Q149" s="108"/>
      <c r="R149" s="34"/>
    </row>
    <row r="150" spans="1:18" hidden="1" x14ac:dyDescent="0.25">
      <c r="A150" s="18"/>
      <c r="B150" s="246" t="s">
        <v>189</v>
      </c>
      <c r="C150" s="351"/>
      <c r="D150" s="292"/>
      <c r="E150" s="136"/>
      <c r="F150" s="259"/>
      <c r="G150" s="136"/>
      <c r="H150" s="213"/>
      <c r="I150" s="215"/>
      <c r="J150" s="141"/>
      <c r="K150" s="215"/>
      <c r="L150" s="142"/>
      <c r="M150" s="216"/>
      <c r="N150" s="142"/>
      <c r="O150" s="218"/>
      <c r="P150" s="216"/>
      <c r="Q150" s="108"/>
      <c r="R150" s="34"/>
    </row>
    <row r="151" spans="1:18" ht="26.25" hidden="1" x14ac:dyDescent="0.25">
      <c r="A151" s="18"/>
      <c r="B151" s="128" t="s">
        <v>427</v>
      </c>
      <c r="C151" s="355"/>
      <c r="D151" s="136">
        <f t="shared" ref="D151" si="191">E151+G151</f>
        <v>0</v>
      </c>
      <c r="E151" s="136"/>
      <c r="F151" s="136"/>
      <c r="G151" s="136"/>
      <c r="H151" s="323">
        <f t="shared" ref="H151" si="192">I151+K151</f>
        <v>0</v>
      </c>
      <c r="I151" s="62"/>
      <c r="J151" s="62"/>
      <c r="K151" s="62"/>
      <c r="L151" s="63">
        <f t="shared" ref="L151" si="193">M151+O151</f>
        <v>0</v>
      </c>
      <c r="M151" s="63">
        <f t="shared" ref="M151" si="194">E151+I151</f>
        <v>0</v>
      </c>
      <c r="N151" s="63">
        <f t="shared" ref="N151" si="195">F151+J151</f>
        <v>0</v>
      </c>
      <c r="O151" s="63"/>
      <c r="P151" s="216"/>
    </row>
    <row r="152" spans="1:18" ht="26.25" hidden="1" x14ac:dyDescent="0.25">
      <c r="A152" s="116"/>
      <c r="B152" s="132" t="s">
        <v>420</v>
      </c>
      <c r="C152" s="352"/>
      <c r="D152" s="133">
        <f>E152+G152</f>
        <v>0</v>
      </c>
      <c r="E152" s="133"/>
      <c r="F152" s="133"/>
      <c r="G152" s="214"/>
      <c r="H152" s="137">
        <f t="shared" si="85"/>
        <v>0</v>
      </c>
      <c r="I152" s="242"/>
      <c r="J152" s="137"/>
      <c r="K152" s="242"/>
      <c r="L152" s="138">
        <f t="shared" si="185"/>
        <v>0</v>
      </c>
      <c r="M152" s="243">
        <f t="shared" si="186"/>
        <v>0</v>
      </c>
      <c r="N152" s="138">
        <f t="shared" si="187"/>
        <v>0</v>
      </c>
      <c r="O152" s="173">
        <f t="shared" si="188"/>
        <v>0</v>
      </c>
      <c r="P152" s="216"/>
      <c r="Q152" s="108"/>
      <c r="R152" s="34"/>
    </row>
    <row r="153" spans="1:18" hidden="1" x14ac:dyDescent="0.25">
      <c r="A153" s="5" t="s">
        <v>100</v>
      </c>
      <c r="B153" s="32" t="s">
        <v>363</v>
      </c>
      <c r="C153" s="350" t="s">
        <v>50</v>
      </c>
      <c r="D153" s="340">
        <f>E153+G153</f>
        <v>0</v>
      </c>
      <c r="E153" s="133">
        <f>SUM(E155:E157)</f>
        <v>0</v>
      </c>
      <c r="F153" s="133">
        <f>SUM(F155:F157)</f>
        <v>0</v>
      </c>
      <c r="G153" s="133">
        <f t="shared" ref="G153" si="196">SUM(G156:G157)</f>
        <v>0</v>
      </c>
      <c r="H153" s="166">
        <f t="shared" ref="H153" si="197">I153+K153</f>
        <v>0</v>
      </c>
      <c r="I153" s="134">
        <f>SUM(I155:I157)</f>
        <v>0</v>
      </c>
      <c r="J153" s="134">
        <f t="shared" ref="J153:K153" si="198">SUM(J155:J157)</f>
        <v>0</v>
      </c>
      <c r="K153" s="134">
        <f t="shared" si="198"/>
        <v>0</v>
      </c>
      <c r="L153" s="135">
        <f>M153+O153</f>
        <v>0</v>
      </c>
      <c r="M153" s="135">
        <f>E153+I153</f>
        <v>0</v>
      </c>
      <c r="N153" s="135">
        <f>F153+J153</f>
        <v>0</v>
      </c>
      <c r="O153" s="135">
        <f t="shared" ref="O153" si="199">G153+K153</f>
        <v>0</v>
      </c>
      <c r="P153" s="216"/>
      <c r="Q153" s="108"/>
      <c r="R153" s="34"/>
    </row>
    <row r="154" spans="1:18" hidden="1" x14ac:dyDescent="0.25">
      <c r="A154" s="18"/>
      <c r="B154" s="246" t="s">
        <v>189</v>
      </c>
      <c r="C154" s="351"/>
      <c r="D154" s="292"/>
      <c r="E154" s="136"/>
      <c r="F154" s="259"/>
      <c r="G154" s="136"/>
      <c r="H154" s="213"/>
      <c r="I154" s="215"/>
      <c r="J154" s="141"/>
      <c r="K154" s="215"/>
      <c r="L154" s="142"/>
      <c r="M154" s="216"/>
      <c r="N154" s="142"/>
      <c r="O154" s="218"/>
      <c r="P154" s="216"/>
      <c r="Q154" s="108"/>
      <c r="R154" s="34"/>
    </row>
    <row r="155" spans="1:18" ht="26.25" hidden="1" x14ac:dyDescent="0.25">
      <c r="A155" s="18"/>
      <c r="B155" s="129" t="s">
        <v>330</v>
      </c>
      <c r="C155" s="351"/>
      <c r="D155" s="136">
        <f t="shared" ref="D155:D156" si="200">E155+G155</f>
        <v>0</v>
      </c>
      <c r="E155" s="136"/>
      <c r="F155" s="259"/>
      <c r="G155" s="136"/>
      <c r="H155" s="323">
        <f t="shared" ref="H155:H156" si="201">I155+K155</f>
        <v>0</v>
      </c>
      <c r="I155" s="62"/>
      <c r="J155" s="62"/>
      <c r="K155" s="62"/>
      <c r="L155" s="63">
        <f t="shared" ref="L155" si="202">M155+O155</f>
        <v>0</v>
      </c>
      <c r="M155" s="63">
        <f t="shared" ref="M155" si="203">E155+I155</f>
        <v>0</v>
      </c>
      <c r="N155" s="63">
        <f t="shared" ref="N155" si="204">F155+J155</f>
        <v>0</v>
      </c>
      <c r="O155" s="63"/>
      <c r="P155" s="216"/>
      <c r="Q155" s="108"/>
      <c r="R155" s="34"/>
    </row>
    <row r="156" spans="1:18" ht="26.25" hidden="1" x14ac:dyDescent="0.25">
      <c r="A156" s="18"/>
      <c r="B156" s="128" t="s">
        <v>427</v>
      </c>
      <c r="C156" s="355"/>
      <c r="D156" s="136">
        <f t="shared" si="200"/>
        <v>0</v>
      </c>
      <c r="E156" s="136"/>
      <c r="F156" s="136"/>
      <c r="G156" s="136"/>
      <c r="H156" s="323">
        <f t="shared" si="201"/>
        <v>0</v>
      </c>
      <c r="I156" s="62"/>
      <c r="J156" s="62"/>
      <c r="K156" s="62"/>
      <c r="L156" s="63">
        <f t="shared" ref="L156" si="205">M156+O156</f>
        <v>0</v>
      </c>
      <c r="M156" s="63">
        <f t="shared" ref="M156" si="206">E156+I156</f>
        <v>0</v>
      </c>
      <c r="N156" s="63">
        <f t="shared" ref="N156" si="207">F156+J156</f>
        <v>0</v>
      </c>
      <c r="O156" s="63"/>
      <c r="P156" s="216"/>
    </row>
    <row r="157" spans="1:18" ht="26.25" hidden="1" x14ac:dyDescent="0.25">
      <c r="A157" s="18"/>
      <c r="B157" s="128" t="s">
        <v>420</v>
      </c>
      <c r="C157" s="352"/>
      <c r="D157" s="133">
        <f>E157+G157</f>
        <v>0</v>
      </c>
      <c r="E157" s="133"/>
      <c r="F157" s="133"/>
      <c r="G157" s="214"/>
      <c r="H157" s="137">
        <f t="shared" si="85"/>
        <v>0</v>
      </c>
      <c r="I157" s="242"/>
      <c r="J157" s="137"/>
      <c r="K157" s="242"/>
      <c r="L157" s="138">
        <f t="shared" si="185"/>
        <v>0</v>
      </c>
      <c r="M157" s="243">
        <f t="shared" si="186"/>
        <v>0</v>
      </c>
      <c r="N157" s="138">
        <f t="shared" si="187"/>
        <v>0</v>
      </c>
      <c r="O157" s="173">
        <f t="shared" si="188"/>
        <v>0</v>
      </c>
      <c r="P157" s="216"/>
      <c r="Q157" s="108"/>
      <c r="R157" s="34"/>
    </row>
    <row r="158" spans="1:18" hidden="1" x14ac:dyDescent="0.25">
      <c r="A158" s="5" t="s">
        <v>101</v>
      </c>
      <c r="B158" s="28" t="s">
        <v>45</v>
      </c>
      <c r="C158" s="523" t="s">
        <v>50</v>
      </c>
      <c r="D158" s="340">
        <f>E158+G158</f>
        <v>0</v>
      </c>
      <c r="E158" s="133">
        <f>SUM(E160:E161)</f>
        <v>0</v>
      </c>
      <c r="F158" s="133">
        <f t="shared" ref="F158:G158" si="208">SUM(F160:F161)</f>
        <v>0</v>
      </c>
      <c r="G158" s="133">
        <f t="shared" si="208"/>
        <v>0</v>
      </c>
      <c r="H158" s="166">
        <f t="shared" ref="H158:H220" si="209">I158+K158</f>
        <v>0</v>
      </c>
      <c r="I158" s="134">
        <f>SUM(I160:I161)</f>
        <v>0</v>
      </c>
      <c r="J158" s="134">
        <f t="shared" ref="J158:K158" si="210">SUM(J160:J161)</f>
        <v>0</v>
      </c>
      <c r="K158" s="134">
        <f t="shared" si="210"/>
        <v>0</v>
      </c>
      <c r="L158" s="135">
        <f>M158+O158</f>
        <v>0</v>
      </c>
      <c r="M158" s="135">
        <f t="shared" si="186"/>
        <v>0</v>
      </c>
      <c r="N158" s="135">
        <f t="shared" si="187"/>
        <v>0</v>
      </c>
      <c r="O158" s="135">
        <f t="shared" si="188"/>
        <v>0</v>
      </c>
      <c r="P158" s="216"/>
      <c r="Q158" s="108"/>
      <c r="R158" s="34"/>
    </row>
    <row r="159" spans="1:18" hidden="1" x14ac:dyDescent="0.25">
      <c r="A159" s="18"/>
      <c r="B159" s="246" t="s">
        <v>189</v>
      </c>
      <c r="C159" s="525"/>
      <c r="D159" s="292"/>
      <c r="E159" s="136"/>
      <c r="F159" s="259"/>
      <c r="G159" s="136"/>
      <c r="H159" s="213"/>
      <c r="I159" s="213"/>
      <c r="J159" s="141"/>
      <c r="K159" s="141"/>
      <c r="L159" s="142"/>
      <c r="M159" s="142"/>
      <c r="N159" s="142"/>
      <c r="O159" s="142"/>
      <c r="P159" s="216"/>
      <c r="Q159" s="108"/>
      <c r="R159" s="34"/>
    </row>
    <row r="160" spans="1:18" ht="26.25" hidden="1" x14ac:dyDescent="0.25">
      <c r="A160" s="18"/>
      <c r="B160" s="128" t="s">
        <v>427</v>
      </c>
      <c r="C160" s="526"/>
      <c r="D160" s="136">
        <f t="shared" ref="D160" si="211">E160+G160</f>
        <v>0</v>
      </c>
      <c r="E160" s="136"/>
      <c r="F160" s="136"/>
      <c r="G160" s="136"/>
      <c r="H160" s="323">
        <f t="shared" ref="H160" si="212">I160+K160</f>
        <v>0</v>
      </c>
      <c r="I160" s="62"/>
      <c r="J160" s="62"/>
      <c r="K160" s="62"/>
      <c r="L160" s="63">
        <f t="shared" ref="L160" si="213">M160+O160</f>
        <v>0</v>
      </c>
      <c r="M160" s="63">
        <f t="shared" ref="M160" si="214">E160+I160</f>
        <v>0</v>
      </c>
      <c r="N160" s="63">
        <f t="shared" ref="N160" si="215">F160+J160</f>
        <v>0</v>
      </c>
      <c r="O160" s="63"/>
      <c r="P160" s="216"/>
    </row>
    <row r="161" spans="1:18" s="34" customFormat="1" ht="26.25" hidden="1" x14ac:dyDescent="0.25">
      <c r="A161" s="116"/>
      <c r="B161" s="132" t="s">
        <v>420</v>
      </c>
      <c r="C161" s="526"/>
      <c r="D161" s="133">
        <f>E161+G161</f>
        <v>0</v>
      </c>
      <c r="E161" s="133"/>
      <c r="F161" s="133"/>
      <c r="G161" s="212"/>
      <c r="H161" s="141">
        <f t="shared" si="209"/>
        <v>0</v>
      </c>
      <c r="I161" s="213"/>
      <c r="J161" s="141"/>
      <c r="K161" s="141"/>
      <c r="L161" s="135">
        <f t="shared" ref="L161" si="216">M161+O161</f>
        <v>0</v>
      </c>
      <c r="M161" s="135">
        <f t="shared" ref="M161" si="217">E161+I161</f>
        <v>0</v>
      </c>
      <c r="N161" s="135">
        <f t="shared" ref="N161" si="218">F161+J161</f>
        <v>0</v>
      </c>
      <c r="O161" s="135">
        <f t="shared" ref="O161" si="219">G161+K161</f>
        <v>0</v>
      </c>
      <c r="P161" s="216"/>
      <c r="Q161" s="169"/>
      <c r="R161" s="170"/>
    </row>
    <row r="162" spans="1:18" hidden="1" x14ac:dyDescent="0.25">
      <c r="A162" s="5" t="s">
        <v>102</v>
      </c>
      <c r="B162" s="25" t="s">
        <v>42</v>
      </c>
      <c r="C162" s="350" t="s">
        <v>50</v>
      </c>
      <c r="D162" s="340">
        <f>E162+G162</f>
        <v>0</v>
      </c>
      <c r="E162" s="133">
        <f>SUM(E164:E165)</f>
        <v>0</v>
      </c>
      <c r="F162" s="133">
        <f t="shared" ref="F162:G162" si="220">SUM(F164:F165)</f>
        <v>0</v>
      </c>
      <c r="G162" s="133">
        <f t="shared" si="220"/>
        <v>0</v>
      </c>
      <c r="H162" s="166">
        <f t="shared" ref="H162" si="221">I162+K162</f>
        <v>0</v>
      </c>
      <c r="I162" s="134">
        <f>SUM(I164:I165)</f>
        <v>0</v>
      </c>
      <c r="J162" s="134">
        <f t="shared" ref="J162:K162" si="222">SUM(J164:J165)</f>
        <v>0</v>
      </c>
      <c r="K162" s="134">
        <f t="shared" si="222"/>
        <v>0</v>
      </c>
      <c r="L162" s="135">
        <f>M162+O162</f>
        <v>0</v>
      </c>
      <c r="M162" s="135">
        <f t="shared" ref="M162" si="223">E162+I162</f>
        <v>0</v>
      </c>
      <c r="N162" s="135">
        <f t="shared" ref="N162" si="224">F162+J162</f>
        <v>0</v>
      </c>
      <c r="O162" s="135">
        <f t="shared" ref="O162" si="225">G162+K162</f>
        <v>0</v>
      </c>
      <c r="P162" s="216"/>
      <c r="Q162" s="108"/>
      <c r="R162" s="34"/>
    </row>
    <row r="163" spans="1:18" hidden="1" x14ac:dyDescent="0.25">
      <c r="A163" s="18"/>
      <c r="B163" s="246" t="s">
        <v>189</v>
      </c>
      <c r="C163" s="351"/>
      <c r="D163" s="292"/>
      <c r="E163" s="136"/>
      <c r="F163" s="259"/>
      <c r="G163" s="136"/>
      <c r="H163" s="213"/>
      <c r="I163" s="215"/>
      <c r="J163" s="141"/>
      <c r="K163" s="215"/>
      <c r="L163" s="142"/>
      <c r="M163" s="216"/>
      <c r="N163" s="142"/>
      <c r="O163" s="218"/>
      <c r="P163" s="216"/>
      <c r="Q163" s="108"/>
      <c r="R163" s="34"/>
    </row>
    <row r="164" spans="1:18" ht="26.25" hidden="1" x14ac:dyDescent="0.25">
      <c r="A164" s="18"/>
      <c r="B164" s="128" t="s">
        <v>427</v>
      </c>
      <c r="C164" s="355"/>
      <c r="D164" s="136">
        <f t="shared" ref="D164" si="226">E164+G164</f>
        <v>0</v>
      </c>
      <c r="E164" s="136"/>
      <c r="F164" s="136"/>
      <c r="G164" s="136"/>
      <c r="H164" s="323">
        <f t="shared" ref="H164" si="227">I164+K164</f>
        <v>0</v>
      </c>
      <c r="I164" s="62"/>
      <c r="J164" s="62"/>
      <c r="K164" s="62"/>
      <c r="L164" s="63">
        <f t="shared" ref="L164" si="228">M164+O164</f>
        <v>0</v>
      </c>
      <c r="M164" s="63">
        <f t="shared" ref="M164" si="229">E164+I164</f>
        <v>0</v>
      </c>
      <c r="N164" s="63">
        <f t="shared" ref="N164" si="230">F164+J164</f>
        <v>0</v>
      </c>
      <c r="O164" s="63"/>
      <c r="P164" s="216"/>
    </row>
    <row r="165" spans="1:18" ht="26.25" hidden="1" x14ac:dyDescent="0.25">
      <c r="A165" s="18"/>
      <c r="B165" s="128" t="s">
        <v>420</v>
      </c>
      <c r="C165" s="352"/>
      <c r="D165" s="133">
        <f>E165+G165</f>
        <v>0</v>
      </c>
      <c r="E165" s="133"/>
      <c r="F165" s="133"/>
      <c r="G165" s="214"/>
      <c r="H165" s="137">
        <f t="shared" si="209"/>
        <v>0</v>
      </c>
      <c r="I165" s="242"/>
      <c r="J165" s="137"/>
      <c r="K165" s="242"/>
      <c r="L165" s="138">
        <f>M165+O165</f>
        <v>0</v>
      </c>
      <c r="M165" s="243">
        <f t="shared" ref="M165:O166" si="231">E165+I165</f>
        <v>0</v>
      </c>
      <c r="N165" s="138">
        <f t="shared" si="231"/>
        <v>0</v>
      </c>
      <c r="O165" s="173">
        <f t="shared" si="231"/>
        <v>0</v>
      </c>
      <c r="P165" s="216"/>
      <c r="Q165" s="108"/>
      <c r="R165" s="34"/>
    </row>
    <row r="166" spans="1:18" hidden="1" x14ac:dyDescent="0.25">
      <c r="A166" s="5" t="s">
        <v>103</v>
      </c>
      <c r="B166" s="28" t="s">
        <v>44</v>
      </c>
      <c r="C166" s="523" t="s">
        <v>50</v>
      </c>
      <c r="D166" s="340">
        <f>E166+G166</f>
        <v>0</v>
      </c>
      <c r="E166" s="133">
        <f>SUM(E168:E169)</f>
        <v>0</v>
      </c>
      <c r="F166" s="133">
        <f t="shared" ref="F166:G166" si="232">SUM(F168:F169)</f>
        <v>0</v>
      </c>
      <c r="G166" s="133">
        <f t="shared" si="232"/>
        <v>0</v>
      </c>
      <c r="H166" s="166">
        <f t="shared" si="209"/>
        <v>0</v>
      </c>
      <c r="I166" s="134">
        <f>SUM(I168:I169)</f>
        <v>0</v>
      </c>
      <c r="J166" s="134">
        <f t="shared" ref="J166:K166" si="233">SUM(J168:J169)</f>
        <v>0</v>
      </c>
      <c r="K166" s="134">
        <f t="shared" si="233"/>
        <v>0</v>
      </c>
      <c r="L166" s="135">
        <f>M166+O166</f>
        <v>0</v>
      </c>
      <c r="M166" s="135">
        <f t="shared" si="231"/>
        <v>0</v>
      </c>
      <c r="N166" s="135">
        <f t="shared" si="231"/>
        <v>0</v>
      </c>
      <c r="O166" s="135">
        <f t="shared" si="231"/>
        <v>0</v>
      </c>
      <c r="P166" s="216"/>
      <c r="Q166" s="108"/>
      <c r="R166" s="34"/>
    </row>
    <row r="167" spans="1:18" hidden="1" x14ac:dyDescent="0.25">
      <c r="A167" s="18"/>
      <c r="B167" s="246" t="s">
        <v>189</v>
      </c>
      <c r="C167" s="525"/>
      <c r="D167" s="292"/>
      <c r="E167" s="136"/>
      <c r="F167" s="259"/>
      <c r="G167" s="136"/>
      <c r="H167" s="213"/>
      <c r="I167" s="213"/>
      <c r="J167" s="141"/>
      <c r="K167" s="141"/>
      <c r="L167" s="142"/>
      <c r="M167" s="142"/>
      <c r="N167" s="142"/>
      <c r="O167" s="142"/>
      <c r="P167" s="216"/>
      <c r="Q167" s="108"/>
      <c r="R167" s="34"/>
    </row>
    <row r="168" spans="1:18" ht="26.25" hidden="1" x14ac:dyDescent="0.25">
      <c r="A168" s="18"/>
      <c r="B168" s="128" t="s">
        <v>427</v>
      </c>
      <c r="C168" s="526"/>
      <c r="D168" s="136">
        <f t="shared" ref="D168" si="234">E168+G168</f>
        <v>0</v>
      </c>
      <c r="E168" s="136"/>
      <c r="F168" s="136"/>
      <c r="G168" s="136"/>
      <c r="H168" s="323">
        <f t="shared" ref="H168" si="235">I168+K168</f>
        <v>0</v>
      </c>
      <c r="I168" s="62"/>
      <c r="J168" s="62"/>
      <c r="K168" s="62"/>
      <c r="L168" s="63">
        <f t="shared" ref="L168" si="236">M168+O168</f>
        <v>0</v>
      </c>
      <c r="M168" s="63">
        <f t="shared" ref="M168" si="237">E168+I168</f>
        <v>0</v>
      </c>
      <c r="N168" s="63">
        <f t="shared" ref="N168" si="238">F168+J168</f>
        <v>0</v>
      </c>
      <c r="O168" s="63"/>
      <c r="P168" s="216"/>
    </row>
    <row r="169" spans="1:18" s="34" customFormat="1" ht="26.25" hidden="1" x14ac:dyDescent="0.25">
      <c r="A169" s="116"/>
      <c r="B169" s="128" t="s">
        <v>420</v>
      </c>
      <c r="C169" s="527"/>
      <c r="D169" s="133">
        <f>E169+G169</f>
        <v>0</v>
      </c>
      <c r="E169" s="133"/>
      <c r="F169" s="133"/>
      <c r="G169" s="212"/>
      <c r="H169" s="137">
        <f t="shared" si="209"/>
        <v>0</v>
      </c>
      <c r="I169" s="168"/>
      <c r="J169" s="137"/>
      <c r="K169" s="137"/>
      <c r="L169" s="135">
        <f t="shared" ref="L169" si="239">M169+O169</f>
        <v>0</v>
      </c>
      <c r="M169" s="135">
        <f t="shared" ref="M169" si="240">E169+I169</f>
        <v>0</v>
      </c>
      <c r="N169" s="135">
        <f t="shared" ref="N169" si="241">F169+J169</f>
        <v>0</v>
      </c>
      <c r="O169" s="135">
        <f t="shared" ref="O169" si="242">G169+K169</f>
        <v>0</v>
      </c>
      <c r="P169" s="216"/>
      <c r="Q169" s="169"/>
      <c r="R169" s="170"/>
    </row>
    <row r="170" spans="1:18" hidden="1" x14ac:dyDescent="0.25">
      <c r="A170" s="5" t="s">
        <v>104</v>
      </c>
      <c r="B170" s="28" t="s">
        <v>160</v>
      </c>
      <c r="C170" s="523" t="s">
        <v>50</v>
      </c>
      <c r="D170" s="340">
        <f>E170+G170</f>
        <v>0</v>
      </c>
      <c r="E170" s="133">
        <f>SUM(E172:E173)</f>
        <v>0</v>
      </c>
      <c r="F170" s="133">
        <f t="shared" ref="F170:G170" si="243">SUM(F172:F173)</f>
        <v>0</v>
      </c>
      <c r="G170" s="133">
        <f t="shared" si="243"/>
        <v>0</v>
      </c>
      <c r="H170" s="166">
        <f t="shared" si="209"/>
        <v>0</v>
      </c>
      <c r="I170" s="134">
        <f>SUM(I172:I173)</f>
        <v>0</v>
      </c>
      <c r="J170" s="134">
        <f t="shared" ref="J170:K170" si="244">SUM(J172:J173)</f>
        <v>0</v>
      </c>
      <c r="K170" s="134">
        <f t="shared" si="244"/>
        <v>0</v>
      </c>
      <c r="L170" s="135">
        <f>M170+O170</f>
        <v>0</v>
      </c>
      <c r="M170" s="135">
        <f>E170+I170</f>
        <v>0</v>
      </c>
      <c r="N170" s="135">
        <f>F170+J170</f>
        <v>0</v>
      </c>
      <c r="O170" s="135">
        <f>G170+K170</f>
        <v>0</v>
      </c>
      <c r="P170" s="216"/>
      <c r="Q170" s="108"/>
      <c r="R170" s="34"/>
    </row>
    <row r="171" spans="1:18" hidden="1" x14ac:dyDescent="0.25">
      <c r="A171" s="18"/>
      <c r="B171" s="246" t="s">
        <v>189</v>
      </c>
      <c r="C171" s="525"/>
      <c r="D171" s="292"/>
      <c r="E171" s="136"/>
      <c r="F171" s="259"/>
      <c r="G171" s="136"/>
      <c r="H171" s="213"/>
      <c r="I171" s="213"/>
      <c r="J171" s="141"/>
      <c r="K171" s="141"/>
      <c r="L171" s="142"/>
      <c r="M171" s="142"/>
      <c r="N171" s="142"/>
      <c r="O171" s="142"/>
      <c r="P171" s="216"/>
      <c r="Q171" s="108"/>
      <c r="R171" s="34"/>
    </row>
    <row r="172" spans="1:18" ht="26.25" hidden="1" x14ac:dyDescent="0.25">
      <c r="A172" s="18"/>
      <c r="B172" s="128" t="s">
        <v>427</v>
      </c>
      <c r="C172" s="526"/>
      <c r="D172" s="136">
        <f t="shared" ref="D172" si="245">E172+G172</f>
        <v>0</v>
      </c>
      <c r="E172" s="136"/>
      <c r="F172" s="136"/>
      <c r="G172" s="136"/>
      <c r="H172" s="323">
        <f t="shared" ref="H172" si="246">I172+K172</f>
        <v>0</v>
      </c>
      <c r="I172" s="62"/>
      <c r="J172" s="62"/>
      <c r="K172" s="62"/>
      <c r="L172" s="63">
        <f t="shared" ref="L172" si="247">M172+O172</f>
        <v>0</v>
      </c>
      <c r="M172" s="63">
        <f t="shared" ref="M172" si="248">E172+I172</f>
        <v>0</v>
      </c>
      <c r="N172" s="63">
        <f t="shared" ref="N172" si="249">F172+J172</f>
        <v>0</v>
      </c>
      <c r="O172" s="63"/>
      <c r="P172" s="216"/>
    </row>
    <row r="173" spans="1:18" s="34" customFormat="1" ht="26.25" hidden="1" x14ac:dyDescent="0.25">
      <c r="A173" s="116"/>
      <c r="B173" s="128" t="s">
        <v>420</v>
      </c>
      <c r="C173" s="527"/>
      <c r="D173" s="133">
        <f>E173+G173</f>
        <v>0</v>
      </c>
      <c r="E173" s="133"/>
      <c r="F173" s="133"/>
      <c r="G173" s="212"/>
      <c r="H173" s="137">
        <f t="shared" si="209"/>
        <v>0</v>
      </c>
      <c r="I173" s="168"/>
      <c r="J173" s="137"/>
      <c r="K173" s="137"/>
      <c r="L173" s="135">
        <f t="shared" ref="L173" si="250">M173+O173</f>
        <v>0</v>
      </c>
      <c r="M173" s="135">
        <f t="shared" ref="M173" si="251">E173+I173</f>
        <v>0</v>
      </c>
      <c r="N173" s="135">
        <f t="shared" ref="N173" si="252">F173+J173</f>
        <v>0</v>
      </c>
      <c r="O173" s="135">
        <f t="shared" ref="O173" si="253">G173+K173</f>
        <v>0</v>
      </c>
      <c r="P173" s="216"/>
      <c r="Q173" s="169"/>
      <c r="R173" s="170"/>
    </row>
    <row r="174" spans="1:18" hidden="1" x14ac:dyDescent="0.25">
      <c r="A174" s="5" t="s">
        <v>105</v>
      </c>
      <c r="B174" s="28" t="s">
        <v>43</v>
      </c>
      <c r="C174" s="523" t="s">
        <v>50</v>
      </c>
      <c r="D174" s="340">
        <f>E174+G174</f>
        <v>0</v>
      </c>
      <c r="E174" s="133">
        <f>SUM(E176:E177)</f>
        <v>0</v>
      </c>
      <c r="F174" s="133">
        <f t="shared" ref="F174:G174" si="254">SUM(F176:F177)</f>
        <v>0</v>
      </c>
      <c r="G174" s="133">
        <f t="shared" si="254"/>
        <v>0</v>
      </c>
      <c r="H174" s="166">
        <f t="shared" si="209"/>
        <v>0</v>
      </c>
      <c r="I174" s="134">
        <f>SUM(I176:I177)</f>
        <v>0</v>
      </c>
      <c r="J174" s="134">
        <f t="shared" ref="J174:K174" si="255">SUM(J176:J177)</f>
        <v>0</v>
      </c>
      <c r="K174" s="134">
        <f t="shared" si="255"/>
        <v>0</v>
      </c>
      <c r="L174" s="135">
        <f>M174+O174</f>
        <v>0</v>
      </c>
      <c r="M174" s="135">
        <f>E174+I174</f>
        <v>0</v>
      </c>
      <c r="N174" s="135">
        <f>F174+J174</f>
        <v>0</v>
      </c>
      <c r="O174" s="135">
        <f>G174+K174</f>
        <v>0</v>
      </c>
      <c r="P174" s="216"/>
      <c r="Q174" s="108"/>
      <c r="R174" s="34"/>
    </row>
    <row r="175" spans="1:18" hidden="1" x14ac:dyDescent="0.25">
      <c r="A175" s="18"/>
      <c r="B175" s="246" t="s">
        <v>189</v>
      </c>
      <c r="C175" s="525"/>
      <c r="D175" s="292"/>
      <c r="E175" s="136"/>
      <c r="F175" s="259"/>
      <c r="G175" s="136"/>
      <c r="H175" s="213"/>
      <c r="I175" s="213"/>
      <c r="J175" s="141"/>
      <c r="K175" s="141"/>
      <c r="L175" s="142"/>
      <c r="M175" s="142"/>
      <c r="N175" s="142"/>
      <c r="O175" s="142"/>
      <c r="P175" s="216"/>
      <c r="Q175" s="108"/>
      <c r="R175" s="34"/>
    </row>
    <row r="176" spans="1:18" ht="26.25" hidden="1" x14ac:dyDescent="0.25">
      <c r="A176" s="18"/>
      <c r="B176" s="128" t="s">
        <v>427</v>
      </c>
      <c r="C176" s="526"/>
      <c r="D176" s="136">
        <f t="shared" ref="D176" si="256">E176+G176</f>
        <v>0</v>
      </c>
      <c r="E176" s="136"/>
      <c r="F176" s="136"/>
      <c r="G176" s="136"/>
      <c r="H176" s="323">
        <f t="shared" ref="H176" si="257">I176+K176</f>
        <v>0</v>
      </c>
      <c r="I176" s="62"/>
      <c r="J176" s="62"/>
      <c r="K176" s="62"/>
      <c r="L176" s="63">
        <f t="shared" ref="L176" si="258">M176+O176</f>
        <v>0</v>
      </c>
      <c r="M176" s="63">
        <f t="shared" ref="M176" si="259">E176+I176</f>
        <v>0</v>
      </c>
      <c r="N176" s="63">
        <f t="shared" ref="N176" si="260">F176+J176</f>
        <v>0</v>
      </c>
      <c r="O176" s="63"/>
      <c r="P176" s="216"/>
    </row>
    <row r="177" spans="1:18" s="34" customFormat="1" ht="26.25" hidden="1" x14ac:dyDescent="0.25">
      <c r="A177" s="116"/>
      <c r="B177" s="128" t="s">
        <v>420</v>
      </c>
      <c r="C177" s="527"/>
      <c r="D177" s="133">
        <f>E177+G177</f>
        <v>0</v>
      </c>
      <c r="E177" s="133"/>
      <c r="F177" s="133"/>
      <c r="G177" s="212"/>
      <c r="H177" s="137">
        <f t="shared" si="209"/>
        <v>0</v>
      </c>
      <c r="I177" s="168"/>
      <c r="J177" s="137"/>
      <c r="K177" s="137"/>
      <c r="L177" s="135">
        <f t="shared" ref="L177" si="261">M177+O177</f>
        <v>0</v>
      </c>
      <c r="M177" s="135">
        <f t="shared" ref="M177" si="262">E177+I177</f>
        <v>0</v>
      </c>
      <c r="N177" s="135">
        <f t="shared" ref="N177" si="263">F177+J177</f>
        <v>0</v>
      </c>
      <c r="O177" s="135">
        <f t="shared" ref="O177" si="264">G177+K177</f>
        <v>0</v>
      </c>
      <c r="P177" s="216"/>
      <c r="Q177" s="169"/>
      <c r="R177" s="170"/>
    </row>
    <row r="178" spans="1:18" hidden="1" x14ac:dyDescent="0.25">
      <c r="A178" s="5" t="s">
        <v>106</v>
      </c>
      <c r="B178" s="28" t="s">
        <v>46</v>
      </c>
      <c r="C178" s="523" t="s">
        <v>50</v>
      </c>
      <c r="D178" s="340">
        <f>E178+G178</f>
        <v>0</v>
      </c>
      <c r="E178" s="133">
        <f>SUM(E180:E182)</f>
        <v>0</v>
      </c>
      <c r="F178" s="133">
        <f t="shared" ref="F178:G178" si="265">SUM(F180:F182)</f>
        <v>0</v>
      </c>
      <c r="G178" s="133">
        <f t="shared" si="265"/>
        <v>0</v>
      </c>
      <c r="H178" s="166">
        <f t="shared" si="209"/>
        <v>0</v>
      </c>
      <c r="I178" s="134">
        <f>SUM(I180:I182)</f>
        <v>0</v>
      </c>
      <c r="J178" s="134">
        <f t="shared" ref="J178:K178" si="266">SUM(J180:J182)</f>
        <v>0</v>
      </c>
      <c r="K178" s="134">
        <f t="shared" si="266"/>
        <v>0</v>
      </c>
      <c r="L178" s="135">
        <f>M178+O178</f>
        <v>0</v>
      </c>
      <c r="M178" s="135">
        <f>E178+I178</f>
        <v>0</v>
      </c>
      <c r="N178" s="135">
        <f>F178+J178</f>
        <v>0</v>
      </c>
      <c r="O178" s="135">
        <f>G178+K178</f>
        <v>0</v>
      </c>
      <c r="P178" s="216"/>
      <c r="Q178" s="108"/>
      <c r="R178" s="34"/>
    </row>
    <row r="179" spans="1:18" hidden="1" x14ac:dyDescent="0.25">
      <c r="A179" s="18"/>
      <c r="B179" s="246" t="s">
        <v>189</v>
      </c>
      <c r="C179" s="525"/>
      <c r="D179" s="292"/>
      <c r="E179" s="136"/>
      <c r="F179" s="259"/>
      <c r="G179" s="136"/>
      <c r="H179" s="213"/>
      <c r="I179" s="213"/>
      <c r="J179" s="141"/>
      <c r="K179" s="141"/>
      <c r="L179" s="142"/>
      <c r="M179" s="142"/>
      <c r="N179" s="142"/>
      <c r="O179" s="142"/>
      <c r="P179" s="216"/>
      <c r="Q179" s="108"/>
      <c r="R179" s="34"/>
    </row>
    <row r="180" spans="1:18" ht="26.25" hidden="1" x14ac:dyDescent="0.25">
      <c r="A180" s="18"/>
      <c r="B180" s="129" t="s">
        <v>330</v>
      </c>
      <c r="C180" s="525"/>
      <c r="D180" s="136">
        <f t="shared" ref="D180:D181" si="267">E180+G180</f>
        <v>0</v>
      </c>
      <c r="E180" s="136"/>
      <c r="F180" s="259"/>
      <c r="G180" s="136"/>
      <c r="H180" s="323">
        <f t="shared" ref="H180:H181" si="268">I180+K180</f>
        <v>0</v>
      </c>
      <c r="I180" s="62"/>
      <c r="J180" s="62"/>
      <c r="K180" s="62"/>
      <c r="L180" s="63">
        <f t="shared" ref="L180" si="269">M180+O180</f>
        <v>0</v>
      </c>
      <c r="M180" s="63">
        <f t="shared" ref="M180" si="270">E180+I180</f>
        <v>0</v>
      </c>
      <c r="N180" s="63">
        <f t="shared" ref="N180" si="271">F180+J180</f>
        <v>0</v>
      </c>
      <c r="O180" s="63"/>
      <c r="P180" s="216"/>
      <c r="Q180" s="108"/>
      <c r="R180" s="34"/>
    </row>
    <row r="181" spans="1:18" ht="26.25" hidden="1" x14ac:dyDescent="0.25">
      <c r="A181" s="18"/>
      <c r="B181" s="128" t="s">
        <v>427</v>
      </c>
      <c r="C181" s="526"/>
      <c r="D181" s="136">
        <f t="shared" si="267"/>
        <v>0</v>
      </c>
      <c r="E181" s="136"/>
      <c r="F181" s="136"/>
      <c r="G181" s="136"/>
      <c r="H181" s="323">
        <f t="shared" si="268"/>
        <v>0</v>
      </c>
      <c r="I181" s="62"/>
      <c r="J181" s="62"/>
      <c r="K181" s="62"/>
      <c r="L181" s="63">
        <f t="shared" ref="L181" si="272">M181+O181</f>
        <v>0</v>
      </c>
      <c r="M181" s="63">
        <f t="shared" ref="M181" si="273">E181+I181</f>
        <v>0</v>
      </c>
      <c r="N181" s="63">
        <f t="shared" ref="N181" si="274">F181+J181</f>
        <v>0</v>
      </c>
      <c r="O181" s="63"/>
      <c r="P181" s="216"/>
    </row>
    <row r="182" spans="1:18" s="34" customFormat="1" ht="26.25" hidden="1" x14ac:dyDescent="0.25">
      <c r="A182" s="116"/>
      <c r="B182" s="128" t="s">
        <v>420</v>
      </c>
      <c r="C182" s="527"/>
      <c r="D182" s="133">
        <f>E182+G182</f>
        <v>0</v>
      </c>
      <c r="E182" s="133"/>
      <c r="F182" s="133"/>
      <c r="G182" s="212"/>
      <c r="H182" s="137">
        <f t="shared" si="209"/>
        <v>0</v>
      </c>
      <c r="I182" s="168"/>
      <c r="J182" s="137"/>
      <c r="K182" s="137"/>
      <c r="L182" s="135">
        <f t="shared" ref="L182" si="275">M182+O182</f>
        <v>0</v>
      </c>
      <c r="M182" s="135">
        <f t="shared" ref="M182" si="276">E182+I182</f>
        <v>0</v>
      </c>
      <c r="N182" s="135">
        <f t="shared" ref="N182" si="277">F182+J182</f>
        <v>0</v>
      </c>
      <c r="O182" s="135">
        <f t="shared" ref="O182" si="278">G182+K182</f>
        <v>0</v>
      </c>
      <c r="P182" s="216"/>
      <c r="Q182" s="169"/>
      <c r="R182" s="170"/>
    </row>
    <row r="183" spans="1:18" hidden="1" x14ac:dyDescent="0.25">
      <c r="A183" s="5" t="s">
        <v>107</v>
      </c>
      <c r="B183" s="28" t="s">
        <v>364</v>
      </c>
      <c r="C183" s="523" t="s">
        <v>50</v>
      </c>
      <c r="D183" s="340">
        <f>E183+G183</f>
        <v>0</v>
      </c>
      <c r="E183" s="133">
        <f>SUM(E185:E186)</f>
        <v>0</v>
      </c>
      <c r="F183" s="133">
        <f t="shared" ref="F183:G183" si="279">SUM(F185:F186)</f>
        <v>0</v>
      </c>
      <c r="G183" s="133">
        <f t="shared" si="279"/>
        <v>0</v>
      </c>
      <c r="H183" s="166">
        <f t="shared" si="209"/>
        <v>0</v>
      </c>
      <c r="I183" s="134">
        <f>SUM(I185:I186)</f>
        <v>0</v>
      </c>
      <c r="J183" s="134">
        <f t="shared" ref="J183:K183" si="280">SUM(J185:J186)</f>
        <v>0</v>
      </c>
      <c r="K183" s="134">
        <f t="shared" si="280"/>
        <v>0</v>
      </c>
      <c r="L183" s="135">
        <f>M183+O183</f>
        <v>0</v>
      </c>
      <c r="M183" s="135">
        <f>E183+I183</f>
        <v>0</v>
      </c>
      <c r="N183" s="135">
        <f>F183+J183</f>
        <v>0</v>
      </c>
      <c r="O183" s="135">
        <f>G183+K183</f>
        <v>0</v>
      </c>
      <c r="P183" s="216"/>
      <c r="Q183" s="108"/>
      <c r="R183" s="34"/>
    </row>
    <row r="184" spans="1:18" hidden="1" x14ac:dyDescent="0.25">
      <c r="A184" s="18"/>
      <c r="B184" s="246" t="s">
        <v>189</v>
      </c>
      <c r="C184" s="525"/>
      <c r="D184" s="292"/>
      <c r="E184" s="136"/>
      <c r="F184" s="259"/>
      <c r="G184" s="136"/>
      <c r="H184" s="213"/>
      <c r="I184" s="213"/>
      <c r="J184" s="141"/>
      <c r="K184" s="141"/>
      <c r="L184" s="142"/>
      <c r="M184" s="142"/>
      <c r="N184" s="142"/>
      <c r="O184" s="142"/>
      <c r="P184" s="216"/>
      <c r="Q184" s="108"/>
      <c r="R184" s="34"/>
    </row>
    <row r="185" spans="1:18" ht="26.25" hidden="1" x14ac:dyDescent="0.25">
      <c r="A185" s="18"/>
      <c r="B185" s="128" t="s">
        <v>427</v>
      </c>
      <c r="C185" s="526"/>
      <c r="D185" s="136">
        <f t="shared" ref="D185" si="281">E185+G185</f>
        <v>0</v>
      </c>
      <c r="E185" s="136"/>
      <c r="F185" s="136"/>
      <c r="G185" s="136"/>
      <c r="H185" s="323">
        <f t="shared" ref="H185" si="282">I185+K185</f>
        <v>0</v>
      </c>
      <c r="I185" s="62"/>
      <c r="J185" s="62"/>
      <c r="K185" s="62"/>
      <c r="L185" s="63">
        <f t="shared" ref="L185" si="283">M185+O185</f>
        <v>0</v>
      </c>
      <c r="M185" s="63">
        <f t="shared" ref="M185" si="284">E185+I185</f>
        <v>0</v>
      </c>
      <c r="N185" s="63">
        <f t="shared" ref="N185" si="285">F185+J185</f>
        <v>0</v>
      </c>
      <c r="O185" s="63"/>
      <c r="P185" s="216"/>
    </row>
    <row r="186" spans="1:18" s="34" customFormat="1" ht="26.25" hidden="1" x14ac:dyDescent="0.25">
      <c r="A186" s="116"/>
      <c r="B186" s="128" t="s">
        <v>420</v>
      </c>
      <c r="C186" s="527"/>
      <c r="D186" s="133">
        <f>E186+G186</f>
        <v>0</v>
      </c>
      <c r="E186" s="133"/>
      <c r="F186" s="133"/>
      <c r="G186" s="212"/>
      <c r="H186" s="137">
        <f t="shared" si="209"/>
        <v>0</v>
      </c>
      <c r="I186" s="168"/>
      <c r="J186" s="137"/>
      <c r="K186" s="137"/>
      <c r="L186" s="135">
        <f t="shared" ref="L186" si="286">M186+O186</f>
        <v>0</v>
      </c>
      <c r="M186" s="135">
        <f t="shared" ref="M186" si="287">E186+I186</f>
        <v>0</v>
      </c>
      <c r="N186" s="135">
        <f t="shared" ref="N186" si="288">F186+J186</f>
        <v>0</v>
      </c>
      <c r="O186" s="135">
        <f t="shared" ref="O186" si="289">G186+K186</f>
        <v>0</v>
      </c>
      <c r="P186" s="216"/>
      <c r="Q186" s="169"/>
      <c r="R186" s="170"/>
    </row>
    <row r="187" spans="1:18" hidden="1" x14ac:dyDescent="0.25">
      <c r="A187" s="5" t="s">
        <v>151</v>
      </c>
      <c r="B187" s="28" t="s">
        <v>41</v>
      </c>
      <c r="C187" s="523" t="s">
        <v>50</v>
      </c>
      <c r="D187" s="340">
        <f>E187+G187</f>
        <v>0</v>
      </c>
      <c r="E187" s="133">
        <f>SUM(E189:E190)</f>
        <v>0</v>
      </c>
      <c r="F187" s="133">
        <f t="shared" ref="F187:G187" si="290">SUM(F189:F190)</f>
        <v>0</v>
      </c>
      <c r="G187" s="133">
        <f t="shared" si="290"/>
        <v>0</v>
      </c>
      <c r="H187" s="166">
        <f t="shared" si="209"/>
        <v>0</v>
      </c>
      <c r="I187" s="134">
        <f>SUM(I189:I190)</f>
        <v>0</v>
      </c>
      <c r="J187" s="134">
        <f t="shared" ref="J187:K187" si="291">SUM(J189:J190)</f>
        <v>0</v>
      </c>
      <c r="K187" s="134">
        <f t="shared" si="291"/>
        <v>0</v>
      </c>
      <c r="L187" s="135">
        <f>M187+O187</f>
        <v>0</v>
      </c>
      <c r="M187" s="135">
        <f>E187+I187</f>
        <v>0</v>
      </c>
      <c r="N187" s="135">
        <f>F187+J187</f>
        <v>0</v>
      </c>
      <c r="O187" s="135">
        <f>G187+K187</f>
        <v>0</v>
      </c>
      <c r="P187" s="216"/>
      <c r="Q187" s="108"/>
      <c r="R187" s="34"/>
    </row>
    <row r="188" spans="1:18" hidden="1" x14ac:dyDescent="0.25">
      <c r="A188" s="18"/>
      <c r="B188" s="246" t="s">
        <v>189</v>
      </c>
      <c r="C188" s="525"/>
      <c r="D188" s="292"/>
      <c r="E188" s="136"/>
      <c r="F188" s="259"/>
      <c r="G188" s="136"/>
      <c r="H188" s="213"/>
      <c r="I188" s="213"/>
      <c r="J188" s="141"/>
      <c r="K188" s="141"/>
      <c r="L188" s="142"/>
      <c r="M188" s="142"/>
      <c r="N188" s="142"/>
      <c r="O188" s="142"/>
      <c r="P188" s="216"/>
      <c r="Q188" s="108"/>
      <c r="R188" s="34"/>
    </row>
    <row r="189" spans="1:18" ht="26.25" hidden="1" x14ac:dyDescent="0.25">
      <c r="A189" s="18"/>
      <c r="B189" s="128" t="s">
        <v>427</v>
      </c>
      <c r="C189" s="526"/>
      <c r="D189" s="136">
        <f t="shared" ref="D189" si="292">E189+G189</f>
        <v>0</v>
      </c>
      <c r="E189" s="136"/>
      <c r="F189" s="136"/>
      <c r="G189" s="136"/>
      <c r="H189" s="323">
        <f t="shared" ref="H189" si="293">I189+K189</f>
        <v>0</v>
      </c>
      <c r="I189" s="62"/>
      <c r="J189" s="62"/>
      <c r="K189" s="62"/>
      <c r="L189" s="63">
        <f t="shared" ref="L189" si="294">M189+O189</f>
        <v>0</v>
      </c>
      <c r="M189" s="63">
        <f t="shared" ref="M189" si="295">E189+I189</f>
        <v>0</v>
      </c>
      <c r="N189" s="63">
        <f t="shared" ref="N189" si="296">F189+J189</f>
        <v>0</v>
      </c>
      <c r="O189" s="63"/>
      <c r="P189" s="216"/>
    </row>
    <row r="190" spans="1:18" s="34" customFormat="1" ht="26.25" hidden="1" x14ac:dyDescent="0.25">
      <c r="A190" s="116"/>
      <c r="B190" s="128" t="s">
        <v>420</v>
      </c>
      <c r="C190" s="527"/>
      <c r="D190" s="133">
        <f>E190+G190</f>
        <v>0</v>
      </c>
      <c r="E190" s="133"/>
      <c r="F190" s="133"/>
      <c r="G190" s="212"/>
      <c r="H190" s="137">
        <f t="shared" si="209"/>
        <v>0</v>
      </c>
      <c r="I190" s="168"/>
      <c r="J190" s="137"/>
      <c r="K190" s="137"/>
      <c r="L190" s="135">
        <f t="shared" ref="L190" si="297">M190+O190</f>
        <v>0</v>
      </c>
      <c r="M190" s="135">
        <f t="shared" ref="M190" si="298">E190+I190</f>
        <v>0</v>
      </c>
      <c r="N190" s="135">
        <f t="shared" ref="N190" si="299">F190+J190</f>
        <v>0</v>
      </c>
      <c r="O190" s="135">
        <f t="shared" ref="O190" si="300">G190+K190</f>
        <v>0</v>
      </c>
      <c r="P190" s="216"/>
      <c r="Q190" s="169"/>
      <c r="R190" s="170"/>
    </row>
    <row r="191" spans="1:18" hidden="1" x14ac:dyDescent="0.25">
      <c r="A191" s="5" t="s">
        <v>152</v>
      </c>
      <c r="B191" s="28" t="s">
        <v>365</v>
      </c>
      <c r="C191" s="523" t="s">
        <v>50</v>
      </c>
      <c r="D191" s="340">
        <f>E191+G191</f>
        <v>0</v>
      </c>
      <c r="E191" s="133">
        <f>SUM(E193:E194)</f>
        <v>0</v>
      </c>
      <c r="F191" s="133">
        <f t="shared" ref="F191:G191" si="301">SUM(F193:F194)</f>
        <v>0</v>
      </c>
      <c r="G191" s="133">
        <f t="shared" si="301"/>
        <v>0</v>
      </c>
      <c r="H191" s="166">
        <f>I191+K191</f>
        <v>0</v>
      </c>
      <c r="I191" s="134">
        <f>SUM(I193:I194)</f>
        <v>0</v>
      </c>
      <c r="J191" s="134">
        <f t="shared" ref="J191:K191" si="302">SUM(J193:J194)</f>
        <v>0</v>
      </c>
      <c r="K191" s="134">
        <f t="shared" si="302"/>
        <v>0</v>
      </c>
      <c r="L191" s="135">
        <f>M191+O191</f>
        <v>0</v>
      </c>
      <c r="M191" s="135">
        <f>E191+I191</f>
        <v>0</v>
      </c>
      <c r="N191" s="135">
        <f>F191+J191</f>
        <v>0</v>
      </c>
      <c r="O191" s="135">
        <f>G191+K191</f>
        <v>0</v>
      </c>
      <c r="P191" s="216"/>
      <c r="Q191" s="108"/>
      <c r="R191" s="34"/>
    </row>
    <row r="192" spans="1:18" hidden="1" x14ac:dyDescent="0.25">
      <c r="A192" s="18"/>
      <c r="B192" s="246" t="s">
        <v>189</v>
      </c>
      <c r="C192" s="525"/>
      <c r="D192" s="292"/>
      <c r="E192" s="136"/>
      <c r="F192" s="259"/>
      <c r="G192" s="136"/>
      <c r="H192" s="213"/>
      <c r="I192" s="213"/>
      <c r="J192" s="141"/>
      <c r="K192" s="141"/>
      <c r="L192" s="142"/>
      <c r="M192" s="142"/>
      <c r="N192" s="142"/>
      <c r="O192" s="142"/>
      <c r="P192" s="216"/>
      <c r="Q192" s="108"/>
      <c r="R192" s="34"/>
    </row>
    <row r="193" spans="1:18" ht="26.25" hidden="1" x14ac:dyDescent="0.25">
      <c r="A193" s="18"/>
      <c r="B193" s="128" t="s">
        <v>427</v>
      </c>
      <c r="C193" s="526"/>
      <c r="D193" s="136">
        <f t="shared" ref="D193" si="303">E193+G193</f>
        <v>0</v>
      </c>
      <c r="E193" s="136"/>
      <c r="F193" s="136"/>
      <c r="G193" s="136"/>
      <c r="H193" s="323">
        <f t="shared" ref="H193" si="304">I193+K193</f>
        <v>0</v>
      </c>
      <c r="I193" s="62"/>
      <c r="J193" s="62"/>
      <c r="K193" s="62"/>
      <c r="L193" s="63">
        <f t="shared" ref="L193" si="305">M193+O193</f>
        <v>0</v>
      </c>
      <c r="M193" s="63">
        <f t="shared" ref="M193" si="306">E193+I193</f>
        <v>0</v>
      </c>
      <c r="N193" s="63">
        <f t="shared" ref="N193" si="307">F193+J193</f>
        <v>0</v>
      </c>
      <c r="O193" s="63"/>
      <c r="P193" s="216"/>
    </row>
    <row r="194" spans="1:18" s="34" customFormat="1" ht="26.25" hidden="1" x14ac:dyDescent="0.25">
      <c r="A194" s="116"/>
      <c r="B194" s="128" t="s">
        <v>420</v>
      </c>
      <c r="C194" s="527"/>
      <c r="D194" s="133">
        <f>E194+G194</f>
        <v>0</v>
      </c>
      <c r="E194" s="133"/>
      <c r="F194" s="133"/>
      <c r="G194" s="212"/>
      <c r="H194" s="137">
        <f>I194+K194</f>
        <v>0</v>
      </c>
      <c r="I194" s="168"/>
      <c r="J194" s="137"/>
      <c r="K194" s="137"/>
      <c r="L194" s="135">
        <f t="shared" ref="L194" si="308">M194+O194</f>
        <v>0</v>
      </c>
      <c r="M194" s="135">
        <f t="shared" ref="M194" si="309">E194+I194</f>
        <v>0</v>
      </c>
      <c r="N194" s="135">
        <f t="shared" ref="N194" si="310">F194+J194</f>
        <v>0</v>
      </c>
      <c r="O194" s="135">
        <f t="shared" ref="O194" si="311">G194+K194</f>
        <v>0</v>
      </c>
      <c r="P194" s="216"/>
      <c r="Q194" s="169"/>
      <c r="R194" s="170"/>
    </row>
    <row r="195" spans="1:18" hidden="1" x14ac:dyDescent="0.25">
      <c r="A195" s="5" t="s">
        <v>108</v>
      </c>
      <c r="B195" s="28" t="s">
        <v>40</v>
      </c>
      <c r="C195" s="523" t="s">
        <v>50</v>
      </c>
      <c r="D195" s="340">
        <f>E195+G195</f>
        <v>0</v>
      </c>
      <c r="E195" s="133">
        <f>SUM(E197:E198)</f>
        <v>0</v>
      </c>
      <c r="F195" s="133">
        <f t="shared" ref="F195:G195" si="312">SUM(F197:F198)</f>
        <v>0</v>
      </c>
      <c r="G195" s="133">
        <f t="shared" si="312"/>
        <v>0</v>
      </c>
      <c r="H195" s="166">
        <f t="shared" si="209"/>
        <v>0</v>
      </c>
      <c r="I195" s="134">
        <f>SUM(I197:I198)</f>
        <v>0</v>
      </c>
      <c r="J195" s="134">
        <f t="shared" ref="J195:K195" si="313">SUM(J197:J198)</f>
        <v>0</v>
      </c>
      <c r="K195" s="134">
        <f t="shared" si="313"/>
        <v>0</v>
      </c>
      <c r="L195" s="135">
        <f>M195+O195</f>
        <v>0</v>
      </c>
      <c r="M195" s="135">
        <f>E195+I195</f>
        <v>0</v>
      </c>
      <c r="N195" s="135">
        <f>F195+J195</f>
        <v>0</v>
      </c>
      <c r="O195" s="135">
        <f>G195+K195</f>
        <v>0</v>
      </c>
      <c r="P195" s="216"/>
      <c r="Q195" s="108"/>
      <c r="R195" s="34"/>
    </row>
    <row r="196" spans="1:18" hidden="1" x14ac:dyDescent="0.25">
      <c r="A196" s="18"/>
      <c r="B196" s="246" t="s">
        <v>189</v>
      </c>
      <c r="C196" s="525"/>
      <c r="D196" s="292"/>
      <c r="E196" s="136"/>
      <c r="F196" s="259"/>
      <c r="G196" s="136"/>
      <c r="H196" s="213"/>
      <c r="I196" s="213"/>
      <c r="J196" s="141"/>
      <c r="K196" s="141"/>
      <c r="L196" s="142"/>
      <c r="M196" s="142"/>
      <c r="N196" s="142"/>
      <c r="O196" s="142"/>
      <c r="P196" s="216"/>
      <c r="Q196" s="108"/>
      <c r="R196" s="34"/>
    </row>
    <row r="197" spans="1:18" ht="26.25" hidden="1" x14ac:dyDescent="0.25">
      <c r="A197" s="18"/>
      <c r="B197" s="128" t="s">
        <v>427</v>
      </c>
      <c r="C197" s="526"/>
      <c r="D197" s="136">
        <f t="shared" ref="D197" si="314">E197+G197</f>
        <v>0</v>
      </c>
      <c r="E197" s="136"/>
      <c r="F197" s="136"/>
      <c r="G197" s="136"/>
      <c r="H197" s="323">
        <f t="shared" ref="H197" si="315">I197+K197</f>
        <v>0</v>
      </c>
      <c r="I197" s="62"/>
      <c r="J197" s="62"/>
      <c r="K197" s="62"/>
      <c r="L197" s="63">
        <f t="shared" ref="L197" si="316">M197+O197</f>
        <v>0</v>
      </c>
      <c r="M197" s="63">
        <f t="shared" ref="M197" si="317">E197+I197</f>
        <v>0</v>
      </c>
      <c r="N197" s="63">
        <f t="shared" ref="N197" si="318">F197+J197</f>
        <v>0</v>
      </c>
      <c r="O197" s="63"/>
      <c r="P197" s="216"/>
    </row>
    <row r="198" spans="1:18" s="34" customFormat="1" ht="26.25" hidden="1" x14ac:dyDescent="0.25">
      <c r="A198" s="116"/>
      <c r="B198" s="128" t="s">
        <v>420</v>
      </c>
      <c r="C198" s="527"/>
      <c r="D198" s="133">
        <f>E198+G198</f>
        <v>0</v>
      </c>
      <c r="E198" s="133"/>
      <c r="F198" s="133"/>
      <c r="G198" s="212"/>
      <c r="H198" s="137">
        <f t="shared" si="209"/>
        <v>0</v>
      </c>
      <c r="I198" s="168"/>
      <c r="J198" s="137"/>
      <c r="K198" s="137"/>
      <c r="L198" s="135">
        <f t="shared" ref="L198" si="319">M198+O198</f>
        <v>0</v>
      </c>
      <c r="M198" s="135">
        <f t="shared" ref="M198" si="320">E198+I198</f>
        <v>0</v>
      </c>
      <c r="N198" s="135">
        <f t="shared" ref="N198" si="321">F198+J198</f>
        <v>0</v>
      </c>
      <c r="O198" s="135">
        <f t="shared" ref="O198" si="322">G198+K198</f>
        <v>0</v>
      </c>
      <c r="P198" s="216"/>
      <c r="Q198" s="169"/>
      <c r="R198" s="170"/>
    </row>
    <row r="199" spans="1:18" hidden="1" x14ac:dyDescent="0.25">
      <c r="A199" s="5" t="s">
        <v>153</v>
      </c>
      <c r="B199" s="28" t="s">
        <v>156</v>
      </c>
      <c r="C199" s="523" t="s">
        <v>50</v>
      </c>
      <c r="D199" s="340">
        <f>E199+G199</f>
        <v>0</v>
      </c>
      <c r="E199" s="133">
        <f>SUM(E201:E203)</f>
        <v>0</v>
      </c>
      <c r="F199" s="133">
        <f t="shared" ref="F199:G199" si="323">SUM(F201:F203)</f>
        <v>0</v>
      </c>
      <c r="G199" s="133">
        <f t="shared" si="323"/>
        <v>0</v>
      </c>
      <c r="H199" s="166">
        <f t="shared" si="209"/>
        <v>0</v>
      </c>
      <c r="I199" s="134">
        <f>SUM(I201:I203)</f>
        <v>0</v>
      </c>
      <c r="J199" s="134">
        <f t="shared" ref="J199:K199" si="324">SUM(J201:J203)</f>
        <v>0</v>
      </c>
      <c r="K199" s="134">
        <f t="shared" si="324"/>
        <v>0</v>
      </c>
      <c r="L199" s="135">
        <f>M199+O199</f>
        <v>0</v>
      </c>
      <c r="M199" s="135">
        <f>E199+I199</f>
        <v>0</v>
      </c>
      <c r="N199" s="135">
        <f>F199+J199</f>
        <v>0</v>
      </c>
      <c r="O199" s="135">
        <f t="shared" ref="O199" si="325">G199+K199+O201</f>
        <v>0</v>
      </c>
      <c r="P199" s="216"/>
      <c r="Q199" s="108"/>
      <c r="R199" s="34"/>
    </row>
    <row r="200" spans="1:18" hidden="1" x14ac:dyDescent="0.25">
      <c r="A200" s="18"/>
      <c r="B200" s="246" t="s">
        <v>189</v>
      </c>
      <c r="C200" s="525"/>
      <c r="D200" s="292"/>
      <c r="E200" s="136"/>
      <c r="F200" s="259"/>
      <c r="G200" s="136"/>
      <c r="H200" s="213"/>
      <c r="I200" s="213"/>
      <c r="J200" s="141"/>
      <c r="K200" s="141"/>
      <c r="L200" s="142"/>
      <c r="M200" s="142"/>
      <c r="N200" s="142"/>
      <c r="O200" s="142"/>
      <c r="P200" s="216"/>
      <c r="Q200" s="108"/>
      <c r="R200" s="34"/>
    </row>
    <row r="201" spans="1:18" ht="26.25" hidden="1" x14ac:dyDescent="0.25">
      <c r="A201" s="18"/>
      <c r="B201" s="129" t="s">
        <v>330</v>
      </c>
      <c r="C201" s="525"/>
      <c r="D201" s="136">
        <f t="shared" ref="D201:D202" si="326">E201+G201</f>
        <v>0</v>
      </c>
      <c r="E201" s="136"/>
      <c r="F201" s="259"/>
      <c r="G201" s="136"/>
      <c r="H201" s="323">
        <f t="shared" ref="H201:H202" si="327">I201+K201</f>
        <v>0</v>
      </c>
      <c r="I201" s="62"/>
      <c r="J201" s="62"/>
      <c r="K201" s="62"/>
      <c r="L201" s="63">
        <f t="shared" ref="L201" si="328">M201+O201</f>
        <v>0</v>
      </c>
      <c r="M201" s="63">
        <f t="shared" ref="M201" si="329">E201+I201</f>
        <v>0</v>
      </c>
      <c r="N201" s="63">
        <f t="shared" ref="N201" si="330">F201+J201</f>
        <v>0</v>
      </c>
      <c r="O201" s="63"/>
      <c r="P201" s="216"/>
      <c r="Q201" s="108"/>
      <c r="R201" s="34"/>
    </row>
    <row r="202" spans="1:18" ht="26.25" hidden="1" x14ac:dyDescent="0.25">
      <c r="A202" s="18"/>
      <c r="B202" s="128" t="s">
        <v>427</v>
      </c>
      <c r="C202" s="526"/>
      <c r="D202" s="136">
        <f t="shared" si="326"/>
        <v>0</v>
      </c>
      <c r="E202" s="136"/>
      <c r="F202" s="136"/>
      <c r="G202" s="136"/>
      <c r="H202" s="323">
        <f t="shared" si="327"/>
        <v>0</v>
      </c>
      <c r="I202" s="62"/>
      <c r="J202" s="62"/>
      <c r="K202" s="62"/>
      <c r="L202" s="63">
        <f t="shared" ref="L202" si="331">M202+O202</f>
        <v>0</v>
      </c>
      <c r="M202" s="63">
        <f t="shared" ref="M202" si="332">E202+I202</f>
        <v>0</v>
      </c>
      <c r="N202" s="63">
        <f t="shared" ref="N202" si="333">F202+J202</f>
        <v>0</v>
      </c>
      <c r="O202" s="63"/>
      <c r="P202" s="216"/>
    </row>
    <row r="203" spans="1:18" s="34" customFormat="1" ht="26.25" hidden="1" x14ac:dyDescent="0.25">
      <c r="A203" s="116"/>
      <c r="B203" s="128" t="s">
        <v>420</v>
      </c>
      <c r="C203" s="527"/>
      <c r="D203" s="133">
        <f>E203+G203</f>
        <v>0</v>
      </c>
      <c r="E203" s="133"/>
      <c r="F203" s="133"/>
      <c r="G203" s="212"/>
      <c r="H203" s="137">
        <f t="shared" si="209"/>
        <v>0</v>
      </c>
      <c r="I203" s="168"/>
      <c r="J203" s="137"/>
      <c r="K203" s="137"/>
      <c r="L203" s="135">
        <f t="shared" ref="L203" si="334">M203+O203</f>
        <v>0</v>
      </c>
      <c r="M203" s="135">
        <f t="shared" ref="M203" si="335">E203+I203</f>
        <v>0</v>
      </c>
      <c r="N203" s="135">
        <f t="shared" ref="N203" si="336">F203+J203</f>
        <v>0</v>
      </c>
      <c r="O203" s="135">
        <f t="shared" ref="O203" si="337">G203+K203</f>
        <v>0</v>
      </c>
      <c r="P203" s="216"/>
      <c r="Q203" s="169"/>
      <c r="R203" s="170"/>
    </row>
    <row r="204" spans="1:18" hidden="1" x14ac:dyDescent="0.25">
      <c r="A204" s="5" t="s">
        <v>154</v>
      </c>
      <c r="B204" s="28" t="s">
        <v>149</v>
      </c>
      <c r="C204" s="523" t="s">
        <v>50</v>
      </c>
      <c r="D204" s="340">
        <f>E204+G204</f>
        <v>0</v>
      </c>
      <c r="E204" s="133">
        <f>SUM(E206:E207)</f>
        <v>0</v>
      </c>
      <c r="F204" s="133">
        <f t="shared" ref="F204:G204" si="338">SUM(F206:F207)</f>
        <v>0</v>
      </c>
      <c r="G204" s="133">
        <f t="shared" si="338"/>
        <v>0</v>
      </c>
      <c r="H204" s="166">
        <f t="shared" si="209"/>
        <v>0</v>
      </c>
      <c r="I204" s="134">
        <f>SUM(I206:I207)</f>
        <v>0</v>
      </c>
      <c r="J204" s="134">
        <f t="shared" ref="J204:K204" si="339">SUM(J206:J207)</f>
        <v>0</v>
      </c>
      <c r="K204" s="134">
        <f t="shared" si="339"/>
        <v>0</v>
      </c>
      <c r="L204" s="135">
        <f>M204+O204</f>
        <v>0</v>
      </c>
      <c r="M204" s="135">
        <f>E204+I204</f>
        <v>0</v>
      </c>
      <c r="N204" s="135">
        <f>F204+J204</f>
        <v>0</v>
      </c>
      <c r="O204" s="135">
        <f>G204+K204</f>
        <v>0</v>
      </c>
      <c r="P204" s="216"/>
      <c r="Q204" s="108"/>
      <c r="R204" s="34"/>
    </row>
    <row r="205" spans="1:18" hidden="1" x14ac:dyDescent="0.25">
      <c r="A205" s="18"/>
      <c r="B205" s="246" t="s">
        <v>189</v>
      </c>
      <c r="C205" s="525"/>
      <c r="D205" s="292"/>
      <c r="E205" s="136"/>
      <c r="F205" s="136"/>
      <c r="G205" s="176"/>
      <c r="H205" s="213"/>
      <c r="I205" s="213"/>
      <c r="J205" s="141"/>
      <c r="K205" s="141"/>
      <c r="L205" s="142"/>
      <c r="M205" s="142"/>
      <c r="N205" s="142"/>
      <c r="O205" s="142"/>
      <c r="P205" s="216"/>
      <c r="Q205" s="108"/>
      <c r="R205" s="34"/>
    </row>
    <row r="206" spans="1:18" ht="26.25" hidden="1" x14ac:dyDescent="0.25">
      <c r="A206" s="18"/>
      <c r="B206" s="128" t="s">
        <v>427</v>
      </c>
      <c r="C206" s="526"/>
      <c r="D206" s="136">
        <f t="shared" ref="D206" si="340">E206+G206</f>
        <v>0</v>
      </c>
      <c r="E206" s="136"/>
      <c r="F206" s="136"/>
      <c r="G206" s="136"/>
      <c r="H206" s="323">
        <f t="shared" ref="H206" si="341">I206+K206</f>
        <v>0</v>
      </c>
      <c r="I206" s="62"/>
      <c r="J206" s="62"/>
      <c r="K206" s="62"/>
      <c r="L206" s="63">
        <f t="shared" ref="L206" si="342">M206+O206</f>
        <v>0</v>
      </c>
      <c r="M206" s="63">
        <f t="shared" ref="M206" si="343">E206+I206</f>
        <v>0</v>
      </c>
      <c r="N206" s="63">
        <f t="shared" ref="N206" si="344">F206+J206</f>
        <v>0</v>
      </c>
      <c r="O206" s="63"/>
      <c r="P206" s="216"/>
    </row>
    <row r="207" spans="1:18" s="34" customFormat="1" ht="26.25" hidden="1" x14ac:dyDescent="0.25">
      <c r="A207" s="116"/>
      <c r="B207" s="128" t="s">
        <v>420</v>
      </c>
      <c r="C207" s="527"/>
      <c r="D207" s="133">
        <f>E207+G207</f>
        <v>0</v>
      </c>
      <c r="E207" s="133"/>
      <c r="F207" s="133"/>
      <c r="G207" s="212"/>
      <c r="H207" s="137">
        <f t="shared" si="209"/>
        <v>0</v>
      </c>
      <c r="I207" s="168"/>
      <c r="J207" s="137"/>
      <c r="K207" s="137"/>
      <c r="L207" s="135">
        <f t="shared" ref="L207" si="345">M207+O207</f>
        <v>0</v>
      </c>
      <c r="M207" s="135">
        <f t="shared" ref="M207" si="346">E207+I207</f>
        <v>0</v>
      </c>
      <c r="N207" s="135">
        <f t="shared" ref="N207" si="347">F207+J207</f>
        <v>0</v>
      </c>
      <c r="O207" s="135">
        <f t="shared" ref="O207" si="348">G207+K207</f>
        <v>0</v>
      </c>
      <c r="P207" s="216"/>
      <c r="Q207" s="169"/>
      <c r="R207" s="170"/>
    </row>
    <row r="208" spans="1:18" hidden="1" x14ac:dyDescent="0.25">
      <c r="A208" s="5" t="s">
        <v>109</v>
      </c>
      <c r="B208" s="28" t="s">
        <v>34</v>
      </c>
      <c r="C208" s="523" t="s">
        <v>50</v>
      </c>
      <c r="D208" s="340">
        <f>E208+G208</f>
        <v>0</v>
      </c>
      <c r="E208" s="133">
        <f>SUM(E210:E211)</f>
        <v>0</v>
      </c>
      <c r="F208" s="133">
        <f t="shared" ref="F208:G208" si="349">SUM(F210:F211)</f>
        <v>0</v>
      </c>
      <c r="G208" s="133">
        <f t="shared" si="349"/>
        <v>0</v>
      </c>
      <c r="H208" s="166">
        <f t="shared" si="209"/>
        <v>0</v>
      </c>
      <c r="I208" s="134">
        <f>SUM(I210:I211)</f>
        <v>0</v>
      </c>
      <c r="J208" s="134">
        <f t="shared" ref="J208:K208" si="350">SUM(J210:J211)</f>
        <v>0</v>
      </c>
      <c r="K208" s="134">
        <f t="shared" si="350"/>
        <v>0</v>
      </c>
      <c r="L208" s="135">
        <f>M208+O208</f>
        <v>0</v>
      </c>
      <c r="M208" s="135">
        <f>E208+I208</f>
        <v>0</v>
      </c>
      <c r="N208" s="135">
        <f>F208+J208</f>
        <v>0</v>
      </c>
      <c r="O208" s="135">
        <f>G208+K208</f>
        <v>0</v>
      </c>
      <c r="P208" s="216"/>
      <c r="Q208" s="108"/>
      <c r="R208" s="34"/>
    </row>
    <row r="209" spans="1:18" hidden="1" x14ac:dyDescent="0.25">
      <c r="A209" s="18"/>
      <c r="B209" s="246" t="s">
        <v>189</v>
      </c>
      <c r="C209" s="525"/>
      <c r="D209" s="292"/>
      <c r="E209" s="136"/>
      <c r="F209" s="259"/>
      <c r="G209" s="136"/>
      <c r="H209" s="213"/>
      <c r="I209" s="213"/>
      <c r="J209" s="141"/>
      <c r="K209" s="141"/>
      <c r="L209" s="142"/>
      <c r="M209" s="142"/>
      <c r="N209" s="142"/>
      <c r="O209" s="142"/>
      <c r="P209" s="216"/>
      <c r="Q209" s="108"/>
      <c r="R209" s="34"/>
    </row>
    <row r="210" spans="1:18" ht="26.25" hidden="1" x14ac:dyDescent="0.25">
      <c r="A210" s="18"/>
      <c r="B210" s="128" t="s">
        <v>427</v>
      </c>
      <c r="C210" s="526"/>
      <c r="D210" s="136">
        <f t="shared" ref="D210" si="351">E210+G210</f>
        <v>0</v>
      </c>
      <c r="E210" s="136"/>
      <c r="F210" s="136"/>
      <c r="G210" s="136"/>
      <c r="H210" s="323">
        <f t="shared" ref="H210" si="352">I210+K210</f>
        <v>0</v>
      </c>
      <c r="I210" s="62"/>
      <c r="J210" s="62"/>
      <c r="K210" s="62"/>
      <c r="L210" s="63">
        <f t="shared" ref="L210" si="353">M210+O210</f>
        <v>0</v>
      </c>
      <c r="M210" s="63">
        <f t="shared" ref="M210" si="354">E210+I210</f>
        <v>0</v>
      </c>
      <c r="N210" s="63">
        <f t="shared" ref="N210" si="355">F210+J210</f>
        <v>0</v>
      </c>
      <c r="O210" s="63"/>
      <c r="P210" s="216"/>
    </row>
    <row r="211" spans="1:18" s="34" customFormat="1" ht="26.25" hidden="1" x14ac:dyDescent="0.25">
      <c r="A211" s="116"/>
      <c r="B211" s="128" t="s">
        <v>420</v>
      </c>
      <c r="C211" s="527"/>
      <c r="D211" s="133">
        <f>E211+G211</f>
        <v>0</v>
      </c>
      <c r="E211" s="133"/>
      <c r="F211" s="133"/>
      <c r="G211" s="212"/>
      <c r="H211" s="137">
        <f t="shared" si="209"/>
        <v>0</v>
      </c>
      <c r="I211" s="213"/>
      <c r="J211" s="141"/>
      <c r="K211" s="141"/>
      <c r="L211" s="135">
        <f t="shared" ref="L211" si="356">M211+O211</f>
        <v>0</v>
      </c>
      <c r="M211" s="135">
        <f t="shared" ref="M211" si="357">E211+I211</f>
        <v>0</v>
      </c>
      <c r="N211" s="135">
        <f t="shared" ref="N211" si="358">F211+J211</f>
        <v>0</v>
      </c>
      <c r="O211" s="135">
        <f t="shared" ref="O211" si="359">G211+K211</f>
        <v>0</v>
      </c>
      <c r="P211" s="216"/>
      <c r="Q211" s="169"/>
      <c r="R211" s="170"/>
    </row>
    <row r="212" spans="1:18" hidden="1" x14ac:dyDescent="0.25">
      <c r="A212" s="5" t="s">
        <v>110</v>
      </c>
      <c r="B212" s="28" t="s">
        <v>36</v>
      </c>
      <c r="C212" s="530" t="s">
        <v>50</v>
      </c>
      <c r="D212" s="340">
        <f>E212+G212</f>
        <v>0</v>
      </c>
      <c r="E212" s="133">
        <f>SUM(E214:E215)</f>
        <v>0</v>
      </c>
      <c r="F212" s="133">
        <f t="shared" ref="F212:G212" si="360">SUM(F214:F215)</f>
        <v>0</v>
      </c>
      <c r="G212" s="133">
        <f t="shared" si="360"/>
        <v>0</v>
      </c>
      <c r="H212" s="179">
        <f t="shared" si="209"/>
        <v>0</v>
      </c>
      <c r="I212" s="134">
        <f>SUM(I214:I215)</f>
        <v>0</v>
      </c>
      <c r="J212" s="134">
        <f t="shared" ref="J212:K212" si="361">SUM(J214:J215)</f>
        <v>0</v>
      </c>
      <c r="K212" s="134">
        <f t="shared" si="361"/>
        <v>0</v>
      </c>
      <c r="L212" s="172">
        <f>M212+O212</f>
        <v>0</v>
      </c>
      <c r="M212" s="135">
        <f>E212+I212</f>
        <v>0</v>
      </c>
      <c r="N212" s="135">
        <f>F212+J212</f>
        <v>0</v>
      </c>
      <c r="O212" s="135">
        <f>G212+K212</f>
        <v>0</v>
      </c>
      <c r="P212" s="216"/>
      <c r="Q212" s="108"/>
      <c r="R212" s="34"/>
    </row>
    <row r="213" spans="1:18" hidden="1" x14ac:dyDescent="0.25">
      <c r="A213" s="18"/>
      <c r="B213" s="246" t="s">
        <v>189</v>
      </c>
      <c r="C213" s="526"/>
      <c r="D213" s="292"/>
      <c r="E213" s="136"/>
      <c r="F213" s="259"/>
      <c r="G213" s="136"/>
      <c r="H213" s="215"/>
      <c r="I213" s="141"/>
      <c r="J213" s="215"/>
      <c r="K213" s="141"/>
      <c r="L213" s="218"/>
      <c r="M213" s="142"/>
      <c r="N213" s="142"/>
      <c r="O213" s="142"/>
      <c r="P213" s="216"/>
      <c r="Q213" s="108"/>
      <c r="R213" s="34"/>
    </row>
    <row r="214" spans="1:18" ht="26.25" hidden="1" x14ac:dyDescent="0.25">
      <c r="A214" s="18"/>
      <c r="B214" s="128" t="s">
        <v>427</v>
      </c>
      <c r="C214" s="526"/>
      <c r="D214" s="136">
        <f t="shared" ref="D214" si="362">E214+G214</f>
        <v>0</v>
      </c>
      <c r="E214" s="136"/>
      <c r="F214" s="136"/>
      <c r="G214" s="136"/>
      <c r="H214" s="323">
        <f t="shared" ref="H214" si="363">I214+K214</f>
        <v>0</v>
      </c>
      <c r="I214" s="62"/>
      <c r="J214" s="62"/>
      <c r="K214" s="62"/>
      <c r="L214" s="63">
        <f t="shared" ref="L214" si="364">M214+O214</f>
        <v>0</v>
      </c>
      <c r="M214" s="63">
        <f t="shared" ref="M214" si="365">E214+I214</f>
        <v>0</v>
      </c>
      <c r="N214" s="63">
        <f t="shared" ref="N214" si="366">F214+J214</f>
        <v>0</v>
      </c>
      <c r="O214" s="63"/>
      <c r="P214" s="216"/>
    </row>
    <row r="215" spans="1:18" s="34" customFormat="1" ht="26.25" hidden="1" x14ac:dyDescent="0.25">
      <c r="A215" s="116"/>
      <c r="B215" s="128" t="s">
        <v>420</v>
      </c>
      <c r="C215" s="527"/>
      <c r="D215" s="133">
        <f>E215+G215</f>
        <v>0</v>
      </c>
      <c r="E215" s="133"/>
      <c r="F215" s="133"/>
      <c r="G215" s="212"/>
      <c r="H215" s="263">
        <f t="shared" si="209"/>
        <v>0</v>
      </c>
      <c r="I215" s="137"/>
      <c r="J215" s="242"/>
      <c r="K215" s="137"/>
      <c r="L215" s="135">
        <f t="shared" ref="L215" si="367">M215+O215</f>
        <v>0</v>
      </c>
      <c r="M215" s="135">
        <f t="shared" ref="M215" si="368">E215+I215</f>
        <v>0</v>
      </c>
      <c r="N215" s="135">
        <f t="shared" ref="N215" si="369">F215+J215</f>
        <v>0</v>
      </c>
      <c r="O215" s="135">
        <f t="shared" ref="O215" si="370">G215+K215</f>
        <v>0</v>
      </c>
      <c r="P215" s="216"/>
      <c r="Q215" s="169"/>
      <c r="R215" s="170"/>
    </row>
    <row r="216" spans="1:18" hidden="1" x14ac:dyDescent="0.25">
      <c r="A216" s="5" t="s">
        <v>111</v>
      </c>
      <c r="B216" s="28" t="s">
        <v>38</v>
      </c>
      <c r="C216" s="523" t="s">
        <v>50</v>
      </c>
      <c r="D216" s="340">
        <f>E216+G216</f>
        <v>0</v>
      </c>
      <c r="E216" s="133">
        <f>SUM(E218:E219)</f>
        <v>0</v>
      </c>
      <c r="F216" s="133">
        <f t="shared" ref="F216:G216" si="371">SUM(F218:F219)</f>
        <v>0</v>
      </c>
      <c r="G216" s="133">
        <f t="shared" si="371"/>
        <v>0</v>
      </c>
      <c r="H216" s="166">
        <f t="shared" si="209"/>
        <v>0</v>
      </c>
      <c r="I216" s="134">
        <f>SUM(I218:I219)</f>
        <v>0</v>
      </c>
      <c r="J216" s="134">
        <f t="shared" ref="J216:K216" si="372">SUM(J218:J219)</f>
        <v>0</v>
      </c>
      <c r="K216" s="134">
        <f t="shared" si="372"/>
        <v>0</v>
      </c>
      <c r="L216" s="135">
        <f>M216+O216</f>
        <v>0</v>
      </c>
      <c r="M216" s="135">
        <f>E216+I216</f>
        <v>0</v>
      </c>
      <c r="N216" s="135">
        <f>F216+J216</f>
        <v>0</v>
      </c>
      <c r="O216" s="135">
        <f>G216+K216</f>
        <v>0</v>
      </c>
      <c r="P216" s="216"/>
      <c r="Q216" s="108"/>
      <c r="R216" s="34"/>
    </row>
    <row r="217" spans="1:18" hidden="1" x14ac:dyDescent="0.25">
      <c r="A217" s="18"/>
      <c r="B217" s="246" t="s">
        <v>189</v>
      </c>
      <c r="C217" s="525"/>
      <c r="D217" s="292"/>
      <c r="E217" s="136"/>
      <c r="F217" s="259"/>
      <c r="G217" s="136"/>
      <c r="H217" s="213"/>
      <c r="I217" s="213"/>
      <c r="J217" s="141"/>
      <c r="K217" s="141"/>
      <c r="L217" s="142"/>
      <c r="M217" s="142"/>
      <c r="N217" s="142"/>
      <c r="O217" s="142"/>
      <c r="P217" s="216"/>
      <c r="Q217" s="108"/>
      <c r="R217" s="34"/>
    </row>
    <row r="218" spans="1:18" ht="26.25" hidden="1" x14ac:dyDescent="0.25">
      <c r="A218" s="18"/>
      <c r="B218" s="128" t="s">
        <v>427</v>
      </c>
      <c r="C218" s="526"/>
      <c r="D218" s="136">
        <f t="shared" ref="D218" si="373">E218+G218</f>
        <v>0</v>
      </c>
      <c r="E218" s="136"/>
      <c r="F218" s="136"/>
      <c r="G218" s="136"/>
      <c r="H218" s="323">
        <f t="shared" ref="H218" si="374">I218+K218</f>
        <v>0</v>
      </c>
      <c r="I218" s="62"/>
      <c r="J218" s="62"/>
      <c r="K218" s="62"/>
      <c r="L218" s="63">
        <f t="shared" ref="L218" si="375">M218+O218</f>
        <v>0</v>
      </c>
      <c r="M218" s="63">
        <f t="shared" ref="M218" si="376">E218+I218</f>
        <v>0</v>
      </c>
      <c r="N218" s="63">
        <f t="shared" ref="N218" si="377">F218+J218</f>
        <v>0</v>
      </c>
      <c r="O218" s="63"/>
      <c r="P218" s="216"/>
    </row>
    <row r="219" spans="1:18" s="34" customFormat="1" ht="26.25" hidden="1" x14ac:dyDescent="0.25">
      <c r="A219" s="116"/>
      <c r="B219" s="128" t="s">
        <v>420</v>
      </c>
      <c r="C219" s="527"/>
      <c r="D219" s="133">
        <f>E219+G219</f>
        <v>0</v>
      </c>
      <c r="E219" s="133"/>
      <c r="F219" s="133"/>
      <c r="G219" s="212"/>
      <c r="H219" s="137">
        <f t="shared" si="209"/>
        <v>0</v>
      </c>
      <c r="I219" s="168"/>
      <c r="J219" s="137"/>
      <c r="K219" s="137"/>
      <c r="L219" s="135">
        <f t="shared" ref="L219" si="378">M219+O219</f>
        <v>0</v>
      </c>
      <c r="M219" s="135">
        <f t="shared" ref="M219" si="379">E219+I219</f>
        <v>0</v>
      </c>
      <c r="N219" s="135">
        <f t="shared" ref="N219" si="380">F219+J219</f>
        <v>0</v>
      </c>
      <c r="O219" s="135">
        <f t="shared" ref="O219" si="381">G219+K219</f>
        <v>0</v>
      </c>
      <c r="P219" s="216"/>
      <c r="Q219" s="169"/>
      <c r="R219" s="170"/>
    </row>
    <row r="220" spans="1:18" hidden="1" x14ac:dyDescent="0.25">
      <c r="A220" s="5" t="s">
        <v>112</v>
      </c>
      <c r="B220" s="28" t="s">
        <v>37</v>
      </c>
      <c r="C220" s="523" t="s">
        <v>50</v>
      </c>
      <c r="D220" s="340">
        <f>E220+G220</f>
        <v>0</v>
      </c>
      <c r="E220" s="133">
        <f>SUM(E222:E223)</f>
        <v>0</v>
      </c>
      <c r="F220" s="133">
        <f t="shared" ref="F220:G220" si="382">SUM(F222:F223)</f>
        <v>0</v>
      </c>
      <c r="G220" s="133">
        <f t="shared" si="382"/>
        <v>0</v>
      </c>
      <c r="H220" s="166">
        <f t="shared" si="209"/>
        <v>0</v>
      </c>
      <c r="I220" s="134">
        <f>SUM(I222:I223)</f>
        <v>0</v>
      </c>
      <c r="J220" s="134">
        <f t="shared" ref="J220:K220" si="383">SUM(J222:J223)</f>
        <v>0</v>
      </c>
      <c r="K220" s="134">
        <f t="shared" si="383"/>
        <v>0</v>
      </c>
      <c r="L220" s="135">
        <f>M220+O220</f>
        <v>0</v>
      </c>
      <c r="M220" s="135">
        <f>E220+I220</f>
        <v>0</v>
      </c>
      <c r="N220" s="135">
        <f>F220+J220</f>
        <v>0</v>
      </c>
      <c r="O220" s="135">
        <f>G220+K220</f>
        <v>0</v>
      </c>
      <c r="P220" s="216"/>
      <c r="Q220" s="108"/>
      <c r="R220" s="34"/>
    </row>
    <row r="221" spans="1:18" hidden="1" x14ac:dyDescent="0.25">
      <c r="A221" s="18"/>
      <c r="B221" s="246" t="s">
        <v>189</v>
      </c>
      <c r="C221" s="525"/>
      <c r="D221" s="292"/>
      <c r="E221" s="136"/>
      <c r="F221" s="259"/>
      <c r="G221" s="136"/>
      <c r="H221" s="213"/>
      <c r="I221" s="213"/>
      <c r="J221" s="141"/>
      <c r="K221" s="141"/>
      <c r="L221" s="142"/>
      <c r="M221" s="142"/>
      <c r="N221" s="142"/>
      <c r="O221" s="142"/>
      <c r="P221" s="216"/>
      <c r="Q221" s="108"/>
      <c r="R221" s="34"/>
    </row>
    <row r="222" spans="1:18" ht="26.25" hidden="1" x14ac:dyDescent="0.25">
      <c r="A222" s="18"/>
      <c r="B222" s="128" t="s">
        <v>427</v>
      </c>
      <c r="C222" s="526"/>
      <c r="D222" s="136">
        <f t="shared" ref="D222" si="384">E222+G222</f>
        <v>0</v>
      </c>
      <c r="E222" s="136"/>
      <c r="F222" s="136"/>
      <c r="G222" s="136"/>
      <c r="H222" s="323">
        <f t="shared" ref="H222" si="385">I222+K222</f>
        <v>0</v>
      </c>
      <c r="I222" s="62"/>
      <c r="J222" s="62"/>
      <c r="K222" s="62"/>
      <c r="L222" s="63">
        <f t="shared" ref="L222" si="386">M222+O222</f>
        <v>0</v>
      </c>
      <c r="M222" s="63">
        <f t="shared" ref="M222" si="387">E222+I222</f>
        <v>0</v>
      </c>
      <c r="N222" s="63">
        <f t="shared" ref="N222" si="388">F222+J222</f>
        <v>0</v>
      </c>
      <c r="O222" s="63"/>
      <c r="P222" s="216"/>
    </row>
    <row r="223" spans="1:18" s="34" customFormat="1" ht="26.25" hidden="1" x14ac:dyDescent="0.25">
      <c r="A223" s="116"/>
      <c r="B223" s="128" t="s">
        <v>420</v>
      </c>
      <c r="C223" s="527"/>
      <c r="D223" s="133">
        <f>E223+G223</f>
        <v>0</v>
      </c>
      <c r="E223" s="133"/>
      <c r="F223" s="133"/>
      <c r="G223" s="212"/>
      <c r="H223" s="137">
        <f t="shared" ref="H223:H253" si="389">I223+K223</f>
        <v>0</v>
      </c>
      <c r="I223" s="168"/>
      <c r="J223" s="137"/>
      <c r="K223" s="137"/>
      <c r="L223" s="135">
        <f t="shared" ref="L223" si="390">M223+O223</f>
        <v>0</v>
      </c>
      <c r="M223" s="135">
        <f t="shared" ref="M223" si="391">E223+I223</f>
        <v>0</v>
      </c>
      <c r="N223" s="135">
        <f t="shared" ref="N223" si="392">F223+J223</f>
        <v>0</v>
      </c>
      <c r="O223" s="135">
        <f t="shared" ref="O223" si="393">G223+K223</f>
        <v>0</v>
      </c>
      <c r="P223" s="216"/>
      <c r="Q223" s="169"/>
      <c r="R223" s="170"/>
    </row>
    <row r="224" spans="1:18" hidden="1" x14ac:dyDescent="0.25">
      <c r="A224" s="5" t="s">
        <v>113</v>
      </c>
      <c r="B224" s="28" t="s">
        <v>35</v>
      </c>
      <c r="C224" s="523" t="s">
        <v>50</v>
      </c>
      <c r="D224" s="165">
        <f>E224+G224</f>
        <v>0</v>
      </c>
      <c r="E224" s="133">
        <f>SUM(E226:E227)</f>
        <v>0</v>
      </c>
      <c r="F224" s="133">
        <f t="shared" ref="F224:G224" si="394">SUM(F226:F227)</f>
        <v>0</v>
      </c>
      <c r="G224" s="133">
        <f t="shared" si="394"/>
        <v>0</v>
      </c>
      <c r="H224" s="166">
        <f t="shared" si="389"/>
        <v>0</v>
      </c>
      <c r="I224" s="134">
        <f>SUM(I226:I227)</f>
        <v>0</v>
      </c>
      <c r="J224" s="134">
        <f t="shared" ref="J224:K224" si="395">SUM(J226:J227)</f>
        <v>0</v>
      </c>
      <c r="K224" s="134">
        <f t="shared" si="395"/>
        <v>0</v>
      </c>
      <c r="L224" s="135">
        <f>M224+O224</f>
        <v>0</v>
      </c>
      <c r="M224" s="135">
        <f>E224+I224</f>
        <v>0</v>
      </c>
      <c r="N224" s="135">
        <f>F224+J224</f>
        <v>0</v>
      </c>
      <c r="O224" s="135">
        <f>G224+K224</f>
        <v>0</v>
      </c>
      <c r="P224" s="216"/>
      <c r="Q224" s="108"/>
      <c r="R224" s="34"/>
    </row>
    <row r="225" spans="1:18" hidden="1" x14ac:dyDescent="0.25">
      <c r="A225" s="124"/>
      <c r="B225" s="246" t="s">
        <v>189</v>
      </c>
      <c r="C225" s="525"/>
      <c r="D225" s="167"/>
      <c r="E225" s="136"/>
      <c r="F225" s="259"/>
      <c r="G225" s="136"/>
      <c r="H225" s="213"/>
      <c r="I225" s="213"/>
      <c r="J225" s="141"/>
      <c r="K225" s="141"/>
      <c r="L225" s="142"/>
      <c r="M225" s="142"/>
      <c r="N225" s="142"/>
      <c r="O225" s="142"/>
      <c r="P225" s="216"/>
      <c r="Q225" s="108"/>
      <c r="R225" s="34"/>
    </row>
    <row r="226" spans="1:18" ht="26.25" hidden="1" x14ac:dyDescent="0.25">
      <c r="A226" s="18"/>
      <c r="B226" s="128" t="s">
        <v>427</v>
      </c>
      <c r="C226" s="526"/>
      <c r="D226" s="136">
        <f t="shared" ref="D226" si="396">E226+G226</f>
        <v>0</v>
      </c>
      <c r="E226" s="136"/>
      <c r="F226" s="136"/>
      <c r="G226" s="136"/>
      <c r="H226" s="323">
        <f t="shared" ref="H226" si="397">I226+K226</f>
        <v>0</v>
      </c>
      <c r="I226" s="62"/>
      <c r="J226" s="62"/>
      <c r="K226" s="62"/>
      <c r="L226" s="63">
        <f t="shared" ref="L226" si="398">M226+O226</f>
        <v>0</v>
      </c>
      <c r="M226" s="63">
        <f t="shared" ref="M226" si="399">E226+I226</f>
        <v>0</v>
      </c>
      <c r="N226" s="63">
        <f t="shared" ref="N226" si="400">F226+J226</f>
        <v>0</v>
      </c>
      <c r="O226" s="63"/>
      <c r="P226" s="216"/>
    </row>
    <row r="227" spans="1:18" s="34" customFormat="1" ht="26.25" hidden="1" x14ac:dyDescent="0.25">
      <c r="A227" s="124"/>
      <c r="B227" s="128" t="s">
        <v>420</v>
      </c>
      <c r="C227" s="527"/>
      <c r="D227" s="133">
        <f>E227+G227</f>
        <v>0</v>
      </c>
      <c r="E227" s="133"/>
      <c r="F227" s="133"/>
      <c r="G227" s="212"/>
      <c r="H227" s="137">
        <f t="shared" si="389"/>
        <v>0</v>
      </c>
      <c r="I227" s="168"/>
      <c r="J227" s="137"/>
      <c r="K227" s="137"/>
      <c r="L227" s="135">
        <f t="shared" ref="L227" si="401">M227+O227</f>
        <v>0</v>
      </c>
      <c r="M227" s="135">
        <f t="shared" ref="M227" si="402">E227+I227</f>
        <v>0</v>
      </c>
      <c r="N227" s="135">
        <f t="shared" ref="N227" si="403">F227+J227</f>
        <v>0</v>
      </c>
      <c r="O227" s="135">
        <f t="shared" ref="O227" si="404">G227+K227</f>
        <v>0</v>
      </c>
      <c r="P227" s="216"/>
      <c r="Q227" s="169"/>
      <c r="R227" s="170"/>
    </row>
    <row r="228" spans="1:18" hidden="1" x14ac:dyDescent="0.25">
      <c r="A228" s="5" t="s">
        <v>161</v>
      </c>
      <c r="B228" s="28" t="s">
        <v>361</v>
      </c>
      <c r="C228" s="523" t="s">
        <v>50</v>
      </c>
      <c r="D228" s="340">
        <f>E228+G228</f>
        <v>0</v>
      </c>
      <c r="E228" s="133">
        <f>SUM(E230:E231)</f>
        <v>0</v>
      </c>
      <c r="F228" s="133">
        <f t="shared" ref="F228:G228" si="405">SUM(F230:F231)</f>
        <v>0</v>
      </c>
      <c r="G228" s="133">
        <f t="shared" si="405"/>
        <v>0</v>
      </c>
      <c r="H228" s="166">
        <f t="shared" si="389"/>
        <v>0</v>
      </c>
      <c r="I228" s="134">
        <f>SUM(I230:I231)</f>
        <v>0</v>
      </c>
      <c r="J228" s="134">
        <f t="shared" ref="J228:K228" si="406">SUM(J230:J231)</f>
        <v>0</v>
      </c>
      <c r="K228" s="134">
        <f t="shared" si="406"/>
        <v>0</v>
      </c>
      <c r="L228" s="135">
        <f>M228+O228</f>
        <v>0</v>
      </c>
      <c r="M228" s="135">
        <f>E228+I228</f>
        <v>0</v>
      </c>
      <c r="N228" s="135">
        <f>F228+J228</f>
        <v>0</v>
      </c>
      <c r="O228" s="135">
        <f>G228+K228</f>
        <v>0</v>
      </c>
      <c r="P228" s="216"/>
      <c r="Q228" s="108"/>
      <c r="R228" s="34"/>
    </row>
    <row r="229" spans="1:18" hidden="1" x14ac:dyDescent="0.25">
      <c r="A229" s="18"/>
      <c r="B229" s="246" t="s">
        <v>189</v>
      </c>
      <c r="C229" s="525"/>
      <c r="D229" s="292"/>
      <c r="E229" s="136"/>
      <c r="F229" s="259"/>
      <c r="G229" s="136"/>
      <c r="H229" s="213"/>
      <c r="I229" s="213"/>
      <c r="J229" s="141"/>
      <c r="K229" s="141"/>
      <c r="L229" s="142"/>
      <c r="M229" s="142"/>
      <c r="N229" s="142"/>
      <c r="O229" s="142"/>
      <c r="P229" s="216"/>
      <c r="Q229" s="108"/>
      <c r="R229" s="34"/>
    </row>
    <row r="230" spans="1:18" ht="26.25" hidden="1" x14ac:dyDescent="0.25">
      <c r="A230" s="18"/>
      <c r="B230" s="128" t="s">
        <v>427</v>
      </c>
      <c r="C230" s="526"/>
      <c r="D230" s="136">
        <f t="shared" ref="D230" si="407">E230+G230</f>
        <v>0</v>
      </c>
      <c r="E230" s="136"/>
      <c r="F230" s="136"/>
      <c r="G230" s="136"/>
      <c r="H230" s="323">
        <f t="shared" ref="H230" si="408">I230+K230</f>
        <v>0</v>
      </c>
      <c r="I230" s="62"/>
      <c r="J230" s="62"/>
      <c r="K230" s="62"/>
      <c r="L230" s="63">
        <f t="shared" ref="L230" si="409">M230+O230</f>
        <v>0</v>
      </c>
      <c r="M230" s="63">
        <f t="shared" ref="M230" si="410">E230+I230</f>
        <v>0</v>
      </c>
      <c r="N230" s="63">
        <f t="shared" ref="N230" si="411">F230+J230</f>
        <v>0</v>
      </c>
      <c r="O230" s="63"/>
      <c r="P230" s="216"/>
    </row>
    <row r="231" spans="1:18" s="34" customFormat="1" ht="26.25" hidden="1" x14ac:dyDescent="0.25">
      <c r="A231" s="116"/>
      <c r="B231" s="128" t="s">
        <v>420</v>
      </c>
      <c r="C231" s="527"/>
      <c r="D231" s="133">
        <f>E231+G231</f>
        <v>0</v>
      </c>
      <c r="E231" s="133"/>
      <c r="F231" s="133"/>
      <c r="G231" s="212"/>
      <c r="H231" s="137">
        <f t="shared" si="389"/>
        <v>0</v>
      </c>
      <c r="I231" s="168"/>
      <c r="J231" s="137"/>
      <c r="K231" s="137"/>
      <c r="L231" s="135">
        <f t="shared" ref="L231" si="412">M231+O231</f>
        <v>0</v>
      </c>
      <c r="M231" s="135">
        <f t="shared" ref="M231" si="413">E231+I231</f>
        <v>0</v>
      </c>
      <c r="N231" s="135">
        <f t="shared" ref="N231" si="414">F231+J231</f>
        <v>0</v>
      </c>
      <c r="O231" s="135">
        <f t="shared" ref="O231" si="415">G231+K231</f>
        <v>0</v>
      </c>
      <c r="P231" s="216"/>
      <c r="Q231" s="169"/>
      <c r="R231" s="170"/>
    </row>
    <row r="232" spans="1:18" hidden="1" x14ac:dyDescent="0.25">
      <c r="A232" s="5" t="s">
        <v>114</v>
      </c>
      <c r="B232" s="16" t="s">
        <v>362</v>
      </c>
      <c r="C232" s="523" t="s">
        <v>50</v>
      </c>
      <c r="D232" s="340">
        <f>E232+G232</f>
        <v>0</v>
      </c>
      <c r="E232" s="133">
        <f>SUM(E234:E235)</f>
        <v>0</v>
      </c>
      <c r="F232" s="133">
        <f t="shared" ref="F232:G232" si="416">SUM(F234:F235)</f>
        <v>0</v>
      </c>
      <c r="G232" s="133">
        <f t="shared" si="416"/>
        <v>0</v>
      </c>
      <c r="H232" s="166">
        <f t="shared" si="389"/>
        <v>0</v>
      </c>
      <c r="I232" s="134">
        <f>SUM(I234:I235)</f>
        <v>0</v>
      </c>
      <c r="J232" s="134">
        <f t="shared" ref="J232:K232" si="417">SUM(J234:J235)</f>
        <v>0</v>
      </c>
      <c r="K232" s="134">
        <f t="shared" si="417"/>
        <v>0</v>
      </c>
      <c r="L232" s="135">
        <f>M232+O232</f>
        <v>0</v>
      </c>
      <c r="M232" s="135">
        <f>E232+I232</f>
        <v>0</v>
      </c>
      <c r="N232" s="135">
        <f>F232+J232</f>
        <v>0</v>
      </c>
      <c r="O232" s="135">
        <f>G232+K232</f>
        <v>0</v>
      </c>
      <c r="P232" s="216"/>
      <c r="Q232" s="108"/>
      <c r="R232" s="34"/>
    </row>
    <row r="233" spans="1:18" hidden="1" x14ac:dyDescent="0.25">
      <c r="A233" s="18"/>
      <c r="B233" s="246" t="s">
        <v>189</v>
      </c>
      <c r="C233" s="525"/>
      <c r="D233" s="292"/>
      <c r="E233" s="136"/>
      <c r="F233" s="259"/>
      <c r="G233" s="136"/>
      <c r="H233" s="213"/>
      <c r="I233" s="213"/>
      <c r="J233" s="141"/>
      <c r="K233" s="141"/>
      <c r="L233" s="142"/>
      <c r="M233" s="142"/>
      <c r="N233" s="142"/>
      <c r="O233" s="142"/>
      <c r="P233" s="216"/>
      <c r="Q233" s="108"/>
      <c r="R233" s="34"/>
    </row>
    <row r="234" spans="1:18" ht="26.25" hidden="1" x14ac:dyDescent="0.25">
      <c r="A234" s="18"/>
      <c r="B234" s="128" t="s">
        <v>427</v>
      </c>
      <c r="C234" s="526"/>
      <c r="D234" s="136">
        <f t="shared" ref="D234" si="418">E234+G234</f>
        <v>0</v>
      </c>
      <c r="E234" s="136"/>
      <c r="F234" s="136"/>
      <c r="G234" s="136"/>
      <c r="H234" s="323">
        <f t="shared" ref="H234" si="419">I234+K234</f>
        <v>0</v>
      </c>
      <c r="I234" s="62"/>
      <c r="J234" s="62"/>
      <c r="K234" s="62"/>
      <c r="L234" s="63">
        <f t="shared" ref="L234" si="420">M234+O234</f>
        <v>0</v>
      </c>
      <c r="M234" s="63">
        <f t="shared" ref="M234" si="421">E234+I234</f>
        <v>0</v>
      </c>
      <c r="N234" s="63">
        <f t="shared" ref="N234" si="422">F234+J234</f>
        <v>0</v>
      </c>
      <c r="O234" s="63"/>
      <c r="P234" s="216"/>
    </row>
    <row r="235" spans="1:18" s="34" customFormat="1" ht="26.25" hidden="1" x14ac:dyDescent="0.25">
      <c r="A235" s="116"/>
      <c r="B235" s="128" t="s">
        <v>420</v>
      </c>
      <c r="C235" s="527"/>
      <c r="D235" s="133">
        <f>E235+G235</f>
        <v>0</v>
      </c>
      <c r="E235" s="133"/>
      <c r="F235" s="133"/>
      <c r="G235" s="212"/>
      <c r="H235" s="137">
        <f t="shared" si="389"/>
        <v>0</v>
      </c>
      <c r="I235" s="168"/>
      <c r="J235" s="137"/>
      <c r="K235" s="137"/>
      <c r="L235" s="135">
        <f t="shared" ref="L235" si="423">M235+O235</f>
        <v>0</v>
      </c>
      <c r="M235" s="135">
        <f t="shared" ref="M235" si="424">E235+I235</f>
        <v>0</v>
      </c>
      <c r="N235" s="135">
        <f t="shared" ref="N235" si="425">F235+J235</f>
        <v>0</v>
      </c>
      <c r="O235" s="135">
        <f t="shared" ref="O235" si="426">G235+K235</f>
        <v>0</v>
      </c>
      <c r="P235" s="216"/>
      <c r="Q235" s="169"/>
      <c r="R235" s="170"/>
    </row>
    <row r="236" spans="1:18" x14ac:dyDescent="0.25">
      <c r="A236" s="5" t="s">
        <v>76</v>
      </c>
      <c r="B236" s="28" t="s">
        <v>48</v>
      </c>
      <c r="C236" s="523" t="s">
        <v>50</v>
      </c>
      <c r="D236" s="340">
        <f>E236+G236</f>
        <v>2.5</v>
      </c>
      <c r="E236" s="133">
        <v>2.5</v>
      </c>
      <c r="F236" s="178">
        <v>2.4</v>
      </c>
      <c r="G236" s="133"/>
      <c r="H236" s="166">
        <f t="shared" ref="H236:H237" si="427">I236+K236</f>
        <v>0</v>
      </c>
      <c r="I236" s="166"/>
      <c r="J236" s="134"/>
      <c r="K236" s="134"/>
      <c r="L236" s="135">
        <f>M236+O236</f>
        <v>2.5</v>
      </c>
      <c r="M236" s="135">
        <f>E236+I236</f>
        <v>2.5</v>
      </c>
      <c r="N236" s="135">
        <f>F236+J236</f>
        <v>2.4</v>
      </c>
      <c r="O236" s="135">
        <f>G236+K236</f>
        <v>0</v>
      </c>
      <c r="P236" s="216"/>
      <c r="Q236" s="108"/>
      <c r="R236" s="34"/>
    </row>
    <row r="237" spans="1:18" s="34" customFormat="1" ht="39" x14ac:dyDescent="0.25">
      <c r="A237" s="18"/>
      <c r="B237" s="132" t="s">
        <v>473</v>
      </c>
      <c r="C237" s="524"/>
      <c r="D237" s="212"/>
      <c r="E237" s="140"/>
      <c r="F237" s="214"/>
      <c r="G237" s="140"/>
      <c r="H237" s="213">
        <f t="shared" si="427"/>
        <v>0</v>
      </c>
      <c r="I237" s="213"/>
      <c r="J237" s="141"/>
      <c r="K237" s="141"/>
      <c r="L237" s="142"/>
      <c r="M237" s="142"/>
      <c r="N237" s="142"/>
      <c r="O237" s="142"/>
      <c r="P237" s="216"/>
      <c r="Q237" s="169"/>
      <c r="R237" s="170"/>
    </row>
    <row r="238" spans="1:18" x14ac:dyDescent="0.25">
      <c r="A238" s="5" t="s">
        <v>77</v>
      </c>
      <c r="B238" s="2" t="s">
        <v>47</v>
      </c>
      <c r="C238" s="523" t="s">
        <v>50</v>
      </c>
      <c r="D238" s="127">
        <f>E238+G238</f>
        <v>24.7</v>
      </c>
      <c r="E238" s="133">
        <v>24.7</v>
      </c>
      <c r="F238" s="133">
        <v>24.3</v>
      </c>
      <c r="G238" s="133">
        <f t="shared" ref="G238" si="428">SUM(G240:G241)</f>
        <v>0</v>
      </c>
      <c r="H238" s="179">
        <f t="shared" ref="H238:H241" si="429">I238+K238</f>
        <v>0</v>
      </c>
      <c r="I238" s="134">
        <f>SUM(I240:I241)</f>
        <v>0</v>
      </c>
      <c r="J238" s="179">
        <f t="shared" ref="J238:K238" si="430">SUM(J240:J241)</f>
        <v>0</v>
      </c>
      <c r="K238" s="134">
        <f t="shared" si="430"/>
        <v>0</v>
      </c>
      <c r="L238" s="135">
        <f>M238+O238</f>
        <v>24.7</v>
      </c>
      <c r="M238" s="180">
        <f>E238+I238</f>
        <v>24.7</v>
      </c>
      <c r="N238" s="135">
        <f>F238+J238</f>
        <v>24.3</v>
      </c>
      <c r="O238" s="135">
        <f>G238+K238</f>
        <v>0</v>
      </c>
      <c r="P238" s="216"/>
      <c r="Q238" s="108"/>
      <c r="R238" s="34"/>
    </row>
    <row r="239" spans="1:18" hidden="1" x14ac:dyDescent="0.25">
      <c r="A239" s="18"/>
      <c r="B239" s="246" t="s">
        <v>189</v>
      </c>
      <c r="C239" s="525"/>
      <c r="D239" s="122"/>
      <c r="E239" s="140"/>
      <c r="F239" s="140"/>
      <c r="G239" s="140"/>
      <c r="H239" s="215"/>
      <c r="I239" s="141"/>
      <c r="J239" s="215"/>
      <c r="K239" s="141"/>
      <c r="L239" s="142"/>
      <c r="M239" s="216"/>
      <c r="N239" s="142"/>
      <c r="O239" s="142"/>
      <c r="P239" s="216"/>
      <c r="Q239" s="108"/>
      <c r="R239" s="34"/>
    </row>
    <row r="240" spans="1:18" ht="26.25" hidden="1" x14ac:dyDescent="0.25">
      <c r="A240" s="18"/>
      <c r="B240" s="128" t="s">
        <v>427</v>
      </c>
      <c r="C240" s="525"/>
      <c r="D240" s="140">
        <f t="shared" ref="D240" si="431">E240+G240</f>
        <v>0</v>
      </c>
      <c r="E240" s="140"/>
      <c r="F240" s="140"/>
      <c r="G240" s="140"/>
      <c r="H240" s="368">
        <f t="shared" ref="H240" si="432">I240+K240</f>
        <v>0</v>
      </c>
      <c r="I240" s="141"/>
      <c r="J240" s="215"/>
      <c r="K240" s="141"/>
      <c r="L240" s="142">
        <f t="shared" ref="L240" si="433">M240+O240</f>
        <v>0</v>
      </c>
      <c r="M240" s="216">
        <f t="shared" ref="M240" si="434">E240+I240</f>
        <v>0</v>
      </c>
      <c r="N240" s="142">
        <f t="shared" ref="N240" si="435">F240+J240</f>
        <v>0</v>
      </c>
      <c r="O240" s="142"/>
      <c r="P240" s="216"/>
    </row>
    <row r="241" spans="1:18" s="34" customFormat="1" ht="39" x14ac:dyDescent="0.25">
      <c r="A241" s="18"/>
      <c r="B241" s="132" t="s">
        <v>473</v>
      </c>
      <c r="C241" s="524"/>
      <c r="D241" s="136">
        <f>E241+G241</f>
        <v>0</v>
      </c>
      <c r="E241" s="136"/>
      <c r="F241" s="136"/>
      <c r="G241" s="136"/>
      <c r="H241" s="242">
        <f t="shared" si="429"/>
        <v>0</v>
      </c>
      <c r="I241" s="137"/>
      <c r="J241" s="242"/>
      <c r="K241" s="137"/>
      <c r="L241" s="138">
        <f t="shared" ref="L241" si="436">M241+O241</f>
        <v>0</v>
      </c>
      <c r="M241" s="243">
        <f t="shared" ref="M241" si="437">E241+I241</f>
        <v>0</v>
      </c>
      <c r="N241" s="138">
        <f t="shared" ref="N241" si="438">F241+J241</f>
        <v>0</v>
      </c>
      <c r="O241" s="138">
        <f t="shared" ref="O241" si="439">G241+K241</f>
        <v>0</v>
      </c>
      <c r="P241" s="216"/>
      <c r="Q241" s="169"/>
      <c r="R241" s="170"/>
    </row>
    <row r="242" spans="1:18" x14ac:dyDescent="0.25">
      <c r="A242" s="5" t="s">
        <v>78</v>
      </c>
      <c r="B242" s="32" t="s">
        <v>63</v>
      </c>
      <c r="C242" s="523" t="s">
        <v>50</v>
      </c>
      <c r="D242" s="127">
        <f>E242+G242</f>
        <v>7.1</v>
      </c>
      <c r="E242" s="133">
        <v>7.1</v>
      </c>
      <c r="F242" s="133">
        <v>7</v>
      </c>
      <c r="G242" s="133">
        <f t="shared" ref="G242" si="440">SUM(G244:G245)</f>
        <v>0</v>
      </c>
      <c r="H242" s="179">
        <f t="shared" si="389"/>
        <v>0</v>
      </c>
      <c r="I242" s="134">
        <f>SUM(I244:I245)</f>
        <v>0</v>
      </c>
      <c r="J242" s="179">
        <f t="shared" ref="J242:K242" si="441">SUM(J244:J245)</f>
        <v>0</v>
      </c>
      <c r="K242" s="134">
        <f t="shared" si="441"/>
        <v>0</v>
      </c>
      <c r="L242" s="135">
        <f t="shared" ref="L242" si="442">M242+O242</f>
        <v>7.1</v>
      </c>
      <c r="M242" s="180">
        <f t="shared" ref="M242:O242" si="443">E242+I242</f>
        <v>7.1</v>
      </c>
      <c r="N242" s="135">
        <f t="shared" si="443"/>
        <v>7</v>
      </c>
      <c r="O242" s="135">
        <f t="shared" si="443"/>
        <v>0</v>
      </c>
      <c r="P242" s="216"/>
      <c r="Q242" s="108"/>
      <c r="R242" s="34"/>
    </row>
    <row r="243" spans="1:18" hidden="1" x14ac:dyDescent="0.25">
      <c r="A243" s="18"/>
      <c r="B243" s="246" t="s">
        <v>189</v>
      </c>
      <c r="C243" s="525"/>
      <c r="D243" s="122"/>
      <c r="E243" s="140"/>
      <c r="F243" s="140"/>
      <c r="G243" s="140"/>
      <c r="H243" s="215"/>
      <c r="I243" s="141"/>
      <c r="J243" s="215"/>
      <c r="K243" s="141"/>
      <c r="L243" s="142"/>
      <c r="M243" s="216"/>
      <c r="N243" s="142"/>
      <c r="O243" s="142"/>
      <c r="P243" s="216"/>
      <c r="Q243" s="108"/>
      <c r="R243" s="34"/>
    </row>
    <row r="244" spans="1:18" ht="26.25" hidden="1" x14ac:dyDescent="0.25">
      <c r="A244" s="18"/>
      <c r="B244" s="128" t="s">
        <v>427</v>
      </c>
      <c r="C244" s="525"/>
      <c r="D244" s="140">
        <f t="shared" ref="D244" si="444">E244+G244</f>
        <v>0</v>
      </c>
      <c r="E244" s="140"/>
      <c r="F244" s="140"/>
      <c r="G244" s="140"/>
      <c r="H244" s="368">
        <f t="shared" ref="H244" si="445">I244+K244</f>
        <v>0</v>
      </c>
      <c r="I244" s="141"/>
      <c r="J244" s="215"/>
      <c r="K244" s="141"/>
      <c r="L244" s="142">
        <f t="shared" ref="L244" si="446">M244+O244</f>
        <v>0</v>
      </c>
      <c r="M244" s="216">
        <f t="shared" ref="M244" si="447">E244+I244</f>
        <v>0</v>
      </c>
      <c r="N244" s="142">
        <f t="shared" ref="N244" si="448">F244+J244</f>
        <v>0</v>
      </c>
      <c r="O244" s="142"/>
      <c r="P244" s="216"/>
    </row>
    <row r="245" spans="1:18" s="34" customFormat="1" ht="39" x14ac:dyDescent="0.25">
      <c r="A245" s="116"/>
      <c r="B245" s="132" t="s">
        <v>473</v>
      </c>
      <c r="C245" s="524"/>
      <c r="D245" s="136">
        <f>E245+G245</f>
        <v>0</v>
      </c>
      <c r="E245" s="136"/>
      <c r="F245" s="136"/>
      <c r="G245" s="136"/>
      <c r="H245" s="242">
        <f t="shared" si="389"/>
        <v>0</v>
      </c>
      <c r="I245" s="137"/>
      <c r="J245" s="242"/>
      <c r="K245" s="137"/>
      <c r="L245" s="138">
        <f t="shared" ref="L245" si="449">M245+O245</f>
        <v>0</v>
      </c>
      <c r="M245" s="243">
        <f t="shared" ref="M245" si="450">E245+I245</f>
        <v>0</v>
      </c>
      <c r="N245" s="138">
        <f t="shared" ref="N245" si="451">F245+J245</f>
        <v>0</v>
      </c>
      <c r="O245" s="138">
        <f t="shared" ref="O245" si="452">G245+K245</f>
        <v>0</v>
      </c>
      <c r="P245" s="216"/>
      <c r="Q245" s="169"/>
      <c r="R245" s="170"/>
    </row>
    <row r="246" spans="1:18" hidden="1" x14ac:dyDescent="0.25">
      <c r="A246" s="5" t="s">
        <v>118</v>
      </c>
      <c r="B246" s="32" t="s">
        <v>49</v>
      </c>
      <c r="C246" s="526" t="s">
        <v>50</v>
      </c>
      <c r="D246" s="294">
        <f>E246+G246</f>
        <v>0</v>
      </c>
      <c r="E246" s="140"/>
      <c r="F246" s="280"/>
      <c r="G246" s="280">
        <f t="shared" ref="G246" si="453">SUM(G248:G249)</f>
        <v>0</v>
      </c>
      <c r="H246" s="213">
        <f t="shared" ref="H246:H249" si="454">I246+K246</f>
        <v>0</v>
      </c>
      <c r="I246" s="141">
        <f>SUM(I248:I249)</f>
        <v>0</v>
      </c>
      <c r="J246" s="141">
        <f t="shared" ref="J246:K246" si="455">SUM(J248:J249)</f>
        <v>0</v>
      </c>
      <c r="K246" s="296">
        <f t="shared" si="455"/>
        <v>0</v>
      </c>
      <c r="L246" s="345">
        <f t="shared" ref="L246" si="456">M246+O246</f>
        <v>0</v>
      </c>
      <c r="M246" s="142">
        <f t="shared" ref="M246" si="457">E246+I246</f>
        <v>0</v>
      </c>
      <c r="N246" s="216">
        <f t="shared" ref="N246" si="458">F246+J246</f>
        <v>0</v>
      </c>
      <c r="O246" s="142">
        <f t="shared" ref="O246" si="459">G246+K246</f>
        <v>0</v>
      </c>
      <c r="P246" s="216"/>
      <c r="Q246" s="108"/>
      <c r="R246" s="34"/>
    </row>
    <row r="247" spans="1:18" hidden="1" x14ac:dyDescent="0.25">
      <c r="A247" s="18"/>
      <c r="B247" s="246" t="s">
        <v>189</v>
      </c>
      <c r="C247" s="526"/>
      <c r="D247" s="294"/>
      <c r="E247" s="140"/>
      <c r="F247" s="280"/>
      <c r="G247" s="176"/>
      <c r="H247" s="213"/>
      <c r="I247" s="213"/>
      <c r="J247" s="141"/>
      <c r="K247" s="296"/>
      <c r="L247" s="345"/>
      <c r="M247" s="142"/>
      <c r="N247" s="216"/>
      <c r="O247" s="142"/>
      <c r="P247" s="216"/>
      <c r="Q247" s="108"/>
      <c r="R247" s="34"/>
    </row>
    <row r="248" spans="1:18" ht="26.25" hidden="1" x14ac:dyDescent="0.25">
      <c r="A248" s="18"/>
      <c r="B248" s="128" t="s">
        <v>427</v>
      </c>
      <c r="C248" s="526"/>
      <c r="D248" s="212">
        <f t="shared" ref="D248" si="460">E248+G248</f>
        <v>0</v>
      </c>
      <c r="E248" s="140"/>
      <c r="F248" s="280"/>
      <c r="G248" s="176"/>
      <c r="H248" s="62"/>
      <c r="I248" s="62"/>
      <c r="J248" s="62"/>
      <c r="K248" s="344"/>
      <c r="L248" s="345">
        <f t="shared" ref="L248" si="461">M248+O248</f>
        <v>0</v>
      </c>
      <c r="M248" s="142">
        <f t="shared" ref="M248" si="462">E248+I248</f>
        <v>0</v>
      </c>
      <c r="N248" s="216">
        <f t="shared" ref="N248" si="463">F248+J248</f>
        <v>0</v>
      </c>
      <c r="O248" s="142"/>
      <c r="P248" s="216"/>
    </row>
    <row r="249" spans="1:18" s="34" customFormat="1" ht="26.25" hidden="1" x14ac:dyDescent="0.25">
      <c r="A249" s="116"/>
      <c r="B249" s="132" t="s">
        <v>420</v>
      </c>
      <c r="C249" s="527"/>
      <c r="D249" s="212">
        <f>E249+G249</f>
        <v>0</v>
      </c>
      <c r="E249" s="140"/>
      <c r="F249" s="280"/>
      <c r="G249" s="214"/>
      <c r="H249" s="141">
        <f t="shared" si="454"/>
        <v>0</v>
      </c>
      <c r="I249" s="213"/>
      <c r="J249" s="141"/>
      <c r="K249" s="296"/>
      <c r="L249" s="345">
        <f t="shared" ref="L249" si="464">M249+O249</f>
        <v>0</v>
      </c>
      <c r="M249" s="142">
        <f t="shared" ref="M249" si="465">E249+I249</f>
        <v>0</v>
      </c>
      <c r="N249" s="216">
        <f t="shared" ref="N249:N250" si="466">F249+J249</f>
        <v>0</v>
      </c>
      <c r="O249" s="142">
        <f t="shared" ref="O249:O250" si="467">G249+K249</f>
        <v>0</v>
      </c>
      <c r="P249" s="216"/>
      <c r="Q249" s="169"/>
      <c r="R249" s="170"/>
    </row>
    <row r="250" spans="1:18" s="34" customFormat="1" x14ac:dyDescent="0.25">
      <c r="A250" s="120" t="s">
        <v>79</v>
      </c>
      <c r="B250" s="25" t="s">
        <v>163</v>
      </c>
      <c r="C250" s="351" t="s">
        <v>50</v>
      </c>
      <c r="D250" s="127">
        <f>E250+G250</f>
        <v>429.3</v>
      </c>
      <c r="E250" s="214">
        <v>429.3</v>
      </c>
      <c r="F250" s="133">
        <v>357</v>
      </c>
      <c r="G250" s="214">
        <f t="shared" ref="G250" si="468">G253+G254+G252</f>
        <v>0</v>
      </c>
      <c r="H250" s="134">
        <f t="shared" ref="H250" si="469">I250+K250</f>
        <v>0</v>
      </c>
      <c r="I250" s="215">
        <f>I253+I254+I252</f>
        <v>0</v>
      </c>
      <c r="J250" s="134">
        <f t="shared" ref="J250:K250" si="470">J253+J254+J252</f>
        <v>0</v>
      </c>
      <c r="K250" s="215">
        <f t="shared" si="470"/>
        <v>0</v>
      </c>
      <c r="L250" s="135">
        <f t="shared" ref="L250" si="471">M250+O250</f>
        <v>429.3</v>
      </c>
      <c r="M250" s="216">
        <f>E250+I250</f>
        <v>429.3</v>
      </c>
      <c r="N250" s="135">
        <f t="shared" si="466"/>
        <v>357</v>
      </c>
      <c r="O250" s="135">
        <f t="shared" si="467"/>
        <v>0</v>
      </c>
      <c r="P250" s="216"/>
      <c r="Q250" s="2"/>
      <c r="R250" s="2"/>
    </row>
    <row r="251" spans="1:18" s="34" customFormat="1" hidden="1" x14ac:dyDescent="0.25">
      <c r="A251" s="124"/>
      <c r="B251" s="125" t="s">
        <v>189</v>
      </c>
      <c r="C251" s="351"/>
      <c r="D251" s="140"/>
      <c r="E251" s="214"/>
      <c r="F251" s="140"/>
      <c r="G251" s="214"/>
      <c r="H251" s="141"/>
      <c r="I251" s="215"/>
      <c r="J251" s="141"/>
      <c r="K251" s="215"/>
      <c r="L251" s="142"/>
      <c r="M251" s="216"/>
      <c r="N251" s="142"/>
      <c r="O251" s="142"/>
      <c r="P251" s="216"/>
      <c r="Q251" s="2"/>
      <c r="R251" s="2"/>
    </row>
    <row r="252" spans="1:18" s="34" customFormat="1" ht="26.25" hidden="1" x14ac:dyDescent="0.25">
      <c r="A252" s="124"/>
      <c r="B252" s="128" t="s">
        <v>427</v>
      </c>
      <c r="C252" s="351"/>
      <c r="D252" s="140">
        <f>E252+G252</f>
        <v>0</v>
      </c>
      <c r="E252" s="214"/>
      <c r="F252" s="140"/>
      <c r="G252" s="214"/>
      <c r="H252" s="141">
        <f t="shared" ref="H252" si="472">I252+K252</f>
        <v>0</v>
      </c>
      <c r="I252" s="215"/>
      <c r="J252" s="141"/>
      <c r="K252" s="215"/>
      <c r="L252" s="142">
        <f t="shared" ref="L252" si="473">M252+O252</f>
        <v>0</v>
      </c>
      <c r="M252" s="216">
        <f t="shared" ref="M252" si="474">E252+I252</f>
        <v>0</v>
      </c>
      <c r="N252" s="142">
        <f t="shared" ref="N252" si="475">F252+J252</f>
        <v>0</v>
      </c>
      <c r="O252" s="142"/>
      <c r="P252" s="216"/>
      <c r="Q252" s="2"/>
      <c r="R252" s="2"/>
    </row>
    <row r="253" spans="1:18" s="34" customFormat="1" ht="26.25" hidden="1" x14ac:dyDescent="0.25">
      <c r="A253" s="124"/>
      <c r="B253" s="129" t="s">
        <v>420</v>
      </c>
      <c r="C253" s="351"/>
      <c r="D253" s="140">
        <f>E253+G253</f>
        <v>0</v>
      </c>
      <c r="E253" s="214"/>
      <c r="F253" s="140"/>
      <c r="G253" s="214"/>
      <c r="H253" s="141">
        <f t="shared" si="389"/>
        <v>0</v>
      </c>
      <c r="I253" s="215"/>
      <c r="J253" s="141"/>
      <c r="K253" s="215"/>
      <c r="L253" s="142">
        <f t="shared" ref="L253" si="476">M253+O253</f>
        <v>0</v>
      </c>
      <c r="M253" s="216">
        <f t="shared" ref="M253" si="477">E253+I253</f>
        <v>0</v>
      </c>
      <c r="N253" s="142">
        <f t="shared" ref="N253:N254" si="478">F253+J253</f>
        <v>0</v>
      </c>
      <c r="O253" s="142"/>
      <c r="P253" s="216"/>
      <c r="Q253" s="2"/>
      <c r="R253" s="2"/>
    </row>
    <row r="254" spans="1:18" ht="24" customHeight="1" x14ac:dyDescent="0.25">
      <c r="A254" s="131"/>
      <c r="B254" s="211" t="s">
        <v>450</v>
      </c>
      <c r="C254" s="352"/>
      <c r="D254" s="140">
        <f>E254+G254</f>
        <v>0</v>
      </c>
      <c r="E254" s="214"/>
      <c r="F254" s="140"/>
      <c r="G254" s="214"/>
      <c r="H254" s="141">
        <f t="shared" ref="H254" si="479">I254+K254</f>
        <v>0</v>
      </c>
      <c r="I254" s="215"/>
      <c r="J254" s="141"/>
      <c r="K254" s="215"/>
      <c r="L254" s="142">
        <f>M254+O254</f>
        <v>0</v>
      </c>
      <c r="M254" s="216">
        <f>E254+I254</f>
        <v>0</v>
      </c>
      <c r="N254" s="142">
        <f t="shared" si="478"/>
        <v>0</v>
      </c>
      <c r="O254" s="142">
        <f t="shared" ref="O254" si="480">G254+K254</f>
        <v>0</v>
      </c>
      <c r="P254" s="216"/>
    </row>
    <row r="255" spans="1:18" x14ac:dyDescent="0.25">
      <c r="A255" s="333" t="s">
        <v>80</v>
      </c>
      <c r="B255" s="79" t="s">
        <v>172</v>
      </c>
      <c r="C255" s="162"/>
      <c r="D255" s="20">
        <f t="shared" ref="D255:K255" si="481">D104+D113+D117+D122+D127+D131+D135+D140+D144+D149+D153+D158+D162+D166+D170+D174+D178+D187+D195+D199+D204+D208+D212+D216+D220+D224+D228+D232+D236+D238+D242+D246+D250+D183+D191</f>
        <v>1775.2</v>
      </c>
      <c r="E255" s="20">
        <f t="shared" si="481"/>
        <v>678.8</v>
      </c>
      <c r="F255" s="20">
        <f t="shared" si="481"/>
        <v>394.8</v>
      </c>
      <c r="G255" s="20">
        <f t="shared" si="481"/>
        <v>1096.4000000000001</v>
      </c>
      <c r="H255" s="20">
        <f t="shared" si="481"/>
        <v>0</v>
      </c>
      <c r="I255" s="20">
        <f t="shared" si="481"/>
        <v>0</v>
      </c>
      <c r="J255" s="20">
        <f t="shared" si="481"/>
        <v>0</v>
      </c>
      <c r="K255" s="20">
        <f t="shared" si="481"/>
        <v>0</v>
      </c>
      <c r="L255" s="20">
        <f t="shared" ref="L255" si="482">M255+O255</f>
        <v>1775.2</v>
      </c>
      <c r="M255" s="20">
        <f>M104+M113+M117+M122+M127+M131+M135+M140+M144+M149+M153+M158+M162+M166+M170+M174+M178+M187+M195+M199+M204+M208+M212+M216+M220+M224+M228+M232+M236+M238+M242+M246+M250+M183+M191</f>
        <v>678.8</v>
      </c>
      <c r="N255" s="20">
        <f>N104+N113+N117+N122+N127+N131+N135+N140+N144+N149+N153+N158+N162+N166+N170+N174+N178+N187+N195+N199+N204+N208+N212+N216+N220+N224+N228+N232+N236+N238+N242+N246+N250+N183+N191</f>
        <v>394.8</v>
      </c>
      <c r="O255" s="20">
        <f>O104+O113+O117+O122+O127+O131+O135+O140+O144+O149+O153+O158+O162+O166+O170+O174+O178+O187+O195+O199+O204+O208+O212+O216+O220+O224+O228+O232+O236+O238+O242+O246+O250+O183+O191</f>
        <v>1096.4000000000001</v>
      </c>
      <c r="P255" s="107"/>
    </row>
    <row r="256" spans="1:18" hidden="1" x14ac:dyDescent="0.25">
      <c r="A256" s="5"/>
      <c r="B256" s="471" t="s">
        <v>176</v>
      </c>
      <c r="C256" s="472"/>
      <c r="D256" s="472"/>
      <c r="E256" s="472"/>
      <c r="F256" s="472"/>
      <c r="G256" s="472"/>
      <c r="H256" s="472"/>
      <c r="I256" s="472"/>
      <c r="J256" s="472"/>
      <c r="K256" s="472"/>
      <c r="L256" s="472"/>
      <c r="M256" s="472"/>
      <c r="N256" s="472"/>
      <c r="O256" s="473"/>
      <c r="P256" s="291"/>
      <c r="Q256" s="108"/>
      <c r="R256" s="34"/>
    </row>
    <row r="257" spans="1:21" hidden="1" x14ac:dyDescent="0.25">
      <c r="A257" s="120"/>
      <c r="B257" s="32" t="s">
        <v>20</v>
      </c>
      <c r="C257" s="376" t="s">
        <v>25</v>
      </c>
      <c r="D257" s="175">
        <f t="shared" ref="D257" si="483">E257+G257</f>
        <v>0</v>
      </c>
      <c r="E257" s="133">
        <f>E259+E260</f>
        <v>0</v>
      </c>
      <c r="F257" s="133">
        <f t="shared" ref="F257:G257" si="484">F259+F260</f>
        <v>0</v>
      </c>
      <c r="G257" s="133">
        <f t="shared" si="484"/>
        <v>0</v>
      </c>
      <c r="H257" s="134">
        <f>I257+K257</f>
        <v>0</v>
      </c>
      <c r="I257" s="134">
        <f>I259+I260</f>
        <v>0</v>
      </c>
      <c r="J257" s="134">
        <f t="shared" ref="J257:K257" si="485">J259+J260</f>
        <v>0</v>
      </c>
      <c r="K257" s="134">
        <f t="shared" si="485"/>
        <v>0</v>
      </c>
      <c r="L257" s="135">
        <f>M257+O257</f>
        <v>0</v>
      </c>
      <c r="M257" s="135">
        <f>E257+I257</f>
        <v>0</v>
      </c>
      <c r="N257" s="135">
        <f>F257+J257</f>
        <v>0</v>
      </c>
      <c r="O257" s="135">
        <f>G257+K257</f>
        <v>0</v>
      </c>
      <c r="P257" s="216"/>
      <c r="Q257" s="108"/>
      <c r="R257" s="34"/>
    </row>
    <row r="258" spans="1:21" hidden="1" x14ac:dyDescent="0.25">
      <c r="A258" s="124"/>
      <c r="B258" s="125" t="s">
        <v>189</v>
      </c>
      <c r="C258" s="284"/>
      <c r="D258" s="280"/>
      <c r="E258" s="140"/>
      <c r="F258" s="140"/>
      <c r="G258" s="140"/>
      <c r="H258" s="141"/>
      <c r="I258" s="141"/>
      <c r="J258" s="141"/>
      <c r="K258" s="141"/>
      <c r="L258" s="142"/>
      <c r="M258" s="142"/>
      <c r="N258" s="142"/>
      <c r="O258" s="142"/>
      <c r="P258" s="216"/>
      <c r="Q258" s="108"/>
      <c r="R258" s="34"/>
    </row>
    <row r="259" spans="1:21" ht="26.25" hidden="1" x14ac:dyDescent="0.25">
      <c r="A259" s="124"/>
      <c r="B259" s="128" t="s">
        <v>385</v>
      </c>
      <c r="C259" s="377"/>
      <c r="D259" s="175">
        <f t="shared" ref="D259:D260" si="486">E259+G259</f>
        <v>0</v>
      </c>
      <c r="E259" s="61"/>
      <c r="F259" s="61"/>
      <c r="G259" s="61"/>
      <c r="H259" s="134">
        <f>I259+K259</f>
        <v>0</v>
      </c>
      <c r="I259" s="62"/>
      <c r="J259" s="62"/>
      <c r="K259" s="62"/>
      <c r="L259" s="135">
        <f>M259+O259</f>
        <v>0</v>
      </c>
      <c r="M259" s="135">
        <f t="shared" ref="M259:O260" si="487">E259+I259</f>
        <v>0</v>
      </c>
      <c r="N259" s="135">
        <f t="shared" si="487"/>
        <v>0</v>
      </c>
      <c r="O259" s="135">
        <f t="shared" si="487"/>
        <v>0</v>
      </c>
      <c r="P259" s="216"/>
      <c r="Q259" s="108"/>
      <c r="R259" s="34"/>
    </row>
    <row r="260" spans="1:21" ht="39" hidden="1" x14ac:dyDescent="0.25">
      <c r="A260" s="131"/>
      <c r="B260" s="375" t="s">
        <v>386</v>
      </c>
      <c r="C260" s="378"/>
      <c r="D260" s="283">
        <f t="shared" si="486"/>
        <v>0</v>
      </c>
      <c r="E260" s="61"/>
      <c r="F260" s="61"/>
      <c r="G260" s="61"/>
      <c r="H260" s="62">
        <f>I260+K260</f>
        <v>0</v>
      </c>
      <c r="I260" s="62"/>
      <c r="J260" s="62"/>
      <c r="K260" s="62"/>
      <c r="L260" s="63">
        <f>M260+O260</f>
        <v>0</v>
      </c>
      <c r="M260" s="63">
        <f t="shared" si="487"/>
        <v>0</v>
      </c>
      <c r="N260" s="63">
        <f t="shared" si="487"/>
        <v>0</v>
      </c>
      <c r="O260" s="63">
        <f t="shared" si="487"/>
        <v>0</v>
      </c>
      <c r="P260" s="216"/>
      <c r="Q260" s="108"/>
      <c r="R260" s="34"/>
    </row>
    <row r="261" spans="1:21" hidden="1" x14ac:dyDescent="0.25">
      <c r="A261" s="116"/>
      <c r="B261" s="79" t="s">
        <v>173</v>
      </c>
      <c r="C261" s="162"/>
      <c r="D261" s="78">
        <f>D257</f>
        <v>0</v>
      </c>
      <c r="E261" s="78">
        <f t="shared" ref="E261:O261" si="488">E257</f>
        <v>0</v>
      </c>
      <c r="F261" s="78">
        <f t="shared" si="488"/>
        <v>0</v>
      </c>
      <c r="G261" s="78">
        <f t="shared" si="488"/>
        <v>0</v>
      </c>
      <c r="H261" s="174">
        <f t="shared" si="488"/>
        <v>0</v>
      </c>
      <c r="I261" s="174">
        <f t="shared" si="488"/>
        <v>0</v>
      </c>
      <c r="J261" s="174">
        <f t="shared" si="488"/>
        <v>0</v>
      </c>
      <c r="K261" s="174">
        <f t="shared" si="488"/>
        <v>0</v>
      </c>
      <c r="L261" s="79">
        <f t="shared" si="488"/>
        <v>0</v>
      </c>
      <c r="M261" s="79">
        <f t="shared" si="488"/>
        <v>0</v>
      </c>
      <c r="N261" s="79">
        <f t="shared" si="488"/>
        <v>0</v>
      </c>
      <c r="O261" s="79">
        <f t="shared" si="488"/>
        <v>0</v>
      </c>
      <c r="P261" s="107"/>
      <c r="Q261" s="108"/>
    </row>
    <row r="262" spans="1:21" x14ac:dyDescent="0.25">
      <c r="A262" s="5" t="s">
        <v>81</v>
      </c>
      <c r="B262" s="519" t="s">
        <v>64</v>
      </c>
      <c r="C262" s="494"/>
      <c r="D262" s="494"/>
      <c r="E262" s="494"/>
      <c r="F262" s="494"/>
      <c r="G262" s="494"/>
      <c r="H262" s="494"/>
      <c r="I262" s="494"/>
      <c r="J262" s="494"/>
      <c r="K262" s="494"/>
      <c r="L262" s="494"/>
      <c r="M262" s="494"/>
      <c r="N262" s="494"/>
      <c r="O262" s="520"/>
      <c r="P262" s="291"/>
    </row>
    <row r="263" spans="1:21" x14ac:dyDescent="0.25">
      <c r="A263" s="5" t="s">
        <v>82</v>
      </c>
      <c r="B263" s="16" t="s">
        <v>20</v>
      </c>
      <c r="C263" s="431"/>
      <c r="D263" s="175">
        <f>SUM(D265:D268)</f>
        <v>403.3</v>
      </c>
      <c r="E263" s="133">
        <f t="shared" ref="E263:G263" si="489">SUM(E265:E268)</f>
        <v>2</v>
      </c>
      <c r="F263" s="133">
        <f t="shared" si="489"/>
        <v>1.9</v>
      </c>
      <c r="G263" s="133">
        <f t="shared" si="489"/>
        <v>401.3</v>
      </c>
      <c r="H263" s="134">
        <f>SUM(H265:H268)</f>
        <v>0</v>
      </c>
      <c r="I263" s="134">
        <f t="shared" ref="I263:K263" si="490">SUM(I265:I268)</f>
        <v>0</v>
      </c>
      <c r="J263" s="134">
        <f t="shared" si="490"/>
        <v>0</v>
      </c>
      <c r="K263" s="134">
        <f t="shared" si="490"/>
        <v>0</v>
      </c>
      <c r="L263" s="342">
        <f>SUM(L265:L268)</f>
        <v>403.3</v>
      </c>
      <c r="M263" s="342">
        <f t="shared" ref="M263:U263" si="491">SUM(M265:M268)</f>
        <v>2</v>
      </c>
      <c r="N263" s="342">
        <f t="shared" si="491"/>
        <v>1.9</v>
      </c>
      <c r="O263" s="342">
        <f t="shared" si="491"/>
        <v>401.3</v>
      </c>
      <c r="P263" s="342">
        <f t="shared" si="491"/>
        <v>0</v>
      </c>
      <c r="Q263" s="342">
        <f t="shared" si="491"/>
        <v>0</v>
      </c>
      <c r="R263" s="342">
        <f t="shared" si="491"/>
        <v>0</v>
      </c>
      <c r="S263" s="342">
        <f t="shared" si="491"/>
        <v>0</v>
      </c>
      <c r="T263" s="342">
        <f t="shared" si="491"/>
        <v>0</v>
      </c>
      <c r="U263" s="342">
        <f t="shared" si="491"/>
        <v>0</v>
      </c>
    </row>
    <row r="264" spans="1:21" x14ac:dyDescent="0.25">
      <c r="A264" s="18"/>
      <c r="B264" s="440" t="s">
        <v>189</v>
      </c>
      <c r="C264" s="430"/>
      <c r="D264" s="280">
        <f t="shared" ref="D264:D267" si="492">E264+G264</f>
        <v>0</v>
      </c>
      <c r="E264" s="140"/>
      <c r="F264" s="140"/>
      <c r="G264" s="140"/>
      <c r="H264" s="141">
        <f>I264+K264</f>
        <v>0</v>
      </c>
      <c r="I264" s="141"/>
      <c r="J264" s="141"/>
      <c r="K264" s="296"/>
      <c r="L264" s="345"/>
      <c r="M264" s="142"/>
      <c r="N264" s="216"/>
      <c r="O264" s="142"/>
      <c r="P264" s="216"/>
    </row>
    <row r="265" spans="1:21" ht="40.5" customHeight="1" x14ac:dyDescent="0.25">
      <c r="A265" s="18"/>
      <c r="B265" s="441" t="s">
        <v>432</v>
      </c>
      <c r="C265" s="358" t="s">
        <v>30</v>
      </c>
      <c r="D265" s="61">
        <f t="shared" si="492"/>
        <v>303.3</v>
      </c>
      <c r="E265" s="61">
        <v>2</v>
      </c>
      <c r="F265" s="61">
        <v>1.9</v>
      </c>
      <c r="G265" s="61">
        <v>301.3</v>
      </c>
      <c r="H265" s="62">
        <f>I265+K265</f>
        <v>0</v>
      </c>
      <c r="I265" s="62"/>
      <c r="J265" s="62"/>
      <c r="K265" s="344"/>
      <c r="L265" s="417">
        <f t="shared" ref="L265:L320" si="493">M265+O265</f>
        <v>303.3</v>
      </c>
      <c r="M265" s="63">
        <f t="shared" ref="M265" si="494">E265+I265</f>
        <v>2</v>
      </c>
      <c r="N265" s="418">
        <f t="shared" ref="N265" si="495">F265+J265</f>
        <v>1.9</v>
      </c>
      <c r="O265" s="63">
        <f t="shared" ref="O265" si="496">G265+K265</f>
        <v>301.3</v>
      </c>
      <c r="P265" s="216"/>
    </row>
    <row r="266" spans="1:21" ht="26.25" hidden="1" x14ac:dyDescent="0.25">
      <c r="A266" s="18"/>
      <c r="B266" s="441" t="s">
        <v>385</v>
      </c>
      <c r="C266" s="358"/>
      <c r="D266" s="280">
        <f t="shared" si="492"/>
        <v>0</v>
      </c>
      <c r="E266" s="259"/>
      <c r="F266" s="136"/>
      <c r="G266" s="259"/>
      <c r="H266" s="137">
        <f t="shared" ref="H266:H268" si="497">I266+K266</f>
        <v>0</v>
      </c>
      <c r="I266" s="137"/>
      <c r="J266" s="137"/>
      <c r="K266" s="263"/>
      <c r="L266" s="345">
        <f t="shared" ref="L266:L268" si="498">M266+O266</f>
        <v>0</v>
      </c>
      <c r="M266" s="138">
        <f t="shared" ref="M266:M268" si="499">E266+I266</f>
        <v>0</v>
      </c>
      <c r="N266" s="216">
        <f t="shared" ref="N266:N268" si="500">F266+J266</f>
        <v>0</v>
      </c>
      <c r="O266" s="138">
        <f t="shared" ref="O266:O268" si="501">G266+K266</f>
        <v>0</v>
      </c>
      <c r="P266" s="216"/>
    </row>
    <row r="267" spans="1:21" ht="26.25" x14ac:dyDescent="0.25">
      <c r="A267" s="116"/>
      <c r="B267" s="441" t="s">
        <v>298</v>
      </c>
      <c r="C267" s="358" t="s">
        <v>30</v>
      </c>
      <c r="D267" s="283">
        <f t="shared" si="492"/>
        <v>100</v>
      </c>
      <c r="E267" s="374"/>
      <c r="F267" s="61"/>
      <c r="G267" s="283">
        <v>100</v>
      </c>
      <c r="H267" s="137">
        <f t="shared" si="497"/>
        <v>0</v>
      </c>
      <c r="I267" s="137"/>
      <c r="J267" s="137"/>
      <c r="K267" s="263"/>
      <c r="L267" s="345">
        <f t="shared" si="498"/>
        <v>100</v>
      </c>
      <c r="M267" s="138">
        <f t="shared" si="499"/>
        <v>0</v>
      </c>
      <c r="N267" s="216">
        <f t="shared" si="500"/>
        <v>0</v>
      </c>
      <c r="O267" s="138">
        <f t="shared" si="501"/>
        <v>100</v>
      </c>
      <c r="P267" s="216"/>
    </row>
    <row r="268" spans="1:21" hidden="1" x14ac:dyDescent="0.25">
      <c r="A268" s="124"/>
      <c r="B268" s="211"/>
      <c r="C268" s="415" t="s">
        <v>30</v>
      </c>
      <c r="D268" s="283"/>
      <c r="E268" s="178"/>
      <c r="F268" s="133"/>
      <c r="G268" s="178"/>
      <c r="H268" s="137">
        <f t="shared" si="497"/>
        <v>0</v>
      </c>
      <c r="I268" s="416"/>
      <c r="J268" s="141"/>
      <c r="K268" s="416"/>
      <c r="L268" s="345">
        <f t="shared" si="498"/>
        <v>0</v>
      </c>
      <c r="M268" s="138">
        <f t="shared" si="499"/>
        <v>0</v>
      </c>
      <c r="N268" s="216">
        <f t="shared" si="500"/>
        <v>0</v>
      </c>
      <c r="O268" s="138">
        <f t="shared" si="501"/>
        <v>0</v>
      </c>
      <c r="P268" s="216"/>
    </row>
    <row r="269" spans="1:21" hidden="1" x14ac:dyDescent="0.25">
      <c r="A269" s="18" t="s">
        <v>122</v>
      </c>
      <c r="B269" s="25" t="s">
        <v>7</v>
      </c>
      <c r="C269" s="351" t="s">
        <v>30</v>
      </c>
      <c r="D269" s="140">
        <f t="shared" ref="D269:D320" si="502">E269+G269</f>
        <v>0</v>
      </c>
      <c r="E269" s="178"/>
      <c r="F269" s="133"/>
      <c r="G269" s="178"/>
      <c r="H269" s="134">
        <f t="shared" ref="H269:H321" si="503">I269+K269</f>
        <v>0</v>
      </c>
      <c r="I269" s="179"/>
      <c r="J269" s="134"/>
      <c r="K269" s="179">
        <f t="shared" ref="K269" si="504">K271+K272</f>
        <v>0</v>
      </c>
      <c r="L269" s="142">
        <f t="shared" si="493"/>
        <v>0</v>
      </c>
      <c r="M269" s="180">
        <f t="shared" ref="M269:M320" si="505">E269+I269</f>
        <v>0</v>
      </c>
      <c r="N269" s="135">
        <f t="shared" ref="N269:N320" si="506">F269+J269</f>
        <v>0</v>
      </c>
      <c r="O269" s="172">
        <f t="shared" ref="O269:O320" si="507">G269+K269</f>
        <v>0</v>
      </c>
      <c r="P269" s="216"/>
      <c r="Q269" s="108"/>
      <c r="R269" s="34"/>
    </row>
    <row r="270" spans="1:21" hidden="1" x14ac:dyDescent="0.25">
      <c r="A270" s="18"/>
      <c r="B270" s="125" t="s">
        <v>189</v>
      </c>
      <c r="C270" s="351"/>
      <c r="D270" s="140"/>
      <c r="E270" s="214"/>
      <c r="F270" s="140"/>
      <c r="G270" s="214"/>
      <c r="H270" s="141"/>
      <c r="I270" s="215"/>
      <c r="J270" s="141"/>
      <c r="K270" s="215"/>
      <c r="L270" s="142"/>
      <c r="M270" s="216"/>
      <c r="N270" s="142"/>
      <c r="O270" s="218"/>
      <c r="P270" s="216"/>
      <c r="Q270" s="108"/>
      <c r="R270" s="34"/>
    </row>
    <row r="271" spans="1:21" ht="26.25" hidden="1" x14ac:dyDescent="0.25">
      <c r="A271" s="18"/>
      <c r="B271" s="128" t="s">
        <v>427</v>
      </c>
      <c r="C271" s="352"/>
      <c r="D271" s="136">
        <f t="shared" si="502"/>
        <v>0</v>
      </c>
      <c r="E271" s="259"/>
      <c r="F271" s="136"/>
      <c r="G271" s="259"/>
      <c r="H271" s="137">
        <f t="shared" si="503"/>
        <v>0</v>
      </c>
      <c r="I271" s="242"/>
      <c r="J271" s="137"/>
      <c r="K271" s="242"/>
      <c r="L271" s="138">
        <f t="shared" si="493"/>
        <v>0</v>
      </c>
      <c r="M271" s="243">
        <f t="shared" si="505"/>
        <v>0</v>
      </c>
      <c r="N271" s="138">
        <f t="shared" si="506"/>
        <v>0</v>
      </c>
      <c r="O271" s="173">
        <f t="shared" si="507"/>
        <v>0</v>
      </c>
      <c r="P271" s="216"/>
      <c r="Q271" s="108"/>
      <c r="R271" s="34"/>
    </row>
    <row r="272" spans="1:21" s="34" customFormat="1" ht="25.5" hidden="1" x14ac:dyDescent="0.25">
      <c r="A272" s="116"/>
      <c r="B272" s="261" t="s">
        <v>360</v>
      </c>
      <c r="C272" s="351"/>
      <c r="D272" s="140">
        <f t="shared" si="502"/>
        <v>0</v>
      </c>
      <c r="E272" s="214"/>
      <c r="F272" s="140"/>
      <c r="G272" s="214"/>
      <c r="H272" s="141">
        <f t="shared" si="503"/>
        <v>0</v>
      </c>
      <c r="I272" s="215"/>
      <c r="J272" s="141"/>
      <c r="K272" s="215"/>
      <c r="L272" s="142">
        <f t="shared" si="493"/>
        <v>0</v>
      </c>
      <c r="M272" s="216">
        <f t="shared" si="505"/>
        <v>0</v>
      </c>
      <c r="N272" s="142">
        <f t="shared" si="506"/>
        <v>0</v>
      </c>
      <c r="O272" s="218">
        <f t="shared" si="507"/>
        <v>0</v>
      </c>
      <c r="P272" s="216"/>
      <c r="Q272" s="169"/>
      <c r="R272" s="170"/>
    </row>
    <row r="273" spans="1:18" ht="17.25" hidden="1" customHeight="1" x14ac:dyDescent="0.25">
      <c r="A273" s="5" t="s">
        <v>123</v>
      </c>
      <c r="B273" s="32" t="s">
        <v>10</v>
      </c>
      <c r="C273" s="354" t="s">
        <v>30</v>
      </c>
      <c r="D273" s="178">
        <f t="shared" si="502"/>
        <v>0</v>
      </c>
      <c r="E273" s="133"/>
      <c r="F273" s="178"/>
      <c r="G273" s="133">
        <f>G275+G276</f>
        <v>0</v>
      </c>
      <c r="H273" s="179">
        <f t="shared" si="503"/>
        <v>0</v>
      </c>
      <c r="I273" s="134"/>
      <c r="J273" s="179"/>
      <c r="K273" s="262">
        <f>K275+K276</f>
        <v>0</v>
      </c>
      <c r="L273" s="342">
        <f t="shared" si="493"/>
        <v>0</v>
      </c>
      <c r="M273" s="135">
        <f t="shared" si="505"/>
        <v>0</v>
      </c>
      <c r="N273" s="180">
        <f t="shared" si="506"/>
        <v>0</v>
      </c>
      <c r="O273" s="135">
        <f t="shared" si="507"/>
        <v>0</v>
      </c>
      <c r="P273" s="216"/>
      <c r="Q273" s="108"/>
      <c r="R273" s="34"/>
    </row>
    <row r="274" spans="1:18" ht="17.25" hidden="1" customHeight="1" x14ac:dyDescent="0.25">
      <c r="A274" s="18"/>
      <c r="B274" s="125" t="s">
        <v>189</v>
      </c>
      <c r="C274" s="355"/>
      <c r="D274" s="214"/>
      <c r="E274" s="140"/>
      <c r="F274" s="214"/>
      <c r="G274" s="140"/>
      <c r="H274" s="215"/>
      <c r="I274" s="141"/>
      <c r="J274" s="215"/>
      <c r="K274" s="296"/>
      <c r="L274" s="345"/>
      <c r="M274" s="142"/>
      <c r="N274" s="216"/>
      <c r="O274" s="142"/>
      <c r="P274" s="216"/>
      <c r="Q274" s="108"/>
      <c r="R274" s="34"/>
    </row>
    <row r="275" spans="1:18" ht="26.25" hidden="1" x14ac:dyDescent="0.25">
      <c r="A275" s="18"/>
      <c r="B275" s="128" t="s">
        <v>427</v>
      </c>
      <c r="C275" s="360"/>
      <c r="D275" s="341">
        <f>E275+G275</f>
        <v>0</v>
      </c>
      <c r="E275" s="136"/>
      <c r="F275" s="259"/>
      <c r="G275" s="136"/>
      <c r="H275" s="242">
        <f t="shared" si="503"/>
        <v>0</v>
      </c>
      <c r="I275" s="137"/>
      <c r="J275" s="242"/>
      <c r="K275" s="263"/>
      <c r="L275" s="346">
        <f t="shared" si="493"/>
        <v>0</v>
      </c>
      <c r="M275" s="138">
        <f t="shared" si="505"/>
        <v>0</v>
      </c>
      <c r="N275" s="243">
        <f t="shared" si="506"/>
        <v>0</v>
      </c>
      <c r="O275" s="138">
        <f t="shared" si="507"/>
        <v>0</v>
      </c>
      <c r="P275" s="216"/>
      <c r="Q275" s="108"/>
      <c r="R275" s="34"/>
    </row>
    <row r="276" spans="1:18" s="34" customFormat="1" ht="25.5" hidden="1" x14ac:dyDescent="0.25">
      <c r="A276" s="116"/>
      <c r="B276" s="404" t="s">
        <v>360</v>
      </c>
      <c r="C276" s="353" t="s">
        <v>30</v>
      </c>
      <c r="D276" s="140">
        <f t="shared" si="502"/>
        <v>0</v>
      </c>
      <c r="E276" s="280"/>
      <c r="F276" s="140"/>
      <c r="G276" s="212"/>
      <c r="H276" s="141">
        <f t="shared" si="503"/>
        <v>0</v>
      </c>
      <c r="I276" s="213"/>
      <c r="J276" s="141"/>
      <c r="K276" s="296"/>
      <c r="L276" s="142">
        <f t="shared" si="493"/>
        <v>0</v>
      </c>
      <c r="M276" s="142">
        <f t="shared" si="505"/>
        <v>0</v>
      </c>
      <c r="N276" s="142">
        <f t="shared" si="506"/>
        <v>0</v>
      </c>
      <c r="O276" s="142">
        <f t="shared" si="507"/>
        <v>0</v>
      </c>
      <c r="P276" s="216"/>
      <c r="Q276" s="169"/>
      <c r="R276" s="170"/>
    </row>
    <row r="277" spans="1:18" hidden="1" x14ac:dyDescent="0.25">
      <c r="A277" s="5" t="s">
        <v>124</v>
      </c>
      <c r="B277" s="32" t="s">
        <v>11</v>
      </c>
      <c r="C277" s="350" t="s">
        <v>30</v>
      </c>
      <c r="D277" s="133">
        <f t="shared" si="502"/>
        <v>0</v>
      </c>
      <c r="E277" s="178"/>
      <c r="F277" s="133"/>
      <c r="G277" s="178">
        <f>G279+G280</f>
        <v>0</v>
      </c>
      <c r="H277" s="134">
        <f t="shared" si="503"/>
        <v>0</v>
      </c>
      <c r="I277" s="179"/>
      <c r="J277" s="134"/>
      <c r="K277" s="179">
        <f>K279+K280</f>
        <v>0</v>
      </c>
      <c r="L277" s="135">
        <f t="shared" si="493"/>
        <v>0</v>
      </c>
      <c r="M277" s="180">
        <f t="shared" si="505"/>
        <v>0</v>
      </c>
      <c r="N277" s="135">
        <f t="shared" si="506"/>
        <v>0</v>
      </c>
      <c r="O277" s="172">
        <f t="shared" si="507"/>
        <v>0</v>
      </c>
      <c r="P277" s="216"/>
      <c r="Q277" s="108"/>
      <c r="R277" s="34"/>
    </row>
    <row r="278" spans="1:18" hidden="1" x14ac:dyDescent="0.25">
      <c r="A278" s="18"/>
      <c r="B278" s="125" t="s">
        <v>189</v>
      </c>
      <c r="C278" s="351"/>
      <c r="D278" s="140"/>
      <c r="E278" s="214"/>
      <c r="F278" s="140"/>
      <c r="G278" s="214"/>
      <c r="H278" s="141"/>
      <c r="I278" s="215"/>
      <c r="J278" s="141"/>
      <c r="K278" s="215"/>
      <c r="L278" s="142"/>
      <c r="M278" s="216"/>
      <c r="N278" s="142"/>
      <c r="O278" s="218"/>
      <c r="P278" s="216"/>
      <c r="Q278" s="108"/>
      <c r="R278" s="34"/>
    </row>
    <row r="279" spans="1:18" ht="26.25" hidden="1" x14ac:dyDescent="0.25">
      <c r="A279" s="18"/>
      <c r="B279" s="128" t="s">
        <v>427</v>
      </c>
      <c r="C279" s="352"/>
      <c r="D279" s="7">
        <f>E279+G279</f>
        <v>0</v>
      </c>
      <c r="E279" s="259"/>
      <c r="F279" s="136"/>
      <c r="G279" s="259"/>
      <c r="H279" s="137">
        <f t="shared" si="503"/>
        <v>0</v>
      </c>
      <c r="I279" s="242"/>
      <c r="J279" s="137"/>
      <c r="K279" s="242"/>
      <c r="L279" s="138">
        <f t="shared" si="493"/>
        <v>0</v>
      </c>
      <c r="M279" s="243">
        <f t="shared" si="505"/>
        <v>0</v>
      </c>
      <c r="N279" s="138">
        <f t="shared" si="506"/>
        <v>0</v>
      </c>
      <c r="O279" s="173">
        <f t="shared" si="507"/>
        <v>0</v>
      </c>
      <c r="P279" s="216"/>
      <c r="Q279" s="108"/>
      <c r="R279" s="34"/>
    </row>
    <row r="280" spans="1:18" s="34" customFormat="1" ht="25.5" hidden="1" x14ac:dyDescent="0.25">
      <c r="A280" s="116"/>
      <c r="B280" s="404" t="s">
        <v>360</v>
      </c>
      <c r="C280" s="353" t="s">
        <v>30</v>
      </c>
      <c r="D280" s="140">
        <f t="shared" si="502"/>
        <v>0</v>
      </c>
      <c r="E280" s="280"/>
      <c r="F280" s="140"/>
      <c r="G280" s="212"/>
      <c r="H280" s="141">
        <f t="shared" si="503"/>
        <v>0</v>
      </c>
      <c r="I280" s="213"/>
      <c r="J280" s="141"/>
      <c r="K280" s="296"/>
      <c r="L280" s="142">
        <f t="shared" si="493"/>
        <v>0</v>
      </c>
      <c r="M280" s="142">
        <f t="shared" si="505"/>
        <v>0</v>
      </c>
      <c r="N280" s="142">
        <f t="shared" si="506"/>
        <v>0</v>
      </c>
      <c r="O280" s="142">
        <f t="shared" si="507"/>
        <v>0</v>
      </c>
      <c r="P280" s="216"/>
      <c r="Q280" s="169"/>
      <c r="R280" s="170"/>
    </row>
    <row r="281" spans="1:18" hidden="1" x14ac:dyDescent="0.25">
      <c r="A281" s="5" t="s">
        <v>125</v>
      </c>
      <c r="B281" s="32" t="s">
        <v>15</v>
      </c>
      <c r="C281" s="350" t="s">
        <v>30</v>
      </c>
      <c r="D281" s="133">
        <f t="shared" si="502"/>
        <v>0</v>
      </c>
      <c r="E281" s="178"/>
      <c r="F281" s="133"/>
      <c r="G281" s="178"/>
      <c r="H281" s="134">
        <f t="shared" si="503"/>
        <v>0</v>
      </c>
      <c r="I281" s="179"/>
      <c r="J281" s="134"/>
      <c r="K281" s="179">
        <f>K283+K284</f>
        <v>0</v>
      </c>
      <c r="L281" s="135">
        <f t="shared" si="493"/>
        <v>0</v>
      </c>
      <c r="M281" s="135">
        <f t="shared" si="505"/>
        <v>0</v>
      </c>
      <c r="N281" s="180">
        <f t="shared" si="506"/>
        <v>0</v>
      </c>
      <c r="O281" s="135">
        <f t="shared" si="507"/>
        <v>0</v>
      </c>
      <c r="P281" s="216"/>
      <c r="Q281" s="108"/>
      <c r="R281" s="34"/>
    </row>
    <row r="282" spans="1:18" hidden="1" x14ac:dyDescent="0.25">
      <c r="A282" s="18"/>
      <c r="B282" s="125" t="s">
        <v>189</v>
      </c>
      <c r="C282" s="351"/>
      <c r="D282" s="140"/>
      <c r="E282" s="214"/>
      <c r="F282" s="140"/>
      <c r="G282" s="214"/>
      <c r="H282" s="141"/>
      <c r="I282" s="215"/>
      <c r="J282" s="141"/>
      <c r="K282" s="215"/>
      <c r="L282" s="142"/>
      <c r="M282" s="142"/>
      <c r="N282" s="216"/>
      <c r="O282" s="142"/>
      <c r="P282" s="216"/>
      <c r="Q282" s="108"/>
      <c r="R282" s="34"/>
    </row>
    <row r="283" spans="1:18" ht="26.25" hidden="1" x14ac:dyDescent="0.25">
      <c r="A283" s="18"/>
      <c r="B283" s="128" t="s">
        <v>427</v>
      </c>
      <c r="C283" s="352"/>
      <c r="D283" s="136">
        <f t="shared" si="502"/>
        <v>0</v>
      </c>
      <c r="E283" s="259"/>
      <c r="F283" s="136"/>
      <c r="G283" s="259"/>
      <c r="H283" s="137">
        <f t="shared" si="503"/>
        <v>0</v>
      </c>
      <c r="I283" s="242"/>
      <c r="J283" s="137"/>
      <c r="K283" s="242"/>
      <c r="L283" s="138">
        <f t="shared" si="493"/>
        <v>0</v>
      </c>
      <c r="M283" s="138">
        <f t="shared" si="505"/>
        <v>0</v>
      </c>
      <c r="N283" s="243">
        <f t="shared" si="506"/>
        <v>0</v>
      </c>
      <c r="O283" s="138">
        <f t="shared" si="507"/>
        <v>0</v>
      </c>
      <c r="P283" s="216"/>
      <c r="Q283" s="108"/>
      <c r="R283" s="34"/>
    </row>
    <row r="284" spans="1:18" s="34" customFormat="1" ht="25.5" hidden="1" x14ac:dyDescent="0.25">
      <c r="A284" s="116"/>
      <c r="B284" s="261" t="s">
        <v>360</v>
      </c>
      <c r="C284" s="351"/>
      <c r="D284" s="140">
        <f t="shared" si="502"/>
        <v>0</v>
      </c>
      <c r="E284" s="214"/>
      <c r="F284" s="140"/>
      <c r="G284" s="214"/>
      <c r="H284" s="141">
        <f t="shared" si="503"/>
        <v>0</v>
      </c>
      <c r="I284" s="215"/>
      <c r="J284" s="141"/>
      <c r="K284" s="215"/>
      <c r="L284" s="345">
        <f t="shared" si="493"/>
        <v>0</v>
      </c>
      <c r="M284" s="142">
        <f t="shared" si="505"/>
        <v>0</v>
      </c>
      <c r="N284" s="216">
        <f t="shared" si="506"/>
        <v>0</v>
      </c>
      <c r="O284" s="142">
        <f t="shared" si="507"/>
        <v>0</v>
      </c>
      <c r="P284" s="216"/>
      <c r="Q284" s="169"/>
      <c r="R284" s="170"/>
    </row>
    <row r="285" spans="1:18" s="34" customFormat="1" hidden="1" x14ac:dyDescent="0.25">
      <c r="A285" s="5" t="s">
        <v>126</v>
      </c>
      <c r="B285" s="32" t="s">
        <v>16</v>
      </c>
      <c r="C285" s="350" t="s">
        <v>30</v>
      </c>
      <c r="D285" s="133">
        <f t="shared" si="502"/>
        <v>0</v>
      </c>
      <c r="E285" s="214"/>
      <c r="F285" s="140"/>
      <c r="G285" s="214"/>
      <c r="H285" s="134">
        <f t="shared" si="503"/>
        <v>0</v>
      </c>
      <c r="I285" s="215"/>
      <c r="J285" s="141"/>
      <c r="K285" s="215"/>
      <c r="L285" s="135">
        <f t="shared" ref="L285" si="508">M285+O285</f>
        <v>0</v>
      </c>
      <c r="M285" s="135">
        <f t="shared" ref="M285" si="509">E285+I285</f>
        <v>0</v>
      </c>
      <c r="N285" s="180">
        <f t="shared" ref="N285" si="510">F285+J285</f>
        <v>0</v>
      </c>
      <c r="O285" s="135">
        <f t="shared" ref="O285" si="511">G285+K285</f>
        <v>0</v>
      </c>
      <c r="P285" s="216"/>
      <c r="Q285" s="169"/>
      <c r="R285" s="170"/>
    </row>
    <row r="286" spans="1:18" s="34" customFormat="1" ht="26.25" hidden="1" x14ac:dyDescent="0.25">
      <c r="A286" s="116"/>
      <c r="B286" s="128" t="s">
        <v>427</v>
      </c>
      <c r="C286" s="351"/>
      <c r="D286" s="140"/>
      <c r="E286" s="214"/>
      <c r="F286" s="140"/>
      <c r="G286" s="214"/>
      <c r="H286" s="141"/>
      <c r="I286" s="215"/>
      <c r="J286" s="141"/>
      <c r="K286" s="215"/>
      <c r="L286" s="138"/>
      <c r="M286" s="138"/>
      <c r="N286" s="138"/>
      <c r="O286" s="138"/>
      <c r="P286" s="216"/>
      <c r="Q286" s="169"/>
      <c r="R286" s="170"/>
    </row>
    <row r="287" spans="1:18" hidden="1" x14ac:dyDescent="0.25">
      <c r="A287" s="5" t="s">
        <v>127</v>
      </c>
      <c r="B287" s="32" t="s">
        <v>27</v>
      </c>
      <c r="C287" s="350" t="s">
        <v>30</v>
      </c>
      <c r="D287" s="133">
        <f t="shared" si="502"/>
        <v>0</v>
      </c>
      <c r="E287" s="178"/>
      <c r="F287" s="133"/>
      <c r="G287" s="178">
        <f>G289+G290</f>
        <v>0</v>
      </c>
      <c r="H287" s="134">
        <f t="shared" si="503"/>
        <v>0</v>
      </c>
      <c r="I287" s="179"/>
      <c r="J287" s="134"/>
      <c r="K287" s="179">
        <f>K289+K290</f>
        <v>0</v>
      </c>
      <c r="L287" s="135">
        <f t="shared" si="493"/>
        <v>0</v>
      </c>
      <c r="M287" s="180">
        <f t="shared" si="505"/>
        <v>0</v>
      </c>
      <c r="N287" s="135">
        <f t="shared" si="506"/>
        <v>0</v>
      </c>
      <c r="O287" s="172">
        <f t="shared" si="507"/>
        <v>0</v>
      </c>
      <c r="P287" s="216"/>
      <c r="Q287" s="108"/>
      <c r="R287" s="34"/>
    </row>
    <row r="288" spans="1:18" hidden="1" x14ac:dyDescent="0.25">
      <c r="A288" s="18"/>
      <c r="B288" s="125" t="s">
        <v>189</v>
      </c>
      <c r="C288" s="351"/>
      <c r="D288" s="140"/>
      <c r="E288" s="214"/>
      <c r="F288" s="140"/>
      <c r="G288" s="214"/>
      <c r="H288" s="141"/>
      <c r="I288" s="215"/>
      <c r="J288" s="141"/>
      <c r="K288" s="215"/>
      <c r="L288" s="142"/>
      <c r="M288" s="216"/>
      <c r="N288" s="142"/>
      <c r="O288" s="218"/>
      <c r="P288" s="216"/>
      <c r="Q288" s="108"/>
      <c r="R288" s="34"/>
    </row>
    <row r="289" spans="1:18" ht="26.25" hidden="1" x14ac:dyDescent="0.25">
      <c r="A289" s="18"/>
      <c r="B289" s="128" t="s">
        <v>427</v>
      </c>
      <c r="C289" s="352"/>
      <c r="D289" s="7">
        <f>E289+G289</f>
        <v>0</v>
      </c>
      <c r="E289" s="259"/>
      <c r="F289" s="136"/>
      <c r="G289" s="259"/>
      <c r="H289" s="137">
        <f t="shared" si="503"/>
        <v>0</v>
      </c>
      <c r="I289" s="242"/>
      <c r="J289" s="137"/>
      <c r="K289" s="242"/>
      <c r="L289" s="138">
        <f t="shared" si="493"/>
        <v>0</v>
      </c>
      <c r="M289" s="243">
        <f t="shared" si="505"/>
        <v>0</v>
      </c>
      <c r="N289" s="138">
        <f t="shared" si="506"/>
        <v>0</v>
      </c>
      <c r="O289" s="173">
        <f t="shared" si="507"/>
        <v>0</v>
      </c>
      <c r="P289" s="216"/>
      <c r="Q289" s="108"/>
      <c r="R289" s="34"/>
    </row>
    <row r="290" spans="1:18" s="34" customFormat="1" ht="25.5" hidden="1" x14ac:dyDescent="0.25">
      <c r="A290" s="116"/>
      <c r="B290" s="404" t="s">
        <v>360</v>
      </c>
      <c r="C290" s="353" t="s">
        <v>30</v>
      </c>
      <c r="D290" s="140">
        <f t="shared" si="502"/>
        <v>0</v>
      </c>
      <c r="E290" s="280"/>
      <c r="F290" s="140"/>
      <c r="G290" s="212"/>
      <c r="H290" s="141">
        <f t="shared" si="503"/>
        <v>0</v>
      </c>
      <c r="I290" s="213"/>
      <c r="J290" s="141"/>
      <c r="K290" s="296"/>
      <c r="L290" s="142">
        <f t="shared" si="493"/>
        <v>0</v>
      </c>
      <c r="M290" s="142">
        <f t="shared" si="505"/>
        <v>0</v>
      </c>
      <c r="N290" s="142">
        <f t="shared" si="506"/>
        <v>0</v>
      </c>
      <c r="O290" s="142">
        <f t="shared" si="507"/>
        <v>0</v>
      </c>
      <c r="P290" s="216"/>
      <c r="Q290" s="169"/>
      <c r="R290" s="170"/>
    </row>
    <row r="291" spans="1:18" hidden="1" x14ac:dyDescent="0.25">
      <c r="A291" s="5" t="s">
        <v>128</v>
      </c>
      <c r="B291" s="32" t="s">
        <v>56</v>
      </c>
      <c r="C291" s="354" t="s">
        <v>30</v>
      </c>
      <c r="D291" s="133">
        <f t="shared" si="502"/>
        <v>0</v>
      </c>
      <c r="E291" s="214"/>
      <c r="F291" s="133"/>
      <c r="G291" s="214">
        <f>G293+G294</f>
        <v>0</v>
      </c>
      <c r="H291" s="134">
        <f t="shared" si="503"/>
        <v>0</v>
      </c>
      <c r="I291" s="134"/>
      <c r="J291" s="215"/>
      <c r="K291" s="262">
        <f>K293+K294</f>
        <v>0</v>
      </c>
      <c r="L291" s="345">
        <f t="shared" si="493"/>
        <v>0</v>
      </c>
      <c r="M291" s="135">
        <f t="shared" si="505"/>
        <v>0</v>
      </c>
      <c r="N291" s="216">
        <f t="shared" si="506"/>
        <v>0</v>
      </c>
      <c r="O291" s="135">
        <f t="shared" si="507"/>
        <v>0</v>
      </c>
      <c r="P291" s="216"/>
      <c r="Q291" s="108"/>
      <c r="R291" s="34"/>
    </row>
    <row r="292" spans="1:18" hidden="1" x14ac:dyDescent="0.25">
      <c r="A292" s="18"/>
      <c r="B292" s="125" t="s">
        <v>189</v>
      </c>
      <c r="C292" s="355"/>
      <c r="D292" s="140"/>
      <c r="E292" s="214"/>
      <c r="F292" s="140"/>
      <c r="G292" s="214"/>
      <c r="H292" s="141"/>
      <c r="I292" s="141"/>
      <c r="J292" s="215"/>
      <c r="K292" s="296"/>
      <c r="L292" s="345"/>
      <c r="M292" s="142"/>
      <c r="N292" s="216"/>
      <c r="O292" s="142"/>
      <c r="P292" s="216"/>
      <c r="Q292" s="108"/>
      <c r="R292" s="34"/>
    </row>
    <row r="293" spans="1:18" ht="26.25" hidden="1" x14ac:dyDescent="0.25">
      <c r="A293" s="18"/>
      <c r="B293" s="128" t="s">
        <v>427</v>
      </c>
      <c r="C293" s="360"/>
      <c r="D293" s="7">
        <f>E293+G293</f>
        <v>0</v>
      </c>
      <c r="E293" s="214"/>
      <c r="F293" s="136"/>
      <c r="G293" s="214"/>
      <c r="H293" s="137">
        <f t="shared" si="503"/>
        <v>0</v>
      </c>
      <c r="I293" s="137"/>
      <c r="J293" s="215"/>
      <c r="K293" s="263"/>
      <c r="L293" s="345">
        <f t="shared" si="493"/>
        <v>0</v>
      </c>
      <c r="M293" s="138">
        <f t="shared" si="505"/>
        <v>0</v>
      </c>
      <c r="N293" s="216">
        <f t="shared" si="506"/>
        <v>0</v>
      </c>
      <c r="O293" s="138">
        <f t="shared" si="507"/>
        <v>0</v>
      </c>
      <c r="P293" s="216"/>
      <c r="Q293" s="108"/>
      <c r="R293" s="34"/>
    </row>
    <row r="294" spans="1:18" s="34" customFormat="1" ht="25.5" hidden="1" x14ac:dyDescent="0.25">
      <c r="A294" s="116"/>
      <c r="B294" s="404" t="s">
        <v>360</v>
      </c>
      <c r="C294" s="353" t="s">
        <v>30</v>
      </c>
      <c r="D294" s="140">
        <f t="shared" si="502"/>
        <v>0</v>
      </c>
      <c r="E294" s="280"/>
      <c r="F294" s="140"/>
      <c r="G294" s="212"/>
      <c r="H294" s="141">
        <f t="shared" si="503"/>
        <v>0</v>
      </c>
      <c r="I294" s="213"/>
      <c r="J294" s="141"/>
      <c r="K294" s="296"/>
      <c r="L294" s="142">
        <f t="shared" si="493"/>
        <v>0</v>
      </c>
      <c r="M294" s="142">
        <f t="shared" si="505"/>
        <v>0</v>
      </c>
      <c r="N294" s="142">
        <f t="shared" si="506"/>
        <v>0</v>
      </c>
      <c r="O294" s="142">
        <f t="shared" si="507"/>
        <v>0</v>
      </c>
      <c r="P294" s="216"/>
      <c r="Q294" s="169"/>
      <c r="R294" s="170"/>
    </row>
    <row r="295" spans="1:18" hidden="1" x14ac:dyDescent="0.25">
      <c r="A295" s="5" t="s">
        <v>129</v>
      </c>
      <c r="B295" s="32" t="s">
        <v>57</v>
      </c>
      <c r="C295" s="354" t="s">
        <v>30</v>
      </c>
      <c r="D295" s="178">
        <f t="shared" si="502"/>
        <v>0</v>
      </c>
      <c r="E295" s="133"/>
      <c r="F295" s="178"/>
      <c r="G295" s="133">
        <f>G297+G298</f>
        <v>0</v>
      </c>
      <c r="H295" s="179">
        <f t="shared" si="503"/>
        <v>0</v>
      </c>
      <c r="I295" s="134"/>
      <c r="J295" s="179"/>
      <c r="K295" s="262">
        <f>K297+K298</f>
        <v>0</v>
      </c>
      <c r="L295" s="342">
        <f t="shared" si="493"/>
        <v>0</v>
      </c>
      <c r="M295" s="135">
        <f t="shared" si="505"/>
        <v>0</v>
      </c>
      <c r="N295" s="180">
        <f t="shared" si="506"/>
        <v>0</v>
      </c>
      <c r="O295" s="135">
        <f t="shared" si="507"/>
        <v>0</v>
      </c>
      <c r="P295" s="216"/>
      <c r="Q295" s="108"/>
      <c r="R295" s="34"/>
    </row>
    <row r="296" spans="1:18" hidden="1" x14ac:dyDescent="0.25">
      <c r="A296" s="18"/>
      <c r="B296" s="125" t="s">
        <v>189</v>
      </c>
      <c r="C296" s="355"/>
      <c r="D296" s="214"/>
      <c r="E296" s="140"/>
      <c r="F296" s="214"/>
      <c r="G296" s="140"/>
      <c r="H296" s="215"/>
      <c r="I296" s="141"/>
      <c r="J296" s="215"/>
      <c r="K296" s="296"/>
      <c r="L296" s="345"/>
      <c r="M296" s="142"/>
      <c r="N296" s="216"/>
      <c r="O296" s="142"/>
      <c r="P296" s="216"/>
      <c r="Q296" s="108"/>
      <c r="R296" s="34"/>
    </row>
    <row r="297" spans="1:18" ht="26.25" hidden="1" x14ac:dyDescent="0.25">
      <c r="A297" s="18"/>
      <c r="B297" s="128" t="s">
        <v>427</v>
      </c>
      <c r="C297" s="360"/>
      <c r="D297" s="341">
        <f>E297+G297</f>
        <v>0</v>
      </c>
      <c r="E297" s="136"/>
      <c r="F297" s="259"/>
      <c r="G297" s="136"/>
      <c r="H297" s="242">
        <f t="shared" si="503"/>
        <v>0</v>
      </c>
      <c r="I297" s="137"/>
      <c r="J297" s="242"/>
      <c r="K297" s="263"/>
      <c r="L297" s="346">
        <f t="shared" si="493"/>
        <v>0</v>
      </c>
      <c r="M297" s="138">
        <f t="shared" si="505"/>
        <v>0</v>
      </c>
      <c r="N297" s="243">
        <f t="shared" si="506"/>
        <v>0</v>
      </c>
      <c r="O297" s="138">
        <f t="shared" si="507"/>
        <v>0</v>
      </c>
      <c r="P297" s="216"/>
      <c r="Q297" s="108"/>
      <c r="R297" s="34"/>
    </row>
    <row r="298" spans="1:18" s="34" customFormat="1" ht="25.5" hidden="1" x14ac:dyDescent="0.25">
      <c r="A298" s="116"/>
      <c r="B298" s="261" t="s">
        <v>360</v>
      </c>
      <c r="C298" s="355" t="s">
        <v>30</v>
      </c>
      <c r="D298" s="214">
        <f t="shared" si="502"/>
        <v>0</v>
      </c>
      <c r="E298" s="140"/>
      <c r="F298" s="214"/>
      <c r="G298" s="140"/>
      <c r="H298" s="215">
        <f t="shared" si="503"/>
        <v>0</v>
      </c>
      <c r="I298" s="141"/>
      <c r="J298" s="215"/>
      <c r="K298" s="296"/>
      <c r="L298" s="345">
        <f t="shared" si="493"/>
        <v>0</v>
      </c>
      <c r="M298" s="142">
        <f t="shared" si="505"/>
        <v>0</v>
      </c>
      <c r="N298" s="216">
        <f t="shared" si="506"/>
        <v>0</v>
      </c>
      <c r="O298" s="142">
        <f t="shared" si="507"/>
        <v>0</v>
      </c>
      <c r="P298" s="216"/>
      <c r="Q298" s="169"/>
      <c r="R298" s="170"/>
    </row>
    <row r="299" spans="1:18" hidden="1" x14ac:dyDescent="0.25">
      <c r="A299" s="5" t="s">
        <v>130</v>
      </c>
      <c r="B299" s="32" t="s">
        <v>366</v>
      </c>
      <c r="C299" s="355" t="s">
        <v>30</v>
      </c>
      <c r="D299" s="214">
        <f t="shared" si="502"/>
        <v>0</v>
      </c>
      <c r="E299" s="140"/>
      <c r="F299" s="214"/>
      <c r="G299" s="140">
        <f>G301+G302</f>
        <v>0</v>
      </c>
      <c r="H299" s="215">
        <f t="shared" si="503"/>
        <v>0</v>
      </c>
      <c r="I299" s="141"/>
      <c r="J299" s="215"/>
      <c r="K299" s="296">
        <f>K301+K302</f>
        <v>0</v>
      </c>
      <c r="L299" s="345">
        <f t="shared" si="493"/>
        <v>0</v>
      </c>
      <c r="M299" s="142">
        <f t="shared" si="505"/>
        <v>0</v>
      </c>
      <c r="N299" s="216">
        <f t="shared" si="506"/>
        <v>0</v>
      </c>
      <c r="O299" s="142">
        <f t="shared" si="507"/>
        <v>0</v>
      </c>
      <c r="P299" s="216"/>
      <c r="Q299" s="108"/>
      <c r="R299" s="34"/>
    </row>
    <row r="300" spans="1:18" hidden="1" x14ac:dyDescent="0.25">
      <c r="A300" s="18"/>
      <c r="B300" s="125" t="s">
        <v>189</v>
      </c>
      <c r="C300" s="355"/>
      <c r="D300" s="214"/>
      <c r="E300" s="140"/>
      <c r="F300" s="214"/>
      <c r="G300" s="140"/>
      <c r="H300" s="215"/>
      <c r="I300" s="141"/>
      <c r="J300" s="215"/>
      <c r="K300" s="296"/>
      <c r="L300" s="345"/>
      <c r="M300" s="142"/>
      <c r="N300" s="216"/>
      <c r="O300" s="142"/>
      <c r="P300" s="216"/>
      <c r="Q300" s="108"/>
      <c r="R300" s="34"/>
    </row>
    <row r="301" spans="1:18" ht="26.25" hidden="1" x14ac:dyDescent="0.25">
      <c r="A301" s="18"/>
      <c r="B301" s="128" t="s">
        <v>427</v>
      </c>
      <c r="C301" s="355"/>
      <c r="D301" s="71">
        <f>E301+G301</f>
        <v>0</v>
      </c>
      <c r="E301" s="140"/>
      <c r="F301" s="214"/>
      <c r="G301" s="140"/>
      <c r="H301" s="215">
        <f t="shared" si="503"/>
        <v>0</v>
      </c>
      <c r="I301" s="141"/>
      <c r="J301" s="215"/>
      <c r="K301" s="296"/>
      <c r="L301" s="345">
        <f t="shared" si="493"/>
        <v>0</v>
      </c>
      <c r="M301" s="142">
        <f t="shared" si="505"/>
        <v>0</v>
      </c>
      <c r="N301" s="216">
        <f t="shared" si="506"/>
        <v>0</v>
      </c>
      <c r="O301" s="142">
        <f t="shared" si="507"/>
        <v>0</v>
      </c>
      <c r="P301" s="216"/>
      <c r="Q301" s="108"/>
      <c r="R301" s="34"/>
    </row>
    <row r="302" spans="1:18" s="34" customFormat="1" ht="25.5" hidden="1" x14ac:dyDescent="0.25">
      <c r="A302" s="116"/>
      <c r="B302" s="261" t="s">
        <v>360</v>
      </c>
      <c r="C302" s="355" t="s">
        <v>30</v>
      </c>
      <c r="D302" s="214">
        <f t="shared" si="502"/>
        <v>0</v>
      </c>
      <c r="E302" s="140"/>
      <c r="F302" s="214"/>
      <c r="G302" s="140"/>
      <c r="H302" s="215">
        <f t="shared" si="503"/>
        <v>0</v>
      </c>
      <c r="I302" s="141"/>
      <c r="J302" s="215"/>
      <c r="K302" s="296"/>
      <c r="L302" s="345">
        <f t="shared" si="493"/>
        <v>0</v>
      </c>
      <c r="M302" s="142">
        <f t="shared" si="505"/>
        <v>0</v>
      </c>
      <c r="N302" s="216">
        <f t="shared" si="506"/>
        <v>0</v>
      </c>
      <c r="O302" s="142">
        <f t="shared" si="507"/>
        <v>0</v>
      </c>
      <c r="P302" s="216"/>
      <c r="Q302" s="169"/>
      <c r="R302" s="170"/>
    </row>
    <row r="303" spans="1:18" s="34" customFormat="1" ht="25.5" hidden="1" x14ac:dyDescent="0.25">
      <c r="A303" s="116"/>
      <c r="B303" s="261" t="s">
        <v>360</v>
      </c>
      <c r="C303" s="355" t="s">
        <v>30</v>
      </c>
      <c r="D303" s="214">
        <f t="shared" si="502"/>
        <v>0</v>
      </c>
      <c r="E303" s="140"/>
      <c r="F303" s="214"/>
      <c r="G303" s="140"/>
      <c r="H303" s="215">
        <f t="shared" si="503"/>
        <v>0</v>
      </c>
      <c r="I303" s="141"/>
      <c r="J303" s="215"/>
      <c r="K303" s="296"/>
      <c r="L303" s="345">
        <f t="shared" si="493"/>
        <v>0</v>
      </c>
      <c r="M303" s="142">
        <f t="shared" si="505"/>
        <v>0</v>
      </c>
      <c r="N303" s="216">
        <f t="shared" si="506"/>
        <v>0</v>
      </c>
      <c r="O303" s="142">
        <f t="shared" si="507"/>
        <v>0</v>
      </c>
      <c r="P303" s="216"/>
      <c r="Q303" s="169"/>
      <c r="R303" s="170"/>
    </row>
    <row r="304" spans="1:18" hidden="1" x14ac:dyDescent="0.25">
      <c r="A304" s="5" t="s">
        <v>131</v>
      </c>
      <c r="B304" s="32" t="s">
        <v>65</v>
      </c>
      <c r="C304" s="355" t="s">
        <v>30</v>
      </c>
      <c r="D304" s="214">
        <f t="shared" si="502"/>
        <v>0</v>
      </c>
      <c r="E304" s="140"/>
      <c r="F304" s="214"/>
      <c r="G304" s="140">
        <f>G306+G307</f>
        <v>0</v>
      </c>
      <c r="H304" s="215">
        <f t="shared" si="503"/>
        <v>0</v>
      </c>
      <c r="I304" s="141"/>
      <c r="J304" s="215"/>
      <c r="K304" s="296">
        <f>K306+K307</f>
        <v>0</v>
      </c>
      <c r="L304" s="345">
        <f t="shared" si="493"/>
        <v>0</v>
      </c>
      <c r="M304" s="142">
        <f t="shared" si="505"/>
        <v>0</v>
      </c>
      <c r="N304" s="216">
        <f t="shared" si="506"/>
        <v>0</v>
      </c>
      <c r="O304" s="142">
        <f t="shared" si="507"/>
        <v>0</v>
      </c>
      <c r="P304" s="216"/>
      <c r="Q304" s="108"/>
      <c r="R304" s="34"/>
    </row>
    <row r="305" spans="1:18" hidden="1" x14ac:dyDescent="0.25">
      <c r="A305" s="18"/>
      <c r="B305" s="125" t="s">
        <v>189</v>
      </c>
      <c r="C305" s="355"/>
      <c r="D305" s="214"/>
      <c r="E305" s="140"/>
      <c r="F305" s="214"/>
      <c r="G305" s="140"/>
      <c r="H305" s="215"/>
      <c r="I305" s="141"/>
      <c r="J305" s="215"/>
      <c r="K305" s="296"/>
      <c r="L305" s="345"/>
      <c r="M305" s="142"/>
      <c r="N305" s="216"/>
      <c r="O305" s="142"/>
      <c r="P305" s="216"/>
      <c r="Q305" s="108"/>
      <c r="R305" s="34"/>
    </row>
    <row r="306" spans="1:18" ht="26.25" hidden="1" x14ac:dyDescent="0.25">
      <c r="A306" s="18"/>
      <c r="B306" s="128" t="s">
        <v>427</v>
      </c>
      <c r="C306" s="355"/>
      <c r="D306" s="71">
        <f>E306+G306</f>
        <v>0</v>
      </c>
      <c r="E306" s="140"/>
      <c r="F306" s="214"/>
      <c r="G306" s="140"/>
      <c r="H306" s="215">
        <f t="shared" si="503"/>
        <v>0</v>
      </c>
      <c r="I306" s="141"/>
      <c r="J306" s="215"/>
      <c r="K306" s="296"/>
      <c r="L306" s="345">
        <f t="shared" si="493"/>
        <v>0</v>
      </c>
      <c r="M306" s="142">
        <f t="shared" si="505"/>
        <v>0</v>
      </c>
      <c r="N306" s="216">
        <f t="shared" si="506"/>
        <v>0</v>
      </c>
      <c r="O306" s="142">
        <f t="shared" si="507"/>
        <v>0</v>
      </c>
      <c r="P306" s="216"/>
      <c r="Q306" s="108"/>
      <c r="R306" s="34"/>
    </row>
    <row r="307" spans="1:18" s="34" customFormat="1" ht="25.5" hidden="1" x14ac:dyDescent="0.25">
      <c r="A307" s="116"/>
      <c r="B307" s="261" t="s">
        <v>360</v>
      </c>
      <c r="C307" s="355" t="s">
        <v>30</v>
      </c>
      <c r="D307" s="214">
        <f t="shared" si="502"/>
        <v>0</v>
      </c>
      <c r="E307" s="140"/>
      <c r="F307" s="214"/>
      <c r="G307" s="140"/>
      <c r="H307" s="215">
        <f t="shared" si="503"/>
        <v>0</v>
      </c>
      <c r="I307" s="141"/>
      <c r="J307" s="215"/>
      <c r="K307" s="296"/>
      <c r="L307" s="345">
        <f t="shared" si="493"/>
        <v>0</v>
      </c>
      <c r="M307" s="142">
        <f t="shared" si="505"/>
        <v>0</v>
      </c>
      <c r="N307" s="216">
        <f t="shared" si="506"/>
        <v>0</v>
      </c>
      <c r="O307" s="142">
        <f t="shared" si="507"/>
        <v>0</v>
      </c>
      <c r="P307" s="216"/>
      <c r="Q307" s="169"/>
      <c r="R307" s="170"/>
    </row>
    <row r="308" spans="1:18" hidden="1" x14ac:dyDescent="0.25">
      <c r="A308" s="5" t="s">
        <v>132</v>
      </c>
      <c r="B308" s="32" t="s">
        <v>150</v>
      </c>
      <c r="C308" s="354" t="s">
        <v>30</v>
      </c>
      <c r="D308" s="178">
        <f t="shared" si="502"/>
        <v>0</v>
      </c>
      <c r="E308" s="133"/>
      <c r="F308" s="178"/>
      <c r="G308" s="133">
        <f>G310+G311</f>
        <v>0</v>
      </c>
      <c r="H308" s="179">
        <f t="shared" si="503"/>
        <v>0</v>
      </c>
      <c r="I308" s="134"/>
      <c r="J308" s="179"/>
      <c r="K308" s="262">
        <f>K310+K311</f>
        <v>0</v>
      </c>
      <c r="L308" s="342">
        <f t="shared" si="493"/>
        <v>0</v>
      </c>
      <c r="M308" s="135">
        <f t="shared" si="505"/>
        <v>0</v>
      </c>
      <c r="N308" s="180">
        <f t="shared" si="506"/>
        <v>0</v>
      </c>
      <c r="O308" s="135">
        <f t="shared" si="507"/>
        <v>0</v>
      </c>
      <c r="P308" s="216"/>
      <c r="Q308" s="108"/>
      <c r="R308" s="34"/>
    </row>
    <row r="309" spans="1:18" hidden="1" x14ac:dyDescent="0.25">
      <c r="A309" s="18"/>
      <c r="B309" s="125" t="s">
        <v>189</v>
      </c>
      <c r="C309" s="355"/>
      <c r="D309" s="214"/>
      <c r="E309" s="140"/>
      <c r="F309" s="214"/>
      <c r="G309" s="140"/>
      <c r="H309" s="215"/>
      <c r="I309" s="141"/>
      <c r="J309" s="215"/>
      <c r="K309" s="296"/>
      <c r="L309" s="345"/>
      <c r="M309" s="142"/>
      <c r="N309" s="216"/>
      <c r="O309" s="142"/>
      <c r="P309" s="216"/>
      <c r="Q309" s="108"/>
      <c r="R309" s="34"/>
    </row>
    <row r="310" spans="1:18" ht="26.25" hidden="1" x14ac:dyDescent="0.25">
      <c r="A310" s="18"/>
      <c r="B310" s="128" t="s">
        <v>427</v>
      </c>
      <c r="C310" s="360"/>
      <c r="D310" s="341">
        <f>E310+G310</f>
        <v>0</v>
      </c>
      <c r="E310" s="136"/>
      <c r="F310" s="259"/>
      <c r="G310" s="136"/>
      <c r="H310" s="242">
        <f t="shared" si="503"/>
        <v>0</v>
      </c>
      <c r="I310" s="137"/>
      <c r="J310" s="242"/>
      <c r="K310" s="263"/>
      <c r="L310" s="346">
        <f t="shared" si="493"/>
        <v>0</v>
      </c>
      <c r="M310" s="138">
        <f t="shared" si="505"/>
        <v>0</v>
      </c>
      <c r="N310" s="243">
        <f t="shared" si="506"/>
        <v>0</v>
      </c>
      <c r="O310" s="138">
        <f t="shared" si="507"/>
        <v>0</v>
      </c>
      <c r="P310" s="216"/>
      <c r="Q310" s="108"/>
      <c r="R310" s="34"/>
    </row>
    <row r="311" spans="1:18" s="34" customFormat="1" ht="25.5" hidden="1" x14ac:dyDescent="0.25">
      <c r="A311" s="116"/>
      <c r="B311" s="261" t="s">
        <v>360</v>
      </c>
      <c r="C311" s="355" t="s">
        <v>30</v>
      </c>
      <c r="D311" s="214">
        <f t="shared" si="502"/>
        <v>0</v>
      </c>
      <c r="E311" s="140"/>
      <c r="F311" s="214"/>
      <c r="G311" s="140"/>
      <c r="H311" s="215">
        <f t="shared" si="503"/>
        <v>0</v>
      </c>
      <c r="I311" s="141"/>
      <c r="J311" s="215"/>
      <c r="K311" s="296"/>
      <c r="L311" s="345">
        <f t="shared" si="493"/>
        <v>0</v>
      </c>
      <c r="M311" s="142">
        <f t="shared" si="505"/>
        <v>0</v>
      </c>
      <c r="N311" s="216">
        <f t="shared" si="506"/>
        <v>0</v>
      </c>
      <c r="O311" s="142">
        <f t="shared" si="507"/>
        <v>0</v>
      </c>
      <c r="P311" s="216"/>
      <c r="Q311" s="169"/>
      <c r="R311" s="170"/>
    </row>
    <row r="312" spans="1:18" hidden="1" x14ac:dyDescent="0.25">
      <c r="A312" s="5" t="s">
        <v>133</v>
      </c>
      <c r="B312" s="32" t="s">
        <v>28</v>
      </c>
      <c r="C312" s="355" t="s">
        <v>30</v>
      </c>
      <c r="D312" s="214">
        <f t="shared" si="502"/>
        <v>0</v>
      </c>
      <c r="E312" s="140"/>
      <c r="F312" s="214"/>
      <c r="G312" s="140">
        <f>G314+G315</f>
        <v>0</v>
      </c>
      <c r="H312" s="215">
        <f t="shared" si="503"/>
        <v>0</v>
      </c>
      <c r="I312" s="141"/>
      <c r="J312" s="215"/>
      <c r="K312" s="296">
        <f>K314+K315</f>
        <v>0</v>
      </c>
      <c r="L312" s="345">
        <f t="shared" si="493"/>
        <v>0</v>
      </c>
      <c r="M312" s="142">
        <f t="shared" si="505"/>
        <v>0</v>
      </c>
      <c r="N312" s="216">
        <f t="shared" si="506"/>
        <v>0</v>
      </c>
      <c r="O312" s="142">
        <f t="shared" si="507"/>
        <v>0</v>
      </c>
      <c r="P312" s="216"/>
      <c r="Q312" s="108"/>
      <c r="R312" s="34"/>
    </row>
    <row r="313" spans="1:18" hidden="1" x14ac:dyDescent="0.25">
      <c r="A313" s="18"/>
      <c r="B313" s="125" t="s">
        <v>189</v>
      </c>
      <c r="C313" s="355"/>
      <c r="D313" s="214"/>
      <c r="E313" s="140"/>
      <c r="F313" s="214"/>
      <c r="G313" s="140"/>
      <c r="H313" s="215"/>
      <c r="I313" s="141"/>
      <c r="J313" s="215"/>
      <c r="K313" s="296"/>
      <c r="L313" s="345"/>
      <c r="M313" s="142"/>
      <c r="N313" s="216"/>
      <c r="O313" s="142"/>
      <c r="P313" s="216"/>
      <c r="Q313" s="108"/>
      <c r="R313" s="34"/>
    </row>
    <row r="314" spans="1:18" ht="26.25" hidden="1" x14ac:dyDescent="0.25">
      <c r="A314" s="18"/>
      <c r="B314" s="128" t="s">
        <v>427</v>
      </c>
      <c r="C314" s="355"/>
      <c r="D314" s="71">
        <f>E314+G314</f>
        <v>0</v>
      </c>
      <c r="E314" s="140"/>
      <c r="F314" s="214"/>
      <c r="G314" s="140"/>
      <c r="H314" s="215">
        <f t="shared" si="503"/>
        <v>0</v>
      </c>
      <c r="I314" s="141"/>
      <c r="J314" s="215"/>
      <c r="K314" s="296"/>
      <c r="L314" s="345">
        <f t="shared" si="493"/>
        <v>0</v>
      </c>
      <c r="M314" s="142">
        <f t="shared" si="505"/>
        <v>0</v>
      </c>
      <c r="N314" s="216">
        <f t="shared" si="506"/>
        <v>0</v>
      </c>
      <c r="O314" s="142">
        <f t="shared" si="507"/>
        <v>0</v>
      </c>
      <c r="P314" s="216"/>
      <c r="Q314" s="108"/>
      <c r="R314" s="34"/>
    </row>
    <row r="315" spans="1:18" s="34" customFormat="1" ht="25.5" hidden="1" x14ac:dyDescent="0.25">
      <c r="A315" s="116"/>
      <c r="B315" s="261" t="s">
        <v>360</v>
      </c>
      <c r="C315" s="355" t="s">
        <v>30</v>
      </c>
      <c r="D315" s="214">
        <f t="shared" si="502"/>
        <v>0</v>
      </c>
      <c r="E315" s="140"/>
      <c r="F315" s="214"/>
      <c r="G315" s="140"/>
      <c r="H315" s="215">
        <f t="shared" si="503"/>
        <v>0</v>
      </c>
      <c r="I315" s="141"/>
      <c r="J315" s="215"/>
      <c r="K315" s="296"/>
      <c r="L315" s="345">
        <f t="shared" si="493"/>
        <v>0</v>
      </c>
      <c r="M315" s="142">
        <f t="shared" si="505"/>
        <v>0</v>
      </c>
      <c r="N315" s="216">
        <f t="shared" si="506"/>
        <v>0</v>
      </c>
      <c r="O315" s="142">
        <f t="shared" si="507"/>
        <v>0</v>
      </c>
      <c r="P315" s="216"/>
      <c r="Q315" s="169"/>
      <c r="R315" s="170"/>
    </row>
    <row r="316" spans="1:18" hidden="1" x14ac:dyDescent="0.25">
      <c r="A316" s="5" t="s">
        <v>134</v>
      </c>
      <c r="B316" s="32" t="s">
        <v>29</v>
      </c>
      <c r="C316" s="354" t="s">
        <v>30</v>
      </c>
      <c r="D316" s="178">
        <f t="shared" si="502"/>
        <v>0</v>
      </c>
      <c r="E316" s="133"/>
      <c r="F316" s="178"/>
      <c r="G316" s="133">
        <f>G318+G319</f>
        <v>0</v>
      </c>
      <c r="H316" s="179">
        <f t="shared" si="503"/>
        <v>0</v>
      </c>
      <c r="I316" s="134"/>
      <c r="J316" s="179"/>
      <c r="K316" s="262">
        <f>K318+K319</f>
        <v>0</v>
      </c>
      <c r="L316" s="342">
        <f t="shared" si="493"/>
        <v>0</v>
      </c>
      <c r="M316" s="135">
        <f t="shared" si="505"/>
        <v>0</v>
      </c>
      <c r="N316" s="180">
        <f t="shared" si="506"/>
        <v>0</v>
      </c>
      <c r="O316" s="135">
        <f t="shared" si="507"/>
        <v>0</v>
      </c>
      <c r="P316" s="216"/>
      <c r="Q316" s="108"/>
      <c r="R316" s="34"/>
    </row>
    <row r="317" spans="1:18" hidden="1" x14ac:dyDescent="0.25">
      <c r="A317" s="18"/>
      <c r="B317" s="125" t="s">
        <v>189</v>
      </c>
      <c r="C317" s="355"/>
      <c r="D317" s="214"/>
      <c r="E317" s="140"/>
      <c r="F317" s="214"/>
      <c r="G317" s="140"/>
      <c r="H317" s="215"/>
      <c r="I317" s="141"/>
      <c r="J317" s="215"/>
      <c r="K317" s="296"/>
      <c r="L317" s="345"/>
      <c r="M317" s="142"/>
      <c r="N317" s="216"/>
      <c r="O317" s="142"/>
      <c r="P317" s="216"/>
      <c r="Q317" s="108"/>
      <c r="R317" s="34"/>
    </row>
    <row r="318" spans="1:18" ht="26.25" hidden="1" x14ac:dyDescent="0.25">
      <c r="A318" s="18"/>
      <c r="B318" s="128" t="s">
        <v>427</v>
      </c>
      <c r="C318" s="360"/>
      <c r="D318" s="341">
        <f>E318+G318</f>
        <v>0</v>
      </c>
      <c r="E318" s="136"/>
      <c r="F318" s="259"/>
      <c r="G318" s="136"/>
      <c r="H318" s="242">
        <f t="shared" si="503"/>
        <v>0</v>
      </c>
      <c r="I318" s="137"/>
      <c r="J318" s="242"/>
      <c r="K318" s="263"/>
      <c r="L318" s="346">
        <f t="shared" si="493"/>
        <v>0</v>
      </c>
      <c r="M318" s="138">
        <f t="shared" si="505"/>
        <v>0</v>
      </c>
      <c r="N318" s="243">
        <f t="shared" si="506"/>
        <v>0</v>
      </c>
      <c r="O318" s="138">
        <f t="shared" si="507"/>
        <v>0</v>
      </c>
      <c r="P318" s="216"/>
      <c r="Q318" s="108"/>
      <c r="R318" s="34"/>
    </row>
    <row r="319" spans="1:18" s="34" customFormat="1" ht="25.5" hidden="1" x14ac:dyDescent="0.25">
      <c r="A319" s="116"/>
      <c r="B319" s="404" t="s">
        <v>360</v>
      </c>
      <c r="C319" s="356" t="s">
        <v>30</v>
      </c>
      <c r="D319" s="140">
        <f t="shared" si="502"/>
        <v>0</v>
      </c>
      <c r="E319" s="280"/>
      <c r="F319" s="140"/>
      <c r="G319" s="212"/>
      <c r="H319" s="137">
        <f t="shared" si="503"/>
        <v>0</v>
      </c>
      <c r="I319" s="137"/>
      <c r="J319" s="137"/>
      <c r="K319" s="263"/>
      <c r="L319" s="138">
        <f t="shared" si="493"/>
        <v>0</v>
      </c>
      <c r="M319" s="138">
        <f t="shared" si="505"/>
        <v>0</v>
      </c>
      <c r="N319" s="138">
        <f t="shared" si="506"/>
        <v>0</v>
      </c>
      <c r="O319" s="138">
        <f t="shared" si="507"/>
        <v>0</v>
      </c>
      <c r="P319" s="216"/>
      <c r="Q319" s="169"/>
      <c r="R319" s="170"/>
    </row>
    <row r="320" spans="1:18" hidden="1" x14ac:dyDescent="0.25">
      <c r="A320" s="5" t="s">
        <v>135</v>
      </c>
      <c r="B320" s="28" t="s">
        <v>62</v>
      </c>
      <c r="C320" s="530" t="s">
        <v>30</v>
      </c>
      <c r="D320" s="133">
        <f t="shared" si="502"/>
        <v>0</v>
      </c>
      <c r="E320" s="175"/>
      <c r="F320" s="133"/>
      <c r="G320" s="165"/>
      <c r="H320" s="134">
        <f t="shared" si="503"/>
        <v>0</v>
      </c>
      <c r="I320" s="166"/>
      <c r="J320" s="134"/>
      <c r="K320" s="262"/>
      <c r="L320" s="135">
        <f t="shared" si="493"/>
        <v>0</v>
      </c>
      <c r="M320" s="135">
        <f t="shared" si="505"/>
        <v>0</v>
      </c>
      <c r="N320" s="135">
        <f t="shared" si="506"/>
        <v>0</v>
      </c>
      <c r="O320" s="135">
        <f t="shared" si="507"/>
        <v>0</v>
      </c>
      <c r="P320" s="216"/>
      <c r="Q320" s="108"/>
      <c r="R320" s="34"/>
    </row>
    <row r="321" spans="1:18" ht="26.25" hidden="1" x14ac:dyDescent="0.25">
      <c r="A321" s="116"/>
      <c r="B321" s="128" t="s">
        <v>427</v>
      </c>
      <c r="C321" s="527"/>
      <c r="D321" s="136" t="s">
        <v>168</v>
      </c>
      <c r="E321" s="176"/>
      <c r="F321" s="136"/>
      <c r="G321" s="167"/>
      <c r="H321" s="137">
        <f t="shared" si="503"/>
        <v>0</v>
      </c>
      <c r="I321" s="168"/>
      <c r="J321" s="137"/>
      <c r="K321" s="263"/>
      <c r="L321" s="138"/>
      <c r="M321" s="138"/>
      <c r="N321" s="138"/>
      <c r="O321" s="138"/>
      <c r="P321" s="216"/>
      <c r="Q321" s="108"/>
      <c r="R321" s="34"/>
    </row>
    <row r="322" spans="1:18" x14ac:dyDescent="0.25">
      <c r="A322" s="338" t="s">
        <v>83</v>
      </c>
      <c r="B322" s="20" t="s">
        <v>174</v>
      </c>
      <c r="C322" s="177"/>
      <c r="D322" s="20">
        <f t="shared" ref="D322:O322" si="512">D263+D269+D273+D277+D281+D285+D287+D291+D295+D299+D304+D308+D312+D316+D320</f>
        <v>403.3</v>
      </c>
      <c r="E322" s="20">
        <f t="shared" si="512"/>
        <v>2</v>
      </c>
      <c r="F322" s="20">
        <f t="shared" si="512"/>
        <v>1.9</v>
      </c>
      <c r="G322" s="20">
        <f t="shared" si="512"/>
        <v>401.3</v>
      </c>
      <c r="H322" s="20">
        <f t="shared" si="512"/>
        <v>0</v>
      </c>
      <c r="I322" s="20">
        <f t="shared" si="512"/>
        <v>0</v>
      </c>
      <c r="J322" s="20">
        <f t="shared" si="512"/>
        <v>0</v>
      </c>
      <c r="K322" s="402">
        <f t="shared" si="512"/>
        <v>0</v>
      </c>
      <c r="L322" s="20">
        <f t="shared" si="512"/>
        <v>403.3</v>
      </c>
      <c r="M322" s="20">
        <f t="shared" si="512"/>
        <v>2</v>
      </c>
      <c r="N322" s="20">
        <f t="shared" si="512"/>
        <v>1.9</v>
      </c>
      <c r="O322" s="20">
        <f t="shared" si="512"/>
        <v>401.3</v>
      </c>
      <c r="P322" s="107"/>
    </row>
    <row r="323" spans="1:18" ht="15.95" customHeight="1" x14ac:dyDescent="0.25">
      <c r="A323" s="18" t="s">
        <v>84</v>
      </c>
      <c r="B323" s="471" t="s">
        <v>66</v>
      </c>
      <c r="C323" s="494"/>
      <c r="D323" s="494"/>
      <c r="E323" s="494"/>
      <c r="F323" s="494"/>
      <c r="G323" s="494"/>
      <c r="H323" s="494"/>
      <c r="I323" s="494"/>
      <c r="J323" s="494"/>
      <c r="K323" s="494"/>
      <c r="L323" s="494"/>
      <c r="M323" s="494"/>
      <c r="N323" s="494"/>
      <c r="O323" s="520"/>
      <c r="P323" s="291"/>
    </row>
    <row r="324" spans="1:18" ht="15.75" customHeight="1" x14ac:dyDescent="0.25">
      <c r="A324" s="5" t="s">
        <v>85</v>
      </c>
      <c r="B324" s="16" t="s">
        <v>20</v>
      </c>
      <c r="C324" s="436" t="s">
        <v>24</v>
      </c>
      <c r="D324" s="133">
        <f>E324+G324</f>
        <v>36.5</v>
      </c>
      <c r="E324" s="133">
        <v>1.1000000000000001</v>
      </c>
      <c r="F324" s="133">
        <v>1</v>
      </c>
      <c r="G324" s="178">
        <v>35.4</v>
      </c>
      <c r="H324" s="134">
        <f>I324+K324</f>
        <v>0</v>
      </c>
      <c r="I324" s="179"/>
      <c r="J324" s="134"/>
      <c r="K324" s="179"/>
      <c r="L324" s="135">
        <f>M324+O324</f>
        <v>36.5</v>
      </c>
      <c r="M324" s="180">
        <f t="shared" ref="M324:O329" si="513">E324+I324</f>
        <v>1.1000000000000001</v>
      </c>
      <c r="N324" s="135">
        <f t="shared" si="513"/>
        <v>1</v>
      </c>
      <c r="O324" s="172">
        <f t="shared" si="513"/>
        <v>35.4</v>
      </c>
      <c r="P324" s="216"/>
    </row>
    <row r="325" spans="1:18" ht="19.5" hidden="1" customHeight="1" x14ac:dyDescent="0.25">
      <c r="A325" s="18"/>
      <c r="B325" s="440" t="s">
        <v>189</v>
      </c>
      <c r="C325" s="437"/>
      <c r="D325" s="140"/>
      <c r="E325" s="140"/>
      <c r="F325" s="140"/>
      <c r="G325" s="434"/>
      <c r="H325" s="141"/>
      <c r="I325" s="416"/>
      <c r="J325" s="141"/>
      <c r="K325" s="416"/>
      <c r="L325" s="142"/>
      <c r="M325" s="435"/>
      <c r="N325" s="142"/>
      <c r="O325" s="218"/>
      <c r="P325" s="216"/>
    </row>
    <row r="326" spans="1:18" ht="39" hidden="1" customHeight="1" x14ac:dyDescent="0.25">
      <c r="A326" s="18"/>
      <c r="B326" s="441" t="s">
        <v>367</v>
      </c>
      <c r="C326" s="437" t="s">
        <v>24</v>
      </c>
      <c r="D326" s="140">
        <f>E326+G326</f>
        <v>0</v>
      </c>
      <c r="E326" s="140"/>
      <c r="F326" s="140"/>
      <c r="G326" s="434"/>
      <c r="H326" s="141">
        <f>I326+K326</f>
        <v>0</v>
      </c>
      <c r="I326" s="416"/>
      <c r="J326" s="141"/>
      <c r="K326" s="416"/>
      <c r="L326" s="142">
        <f>M326+O326</f>
        <v>0</v>
      </c>
      <c r="M326" s="435">
        <f t="shared" si="513"/>
        <v>0</v>
      </c>
      <c r="N326" s="142">
        <f t="shared" si="513"/>
        <v>0</v>
      </c>
      <c r="O326" s="218">
        <f t="shared" si="513"/>
        <v>0</v>
      </c>
      <c r="P326" s="216"/>
    </row>
    <row r="327" spans="1:18" ht="26.25" hidden="1" x14ac:dyDescent="0.25">
      <c r="A327" s="116"/>
      <c r="B327" s="442" t="s">
        <v>385</v>
      </c>
      <c r="C327" s="438"/>
      <c r="D327" s="140">
        <f>E327+G327</f>
        <v>0</v>
      </c>
      <c r="E327" s="140"/>
      <c r="F327" s="140"/>
      <c r="G327" s="434"/>
      <c r="H327" s="141">
        <f>I327+K327</f>
        <v>0</v>
      </c>
      <c r="I327" s="416"/>
      <c r="J327" s="141"/>
      <c r="K327" s="416"/>
      <c r="L327" s="142">
        <f>M327+O327</f>
        <v>0</v>
      </c>
      <c r="M327" s="435">
        <f t="shared" si="513"/>
        <v>0</v>
      </c>
      <c r="N327" s="142">
        <f t="shared" si="513"/>
        <v>0</v>
      </c>
      <c r="O327" s="218">
        <f t="shared" si="513"/>
        <v>0</v>
      </c>
      <c r="P327" s="216"/>
    </row>
    <row r="328" spans="1:18" ht="37.5" customHeight="1" x14ac:dyDescent="0.25">
      <c r="A328" s="116"/>
      <c r="B328" s="293" t="s">
        <v>432</v>
      </c>
      <c r="C328" s="439"/>
      <c r="D328" s="136"/>
      <c r="E328" s="136"/>
      <c r="F328" s="136"/>
      <c r="G328" s="259"/>
      <c r="H328" s="137">
        <f>I328+K328</f>
        <v>0</v>
      </c>
      <c r="I328" s="242"/>
      <c r="J328" s="137"/>
      <c r="K328" s="242"/>
      <c r="L328" s="138">
        <f>D328+H328</f>
        <v>0</v>
      </c>
      <c r="M328" s="243">
        <f>E328+I328</f>
        <v>0</v>
      </c>
      <c r="N328" s="138">
        <f t="shared" si="513"/>
        <v>0</v>
      </c>
      <c r="O328" s="173">
        <f t="shared" si="513"/>
        <v>0</v>
      </c>
      <c r="P328" s="216"/>
    </row>
    <row r="329" spans="1:18" s="34" customFormat="1" hidden="1" x14ac:dyDescent="0.25">
      <c r="A329" s="5" t="s">
        <v>159</v>
      </c>
      <c r="B329" s="25" t="s">
        <v>51</v>
      </c>
      <c r="C329" s="514" t="s">
        <v>24</v>
      </c>
      <c r="D329" s="122">
        <f>E329+G329</f>
        <v>0</v>
      </c>
      <c r="E329" s="214"/>
      <c r="F329" s="140"/>
      <c r="G329" s="214"/>
      <c r="H329" s="141">
        <f>I329+K329</f>
        <v>0</v>
      </c>
      <c r="I329" s="215"/>
      <c r="J329" s="141"/>
      <c r="K329" s="215"/>
      <c r="L329" s="142">
        <f>M329+O329</f>
        <v>0</v>
      </c>
      <c r="M329" s="216">
        <f t="shared" si="513"/>
        <v>0</v>
      </c>
      <c r="N329" s="142">
        <f t="shared" si="513"/>
        <v>0</v>
      </c>
      <c r="O329" s="218">
        <f t="shared" si="513"/>
        <v>0</v>
      </c>
      <c r="P329" s="216"/>
      <c r="Q329" s="2"/>
      <c r="R329" s="2"/>
    </row>
    <row r="330" spans="1:18" s="34" customFormat="1" ht="26.25" hidden="1" x14ac:dyDescent="0.25">
      <c r="A330" s="116"/>
      <c r="B330" s="128" t="s">
        <v>427</v>
      </c>
      <c r="C330" s="514"/>
      <c r="D330" s="140"/>
      <c r="E330" s="140"/>
      <c r="F330" s="140"/>
      <c r="G330" s="214"/>
      <c r="H330" s="141"/>
      <c r="I330" s="215"/>
      <c r="J330" s="141"/>
      <c r="K330" s="215"/>
      <c r="L330" s="142"/>
      <c r="M330" s="216"/>
      <c r="N330" s="142"/>
      <c r="O330" s="218"/>
      <c r="P330" s="216"/>
      <c r="Q330" s="2"/>
      <c r="R330" s="2"/>
    </row>
    <row r="331" spans="1:18" s="34" customFormat="1" hidden="1" x14ac:dyDescent="0.25">
      <c r="A331" s="5" t="s">
        <v>138</v>
      </c>
      <c r="B331" s="28" t="s">
        <v>52</v>
      </c>
      <c r="C331" s="528" t="s">
        <v>24</v>
      </c>
      <c r="D331" s="133">
        <f>E331+G331</f>
        <v>0</v>
      </c>
      <c r="E331" s="133">
        <f>E333+E334</f>
        <v>0</v>
      </c>
      <c r="F331" s="133">
        <f t="shared" ref="F331:O331" si="514">F333+F334</f>
        <v>0</v>
      </c>
      <c r="G331" s="165">
        <f t="shared" si="514"/>
        <v>0</v>
      </c>
      <c r="H331" s="134">
        <f t="shared" si="514"/>
        <v>0</v>
      </c>
      <c r="I331" s="166">
        <f t="shared" si="514"/>
        <v>0</v>
      </c>
      <c r="J331" s="134">
        <f t="shared" si="514"/>
        <v>0</v>
      </c>
      <c r="K331" s="134">
        <f t="shared" si="514"/>
        <v>0</v>
      </c>
      <c r="L331" s="135">
        <f t="shared" si="514"/>
        <v>0</v>
      </c>
      <c r="M331" s="135">
        <f t="shared" si="514"/>
        <v>0</v>
      </c>
      <c r="N331" s="135">
        <f t="shared" si="514"/>
        <v>0</v>
      </c>
      <c r="O331" s="135">
        <f t="shared" si="514"/>
        <v>0</v>
      </c>
      <c r="P331" s="216"/>
      <c r="Q331" s="2"/>
      <c r="R331" s="2"/>
    </row>
    <row r="332" spans="1:18" s="34" customFormat="1" ht="15" hidden="1" customHeight="1" x14ac:dyDescent="0.25">
      <c r="A332" s="18"/>
      <c r="B332" s="125" t="s">
        <v>189</v>
      </c>
      <c r="C332" s="529"/>
      <c r="D332" s="140"/>
      <c r="E332" s="140"/>
      <c r="F332" s="140"/>
      <c r="G332" s="212"/>
      <c r="H332" s="137"/>
      <c r="I332" s="213"/>
      <c r="J332" s="141"/>
      <c r="K332" s="141"/>
      <c r="L332" s="142"/>
      <c r="M332" s="142"/>
      <c r="N332" s="142"/>
      <c r="O332" s="142"/>
      <c r="P332" s="216"/>
      <c r="Q332" s="2"/>
      <c r="R332" s="2"/>
    </row>
    <row r="333" spans="1:18" s="34" customFormat="1" ht="26.25" hidden="1" x14ac:dyDescent="0.25">
      <c r="A333" s="18"/>
      <c r="B333" s="128" t="s">
        <v>427</v>
      </c>
      <c r="C333" s="529"/>
      <c r="D333" s="61">
        <f>E333+G333</f>
        <v>0</v>
      </c>
      <c r="E333" s="61"/>
      <c r="F333" s="61"/>
      <c r="G333" s="61"/>
      <c r="H333" s="62">
        <f>I333+K333</f>
        <v>0</v>
      </c>
      <c r="I333" s="62"/>
      <c r="J333" s="62"/>
      <c r="K333" s="62"/>
      <c r="L333" s="63">
        <f>M333+O333</f>
        <v>0</v>
      </c>
      <c r="M333" s="63">
        <f t="shared" ref="M333:M334" si="515">E333+I333</f>
        <v>0</v>
      </c>
      <c r="N333" s="63">
        <f t="shared" ref="N333:N334" si="516">F333+J333</f>
        <v>0</v>
      </c>
      <c r="O333" s="63">
        <f t="shared" ref="O333:O334" si="517">G333+K333</f>
        <v>0</v>
      </c>
      <c r="P333" s="216"/>
      <c r="Q333" s="2"/>
      <c r="R333" s="2"/>
    </row>
    <row r="334" spans="1:18" s="34" customFormat="1" ht="17.25" hidden="1" customHeight="1" x14ac:dyDescent="0.25">
      <c r="A334" s="116"/>
      <c r="B334" s="286" t="s">
        <v>385</v>
      </c>
      <c r="C334" s="514"/>
      <c r="D334" s="122">
        <f>E334+G334</f>
        <v>0</v>
      </c>
      <c r="E334" s="140"/>
      <c r="F334" s="140"/>
      <c r="G334" s="140"/>
      <c r="H334" s="141">
        <f>I334+K334</f>
        <v>0</v>
      </c>
      <c r="I334" s="141"/>
      <c r="J334" s="141"/>
      <c r="K334" s="141"/>
      <c r="L334" s="142">
        <f>M334+O334</f>
        <v>0</v>
      </c>
      <c r="M334" s="142">
        <f t="shared" si="515"/>
        <v>0</v>
      </c>
      <c r="N334" s="142">
        <f t="shared" si="516"/>
        <v>0</v>
      </c>
      <c r="O334" s="142">
        <f t="shared" si="517"/>
        <v>0</v>
      </c>
      <c r="P334" s="216"/>
      <c r="Q334" s="2"/>
      <c r="R334" s="2"/>
    </row>
    <row r="335" spans="1:18" s="34" customFormat="1" x14ac:dyDescent="0.25">
      <c r="A335" s="120" t="s">
        <v>86</v>
      </c>
      <c r="B335" s="32" t="s">
        <v>67</v>
      </c>
      <c r="C335" s="405" t="s">
        <v>24</v>
      </c>
      <c r="D335" s="133">
        <f>E335+G335</f>
        <v>32</v>
      </c>
      <c r="E335" s="214">
        <v>32</v>
      </c>
      <c r="F335" s="133">
        <v>27.7</v>
      </c>
      <c r="G335" s="214">
        <f t="shared" ref="G335" si="518">SUM(G337:G339)</f>
        <v>0</v>
      </c>
      <c r="H335" s="134">
        <f>I335+K335</f>
        <v>0</v>
      </c>
      <c r="I335" s="215">
        <f>SUM(I337:I339)</f>
        <v>0</v>
      </c>
      <c r="J335" s="134">
        <f t="shared" ref="J335:K335" si="519">SUM(J337:J339)</f>
        <v>0</v>
      </c>
      <c r="K335" s="215">
        <f t="shared" si="519"/>
        <v>0</v>
      </c>
      <c r="L335" s="135">
        <f>M335+O335</f>
        <v>32</v>
      </c>
      <c r="M335" s="135">
        <f t="shared" ref="M335:O339" si="520">E335+I335</f>
        <v>32</v>
      </c>
      <c r="N335" s="216">
        <f t="shared" si="520"/>
        <v>27.7</v>
      </c>
      <c r="O335" s="135">
        <f t="shared" si="520"/>
        <v>0</v>
      </c>
      <c r="P335" s="216"/>
      <c r="Q335" s="2"/>
      <c r="R335" s="2"/>
    </row>
    <row r="336" spans="1:18" s="34" customFormat="1" hidden="1" x14ac:dyDescent="0.25">
      <c r="A336" s="124"/>
      <c r="B336" s="125" t="s">
        <v>189</v>
      </c>
      <c r="C336" s="406"/>
      <c r="D336" s="140"/>
      <c r="E336" s="214"/>
      <c r="F336" s="140"/>
      <c r="G336" s="214"/>
      <c r="H336" s="141"/>
      <c r="I336" s="215"/>
      <c r="J336" s="141"/>
      <c r="K336" s="215"/>
      <c r="L336" s="142"/>
      <c r="M336" s="142"/>
      <c r="N336" s="218"/>
      <c r="O336" s="142"/>
      <c r="P336" s="216"/>
      <c r="Q336" s="2"/>
      <c r="R336" s="2"/>
    </row>
    <row r="337" spans="1:21" s="34" customFormat="1" ht="26.25" hidden="1" x14ac:dyDescent="0.25">
      <c r="A337" s="124"/>
      <c r="B337" s="128" t="s">
        <v>427</v>
      </c>
      <c r="C337" s="406"/>
      <c r="D337" s="140">
        <f>E337+G337</f>
        <v>0</v>
      </c>
      <c r="E337" s="71"/>
      <c r="F337" s="122"/>
      <c r="G337" s="71"/>
      <c r="H337" s="141">
        <f>I337+K337</f>
        <v>0</v>
      </c>
      <c r="I337" s="215"/>
      <c r="J337" s="141"/>
      <c r="K337" s="215"/>
      <c r="L337" s="142">
        <f>M337+O337</f>
        <v>0</v>
      </c>
      <c r="M337" s="142">
        <f>E337+I337</f>
        <v>0</v>
      </c>
      <c r="N337" s="218">
        <f t="shared" ref="N337" si="521">F337+J337</f>
        <v>0</v>
      </c>
      <c r="O337" s="142">
        <f t="shared" ref="O337" si="522">G337+K337</f>
        <v>0</v>
      </c>
      <c r="P337" s="216"/>
      <c r="Q337" s="2"/>
      <c r="R337" s="2"/>
    </row>
    <row r="338" spans="1:21" s="34" customFormat="1" ht="25.5" hidden="1" x14ac:dyDescent="0.25">
      <c r="A338" s="124"/>
      <c r="B338" s="217" t="s">
        <v>360</v>
      </c>
      <c r="C338" s="406" t="s">
        <v>24</v>
      </c>
      <c r="D338" s="140">
        <f>E338+G338</f>
        <v>0</v>
      </c>
      <c r="E338" s="214"/>
      <c r="F338" s="140"/>
      <c r="G338" s="214"/>
      <c r="H338" s="141">
        <f>I338+K338</f>
        <v>0</v>
      </c>
      <c r="I338" s="215"/>
      <c r="J338" s="141"/>
      <c r="K338" s="215"/>
      <c r="L338" s="142">
        <f>M338+O338</f>
        <v>0</v>
      </c>
      <c r="M338" s="142">
        <f t="shared" si="520"/>
        <v>0</v>
      </c>
      <c r="N338" s="218">
        <f t="shared" si="520"/>
        <v>0</v>
      </c>
      <c r="O338" s="142">
        <f t="shared" si="520"/>
        <v>0</v>
      </c>
      <c r="P338" s="216"/>
      <c r="Q338" s="2"/>
      <c r="R338" s="2"/>
    </row>
    <row r="339" spans="1:21" s="34" customFormat="1" ht="26.25" x14ac:dyDescent="0.25">
      <c r="A339" s="131"/>
      <c r="B339" s="211" t="s">
        <v>331</v>
      </c>
      <c r="C339" s="407"/>
      <c r="D339" s="136">
        <f>E339+G339</f>
        <v>0</v>
      </c>
      <c r="E339" s="259"/>
      <c r="F339" s="136"/>
      <c r="G339" s="259"/>
      <c r="H339" s="137">
        <f>I339+K339</f>
        <v>0</v>
      </c>
      <c r="I339" s="242"/>
      <c r="J339" s="137"/>
      <c r="K339" s="242"/>
      <c r="L339" s="138">
        <f>M339+O339</f>
        <v>0</v>
      </c>
      <c r="M339" s="138">
        <f>E339+I339</f>
        <v>0</v>
      </c>
      <c r="N339" s="173">
        <f t="shared" si="520"/>
        <v>0</v>
      </c>
      <c r="O339" s="138">
        <f t="shared" si="520"/>
        <v>0</v>
      </c>
      <c r="P339" s="216"/>
      <c r="Q339" s="2"/>
      <c r="R339" s="2"/>
    </row>
    <row r="340" spans="1:21" s="34" customFormat="1" hidden="1" x14ac:dyDescent="0.25">
      <c r="A340" s="18" t="s">
        <v>178</v>
      </c>
      <c r="B340" s="2" t="s">
        <v>162</v>
      </c>
      <c r="C340" s="403" t="s">
        <v>24</v>
      </c>
      <c r="D340" s="140">
        <f>E340+G340</f>
        <v>0</v>
      </c>
      <c r="E340" s="140"/>
      <c r="F340" s="214"/>
      <c r="G340" s="212"/>
      <c r="H340" s="141">
        <f>I340+K340</f>
        <v>0</v>
      </c>
      <c r="I340" s="213"/>
      <c r="J340" s="215"/>
      <c r="K340" s="141"/>
      <c r="L340" s="142">
        <f>M340+O340</f>
        <v>0</v>
      </c>
      <c r="M340" s="142">
        <f t="shared" ref="M340" si="523">E340+I340</f>
        <v>0</v>
      </c>
      <c r="N340" s="142">
        <f t="shared" ref="N340" si="524">F340+J340</f>
        <v>0</v>
      </c>
      <c r="O340" s="142">
        <f t="shared" ref="O340" si="525">G340+K340</f>
        <v>0</v>
      </c>
      <c r="P340" s="216"/>
      <c r="Q340" s="2"/>
      <c r="R340" s="2"/>
    </row>
    <row r="341" spans="1:21" s="34" customFormat="1" ht="26.25" hidden="1" x14ac:dyDescent="0.25">
      <c r="A341" s="116"/>
      <c r="B341" s="293" t="s">
        <v>427</v>
      </c>
      <c r="C341" s="348"/>
      <c r="D341" s="167"/>
      <c r="E341" s="136"/>
      <c r="F341" s="259"/>
      <c r="G341" s="167"/>
      <c r="H341" s="137"/>
      <c r="I341" s="168"/>
      <c r="J341" s="242"/>
      <c r="K341" s="137"/>
      <c r="L341" s="243"/>
      <c r="M341" s="138"/>
      <c r="N341" s="243"/>
      <c r="O341" s="138"/>
      <c r="P341" s="216"/>
      <c r="Q341" s="2"/>
      <c r="R341" s="2"/>
    </row>
    <row r="342" spans="1:21" s="34" customFormat="1" hidden="1" x14ac:dyDescent="0.25">
      <c r="A342" s="120" t="s">
        <v>179</v>
      </c>
      <c r="B342" s="28" t="s">
        <v>431</v>
      </c>
      <c r="C342" s="365" t="s">
        <v>24</v>
      </c>
      <c r="D342" s="133">
        <f>E342+G342</f>
        <v>0</v>
      </c>
      <c r="E342" s="133"/>
      <c r="F342" s="178"/>
      <c r="G342" s="165"/>
      <c r="H342" s="134">
        <f>I342+K342</f>
        <v>0</v>
      </c>
      <c r="I342" s="166"/>
      <c r="J342" s="179"/>
      <c r="K342" s="134"/>
      <c r="L342" s="135">
        <f>M342+O342</f>
        <v>0</v>
      </c>
      <c r="M342" s="135">
        <f t="shared" ref="M342" si="526">E342+I342</f>
        <v>0</v>
      </c>
      <c r="N342" s="135">
        <f t="shared" ref="N342" si="527">F342+J342</f>
        <v>0</v>
      </c>
      <c r="O342" s="135">
        <f t="shared" ref="O342" si="528">G342+K342</f>
        <v>0</v>
      </c>
      <c r="P342" s="216"/>
      <c r="Q342" s="2"/>
      <c r="R342" s="2"/>
    </row>
    <row r="343" spans="1:21" s="34" customFormat="1" ht="26.25" hidden="1" x14ac:dyDescent="0.25">
      <c r="A343" s="131"/>
      <c r="B343" s="132" t="s">
        <v>427</v>
      </c>
      <c r="C343" s="349"/>
      <c r="D343" s="167"/>
      <c r="E343" s="136"/>
      <c r="F343" s="259"/>
      <c r="G343" s="167"/>
      <c r="H343" s="137"/>
      <c r="I343" s="168"/>
      <c r="J343" s="242"/>
      <c r="K343" s="137"/>
      <c r="L343" s="243"/>
      <c r="M343" s="138"/>
      <c r="N343" s="243"/>
      <c r="O343" s="138"/>
      <c r="P343" s="216"/>
      <c r="Q343" s="2"/>
      <c r="R343" s="2"/>
    </row>
    <row r="344" spans="1:21" ht="15.75" customHeight="1" x14ac:dyDescent="0.25">
      <c r="A344" s="338" t="s">
        <v>87</v>
      </c>
      <c r="B344" s="76" t="s">
        <v>175</v>
      </c>
      <c r="C344" s="379"/>
      <c r="D344" s="20">
        <f t="shared" ref="D344:K344" si="529">D335+D324+D329+D331+D340+D342</f>
        <v>68.5</v>
      </c>
      <c r="E344" s="20">
        <f t="shared" si="529"/>
        <v>33.1</v>
      </c>
      <c r="F344" s="20">
        <f t="shared" si="529"/>
        <v>28.7</v>
      </c>
      <c r="G344" s="20">
        <f t="shared" si="529"/>
        <v>35.4</v>
      </c>
      <c r="H344" s="20">
        <f t="shared" si="529"/>
        <v>0</v>
      </c>
      <c r="I344" s="20">
        <f t="shared" si="529"/>
        <v>0</v>
      </c>
      <c r="J344" s="20">
        <f t="shared" si="529"/>
        <v>0</v>
      </c>
      <c r="K344" s="20">
        <f t="shared" si="529"/>
        <v>0</v>
      </c>
      <c r="L344" s="20">
        <f t="shared" ref="L344" si="530">M344+O344</f>
        <v>68.5</v>
      </c>
      <c r="M344" s="20">
        <f>M335+M324+M329+M331+M340+M342</f>
        <v>33.1</v>
      </c>
      <c r="N344" s="20">
        <f>N335+N324+N329+N331+N340+N342</f>
        <v>28.7</v>
      </c>
      <c r="O344" s="20">
        <f>O335+O324+O329+O331+O340+O342</f>
        <v>35.4</v>
      </c>
      <c r="P344" s="107"/>
    </row>
    <row r="345" spans="1:21" x14ac:dyDescent="0.25">
      <c r="A345" s="414" t="s">
        <v>88</v>
      </c>
      <c r="B345" s="424" t="s">
        <v>167</v>
      </c>
      <c r="C345" s="303"/>
      <c r="D345" s="26">
        <f>D348+D349+D350+D351+D353+D352+D354+D355+D356+D357+D358+D361+D362+D347+D359+D360</f>
        <v>5354.2999999999993</v>
      </c>
      <c r="E345" s="20">
        <f t="shared" ref="E345:O345" si="531">E348+E349+E350+E351+E353+E352+E354+E355+E356+E357+E358+E361+E362+E347+E359+E360</f>
        <v>1614.5</v>
      </c>
      <c r="F345" s="20">
        <f t="shared" si="531"/>
        <v>446.79999999999995</v>
      </c>
      <c r="G345" s="20">
        <f t="shared" si="531"/>
        <v>3739.7999999999997</v>
      </c>
      <c r="H345" s="20">
        <f t="shared" si="531"/>
        <v>97.7</v>
      </c>
      <c r="I345" s="20">
        <f t="shared" si="531"/>
        <v>0</v>
      </c>
      <c r="J345" s="20">
        <f t="shared" si="531"/>
        <v>0</v>
      </c>
      <c r="K345" s="20">
        <f t="shared" si="531"/>
        <v>97.7</v>
      </c>
      <c r="L345" s="20">
        <f t="shared" si="531"/>
        <v>5451.9999999999991</v>
      </c>
      <c r="M345" s="20">
        <f t="shared" si="531"/>
        <v>1614.5</v>
      </c>
      <c r="N345" s="20">
        <f t="shared" si="531"/>
        <v>446.79999999999995</v>
      </c>
      <c r="O345" s="20">
        <f t="shared" si="531"/>
        <v>3837.4999999999995</v>
      </c>
      <c r="P345" s="107">
        <f t="shared" ref="P345:U345" si="532">P348+P349+P350+P351+P353+P352+P354+P355+P356+P357+P358+P361+P362</f>
        <v>0</v>
      </c>
      <c r="Q345" s="107">
        <f t="shared" si="532"/>
        <v>0</v>
      </c>
      <c r="R345" s="107">
        <f t="shared" si="532"/>
        <v>0</v>
      </c>
      <c r="S345" s="107">
        <f t="shared" si="532"/>
        <v>0</v>
      </c>
      <c r="T345" s="107">
        <f t="shared" si="532"/>
        <v>0</v>
      </c>
      <c r="U345" s="107">
        <f t="shared" si="532"/>
        <v>0</v>
      </c>
    </row>
    <row r="346" spans="1:21" x14ac:dyDescent="0.25">
      <c r="A346" s="426"/>
      <c r="B346" s="425" t="s">
        <v>197</v>
      </c>
      <c r="C346" s="380"/>
      <c r="D346" s="257"/>
      <c r="E346" s="181"/>
      <c r="F346" s="181"/>
      <c r="G346" s="181"/>
      <c r="H346" s="182"/>
      <c r="I346" s="182"/>
      <c r="J346" s="182"/>
      <c r="K346" s="182"/>
      <c r="L346" s="387"/>
      <c r="M346" s="387"/>
      <c r="N346" s="387"/>
      <c r="O346" s="387"/>
      <c r="P346" s="302"/>
      <c r="Q346" s="34"/>
      <c r="R346" s="34"/>
    </row>
    <row r="347" spans="1:21" ht="26.25" hidden="1" x14ac:dyDescent="0.25">
      <c r="A347" s="426"/>
      <c r="B347" s="421" t="s">
        <v>330</v>
      </c>
      <c r="C347" s="380"/>
      <c r="D347" s="258">
        <f t="shared" ref="D347" si="533">E347+G347</f>
        <v>0</v>
      </c>
      <c r="E347" s="183">
        <f>E107+E119+E124+E137+E146+E155+E180+E201</f>
        <v>0</v>
      </c>
      <c r="F347" s="183">
        <f>F107+F119+F124+F137+F146+F155+F180+F201</f>
        <v>0</v>
      </c>
      <c r="G347" s="183"/>
      <c r="H347" s="184">
        <f t="shared" ref="H347:H350" si="534">I347+K347</f>
        <v>0</v>
      </c>
      <c r="I347" s="182">
        <f>I107+I119+I124+I137+I146+I155+I180+I201</f>
        <v>0</v>
      </c>
      <c r="J347" s="182">
        <f>J107+J119+J124+J137+J146+J155+J180+J201</f>
        <v>0</v>
      </c>
      <c r="K347" s="182"/>
      <c r="L347" s="387">
        <f>M347</f>
        <v>0</v>
      </c>
      <c r="M347" s="387">
        <f>M107+M119+M124+M137+M146+M180+M201+M155</f>
        <v>0</v>
      </c>
      <c r="N347" s="387">
        <f>N107+N119+N124+N137+N146+N180+N201+N155</f>
        <v>0</v>
      </c>
      <c r="O347" s="387"/>
      <c r="P347" s="302"/>
      <c r="Q347" s="34"/>
      <c r="R347" s="34"/>
    </row>
    <row r="348" spans="1:21" ht="25.5" x14ac:dyDescent="0.25">
      <c r="A348" s="426"/>
      <c r="B348" s="422" t="s">
        <v>298</v>
      </c>
      <c r="C348" s="380"/>
      <c r="D348" s="258">
        <f>E348+G348</f>
        <v>1180</v>
      </c>
      <c r="E348" s="183">
        <f>E28+E95+E109+E267</f>
        <v>0</v>
      </c>
      <c r="F348" s="183">
        <f>F28+F95+F109+F267</f>
        <v>0</v>
      </c>
      <c r="G348" s="183">
        <f>G28+G95+G109+G267</f>
        <v>1180</v>
      </c>
      <c r="H348" s="184">
        <f t="shared" si="534"/>
        <v>0</v>
      </c>
      <c r="I348" s="182">
        <f>I28+I95+I109+I267</f>
        <v>0</v>
      </c>
      <c r="J348" s="182">
        <f>J28+J95+J109+J267</f>
        <v>0</v>
      </c>
      <c r="K348" s="182">
        <f>K28+K95+K109+K267</f>
        <v>0</v>
      </c>
      <c r="L348" s="388">
        <f t="shared" ref="L348:L350" si="535">M348+O348</f>
        <v>1180</v>
      </c>
      <c r="M348" s="388">
        <f>M28+M95+M109+M267</f>
        <v>0</v>
      </c>
      <c r="N348" s="388">
        <f>N28+N95+N109+N267</f>
        <v>0</v>
      </c>
      <c r="O348" s="388">
        <f>O28+O95+O109+O267</f>
        <v>1180</v>
      </c>
    </row>
    <row r="349" spans="1:21" ht="38.25" customHeight="1" x14ac:dyDescent="0.25">
      <c r="A349" s="426"/>
      <c r="B349" s="422" t="s">
        <v>297</v>
      </c>
      <c r="C349" s="380"/>
      <c r="D349" s="258">
        <f>D82+D83+D32</f>
        <v>2616.6</v>
      </c>
      <c r="E349" s="183">
        <f t="shared" ref="E349:G349" si="536">E82+E83+E32</f>
        <v>878.4</v>
      </c>
      <c r="F349" s="183">
        <f t="shared" si="536"/>
        <v>0</v>
      </c>
      <c r="G349" s="183">
        <f t="shared" si="536"/>
        <v>1738.2</v>
      </c>
      <c r="H349" s="184">
        <f>H82+H83+H32</f>
        <v>0</v>
      </c>
      <c r="I349" s="184">
        <f t="shared" ref="I349:K349" si="537">I82+I83+I32</f>
        <v>0</v>
      </c>
      <c r="J349" s="184">
        <f t="shared" si="537"/>
        <v>0</v>
      </c>
      <c r="K349" s="184">
        <f t="shared" si="537"/>
        <v>0</v>
      </c>
      <c r="L349" s="387">
        <f>L82+L83+L32</f>
        <v>2616.6</v>
      </c>
      <c r="M349" s="387">
        <f t="shared" ref="M349:O349" si="538">M82+M83+M32</f>
        <v>878.4</v>
      </c>
      <c r="N349" s="387">
        <f t="shared" si="538"/>
        <v>0</v>
      </c>
      <c r="O349" s="387">
        <f t="shared" si="538"/>
        <v>1738.2</v>
      </c>
      <c r="P349" s="108"/>
    </row>
    <row r="350" spans="1:21" ht="37.5" customHeight="1" x14ac:dyDescent="0.25">
      <c r="A350" s="426"/>
      <c r="B350" s="421" t="s">
        <v>432</v>
      </c>
      <c r="C350" s="380"/>
      <c r="D350" s="258">
        <f>E350+G350</f>
        <v>810.3</v>
      </c>
      <c r="E350" s="258">
        <f>E84+E85+E86+E265+E324</f>
        <v>5.0999999999999996</v>
      </c>
      <c r="F350" s="258">
        <f t="shared" ref="F350:G350" si="539">F84+F85+F86+F265+F324</f>
        <v>4.4000000000000004</v>
      </c>
      <c r="G350" s="258">
        <f t="shared" si="539"/>
        <v>805.19999999999993</v>
      </c>
      <c r="H350" s="184">
        <f t="shared" si="534"/>
        <v>97.7</v>
      </c>
      <c r="I350" s="184">
        <f>I84+I85+I86+I324+I265</f>
        <v>0</v>
      </c>
      <c r="J350" s="184">
        <f t="shared" ref="J350:K350" si="540">J84+J85+J86+J324+J265</f>
        <v>0</v>
      </c>
      <c r="K350" s="184">
        <f t="shared" si="540"/>
        <v>97.7</v>
      </c>
      <c r="L350" s="388">
        <f t="shared" si="535"/>
        <v>907.99999999999989</v>
      </c>
      <c r="M350" s="388">
        <f>M84+M85+M86+M324+M265</f>
        <v>5.0999999999999996</v>
      </c>
      <c r="N350" s="388">
        <f t="shared" ref="N350:O350" si="541">N84+N85+N86+N324+N265</f>
        <v>4.4000000000000004</v>
      </c>
      <c r="O350" s="388">
        <f t="shared" si="541"/>
        <v>902.89999999999986</v>
      </c>
      <c r="P350" s="388">
        <f t="shared" ref="P350:U350" si="542">P84+P85+P86+P263+P324</f>
        <v>0</v>
      </c>
      <c r="Q350" s="388">
        <f t="shared" si="542"/>
        <v>0</v>
      </c>
      <c r="R350" s="388">
        <f t="shared" si="542"/>
        <v>0</v>
      </c>
      <c r="S350" s="388">
        <f t="shared" si="542"/>
        <v>0</v>
      </c>
      <c r="T350" s="388">
        <f t="shared" si="542"/>
        <v>0</v>
      </c>
      <c r="U350" s="388">
        <f t="shared" si="542"/>
        <v>0</v>
      </c>
    </row>
    <row r="351" spans="1:21" ht="23.25" customHeight="1" x14ac:dyDescent="0.25">
      <c r="A351" s="426"/>
      <c r="B351" s="421" t="s">
        <v>450</v>
      </c>
      <c r="C351" s="380"/>
      <c r="D351" s="258">
        <f>E351+G351</f>
        <v>429.3</v>
      </c>
      <c r="E351" s="258">
        <f>E250</f>
        <v>429.3</v>
      </c>
      <c r="F351" s="258">
        <f t="shared" ref="F351:G351" si="543">F250</f>
        <v>357</v>
      </c>
      <c r="G351" s="258">
        <f t="shared" si="543"/>
        <v>0</v>
      </c>
      <c r="H351" s="184">
        <f>I351+K351</f>
        <v>0</v>
      </c>
      <c r="I351" s="184">
        <f>I250</f>
        <v>0</v>
      </c>
      <c r="J351" s="184">
        <f t="shared" ref="J351:K351" si="544">J250</f>
        <v>0</v>
      </c>
      <c r="K351" s="184">
        <f t="shared" si="544"/>
        <v>0</v>
      </c>
      <c r="L351" s="388">
        <f>M351+O351</f>
        <v>429.3</v>
      </c>
      <c r="M351" s="388">
        <f>M250</f>
        <v>429.3</v>
      </c>
      <c r="N351" s="388">
        <f t="shared" ref="N351:O351" si="545">N250</f>
        <v>357</v>
      </c>
      <c r="O351" s="388">
        <f t="shared" si="545"/>
        <v>0</v>
      </c>
      <c r="P351" s="108"/>
      <c r="Q351" s="108"/>
      <c r="R351" s="108"/>
    </row>
    <row r="352" spans="1:21" ht="26.25" hidden="1" x14ac:dyDescent="0.25">
      <c r="A352" s="426"/>
      <c r="B352" s="421" t="s">
        <v>330</v>
      </c>
      <c r="C352" s="380"/>
      <c r="D352" s="247">
        <f t="shared" ref="D352:D362" si="546">E352+G352</f>
        <v>0</v>
      </c>
      <c r="E352" s="183"/>
      <c r="F352" s="183"/>
      <c r="G352" s="183"/>
      <c r="H352" s="264">
        <f t="shared" ref="H352:H357" si="547">I352+K352</f>
        <v>0</v>
      </c>
      <c r="I352" s="184"/>
      <c r="J352" s="184"/>
      <c r="K352" s="184"/>
      <c r="L352" s="388">
        <f t="shared" ref="L352:L357" si="548">M352+O352</f>
        <v>0</v>
      </c>
      <c r="M352" s="388"/>
      <c r="N352" s="388"/>
      <c r="O352" s="388"/>
      <c r="P352" s="108"/>
    </row>
    <row r="353" spans="1:21" ht="26.25" x14ac:dyDescent="0.25">
      <c r="A353" s="426"/>
      <c r="B353" s="421" t="s">
        <v>331</v>
      </c>
      <c r="C353" s="380"/>
      <c r="D353" s="247">
        <f t="shared" si="546"/>
        <v>32</v>
      </c>
      <c r="E353" s="258">
        <f>E335</f>
        <v>32</v>
      </c>
      <c r="F353" s="258">
        <f t="shared" ref="F353:G353" si="549">F335</f>
        <v>27.7</v>
      </c>
      <c r="G353" s="258">
        <f t="shared" si="549"/>
        <v>0</v>
      </c>
      <c r="H353" s="264">
        <f t="shared" si="547"/>
        <v>0</v>
      </c>
      <c r="I353" s="184">
        <f>I335</f>
        <v>0</v>
      </c>
      <c r="J353" s="184">
        <f t="shared" ref="J353:K353" si="550">J335</f>
        <v>0</v>
      </c>
      <c r="K353" s="184">
        <f t="shared" si="550"/>
        <v>0</v>
      </c>
      <c r="L353" s="388">
        <f t="shared" si="548"/>
        <v>32</v>
      </c>
      <c r="M353" s="388">
        <f>M335</f>
        <v>32</v>
      </c>
      <c r="N353" s="388">
        <f t="shared" ref="N353:O353" si="551">N335</f>
        <v>27.7</v>
      </c>
      <c r="O353" s="388">
        <f t="shared" si="551"/>
        <v>0</v>
      </c>
      <c r="P353" s="108"/>
      <c r="Q353" s="108"/>
      <c r="R353" s="108"/>
    </row>
    <row r="354" spans="1:21" ht="39" x14ac:dyDescent="0.25">
      <c r="A354" s="426"/>
      <c r="B354" s="421" t="s">
        <v>473</v>
      </c>
      <c r="C354" s="380"/>
      <c r="D354" s="247">
        <f t="shared" si="546"/>
        <v>34.299999999999997</v>
      </c>
      <c r="E354" s="258">
        <f>E108+E116+E121+E126+E130+E134+E139+E143+E148+E152+E157+E161+E165+E169+E173+E177+E182+E186+E190+E194+E198+E203+E207+E211+E215+E219+E223+E227+E231+E235+E236+E238+E242+E246+E253</f>
        <v>34.299999999999997</v>
      </c>
      <c r="F354" s="258">
        <f>F108+F116+F121+F126+F130+F134+F139+F143+F148+F152+F157+F161+F165+F169+F173+F177+F182+F186+F190+F194+F198+F203+F207+F211+F215+F219+F223+F227+F231+F235+F236+F238+F242+F246+F253</f>
        <v>33.700000000000003</v>
      </c>
      <c r="G354" s="258">
        <f>G108+G116+G121+G126+G130+G134+G139+G143+G148+G152+G157+G161+G165+G169+G173+G177+G182+G186+G190+G194+G198+G203+G207+G211+G215+G219+G223+G227+G231+G235+G236+G238+G242+G246+G253</f>
        <v>0</v>
      </c>
      <c r="H354" s="264">
        <f t="shared" si="547"/>
        <v>0</v>
      </c>
      <c r="I354" s="184">
        <f>I108+I116+I121+I126+I130+I134+I139+I143+I148+I152+I157+I161+I165+I169+I173+I177+I182+I186+I190+I194+I198+I203+I207+I211+I215+I219+I223+I227+I231+I235+I236+I238+I242+I246+I253</f>
        <v>0</v>
      </c>
      <c r="J354" s="184">
        <f>J108+J116+J121+J126+J130+J134+J139+J143+J148+J152+J157+J161+J165+J169+J173+J177+J182+J186+J190+J194+J198+J203+J207+J211+J215+J219+J223+J227+J231+J235+J236+J238+J242+J246+J253</f>
        <v>0</v>
      </c>
      <c r="K354" s="184">
        <f>K108+K116+K121+K126+K130+K134+K139+K143+K148+K152+K157+K161+K165+K169+K173+K177+K182+K186+K190+K194+K198+K203+K207+K211+K215+K219+K223+K227+K231+K235+K236+K238+K242+K246+K253</f>
        <v>0</v>
      </c>
      <c r="L354" s="388">
        <f t="shared" si="548"/>
        <v>34.299999999999997</v>
      </c>
      <c r="M354" s="388">
        <f>M108+M116+M121+M126+M130+M134+M139+M143+M148+M152+M157+M161+M165+M169+M173+M177+M182+M186+M190+M194+M198+M203+M207+M211+M215+M219+M223+M227+M231+M235+M236+M238+M242+M246+M253</f>
        <v>34.299999999999997</v>
      </c>
      <c r="N354" s="388">
        <f>N108+N116+N121+N126+N130+N134+N139+N143+N148+N152+N157+N161+N165+N169+N173+N177+N182+N186+N190+N194+N198+N203+N207+N211+N215+N219+N223+N227+N231+N235+N236+N238+N242+N246+N253</f>
        <v>33.700000000000003</v>
      </c>
      <c r="O354" s="388">
        <f>O108+O116+O121+O126+O130+O134+O139+O143+O148+O152+O157+O161+O165+O169+O173+O177+O182+O186+O190+O194+O198+O203+O207+O211+O215+O219+O223+O227+O231+O235+O236+O238+O242+O246+O253</f>
        <v>0</v>
      </c>
      <c r="P354" s="108"/>
      <c r="Q354" s="108"/>
      <c r="R354" s="108"/>
    </row>
    <row r="355" spans="1:21" ht="26.25" hidden="1" x14ac:dyDescent="0.25">
      <c r="A355" s="426"/>
      <c r="B355" s="421" t="s">
        <v>427</v>
      </c>
      <c r="C355" s="380"/>
      <c r="D355" s="247">
        <f t="shared" si="546"/>
        <v>0</v>
      </c>
      <c r="E355" s="258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58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58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64">
        <f t="shared" si="547"/>
        <v>0</v>
      </c>
      <c r="I355" s="264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64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64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88">
        <f t="shared" si="548"/>
        <v>0</v>
      </c>
      <c r="M355" s="388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88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88">
        <f>P355+R355</f>
        <v>0</v>
      </c>
      <c r="P355" s="108"/>
      <c r="Q355" s="108"/>
      <c r="R355" s="108"/>
    </row>
    <row r="356" spans="1:21" ht="37.5" hidden="1" customHeight="1" x14ac:dyDescent="0.25">
      <c r="A356" s="426"/>
      <c r="B356" s="421" t="s">
        <v>367</v>
      </c>
      <c r="C356" s="380"/>
      <c r="D356" s="247">
        <f t="shared" si="546"/>
        <v>0</v>
      </c>
      <c r="E356" s="258">
        <f>E326</f>
        <v>0</v>
      </c>
      <c r="F356" s="258">
        <f>F326</f>
        <v>0</v>
      </c>
      <c r="G356" s="258">
        <f>G326</f>
        <v>0</v>
      </c>
      <c r="H356" s="264">
        <f t="shared" si="547"/>
        <v>0</v>
      </c>
      <c r="I356" s="264">
        <f>I326</f>
        <v>0</v>
      </c>
      <c r="J356" s="264">
        <f>J326</f>
        <v>0</v>
      </c>
      <c r="K356" s="264">
        <f>K326</f>
        <v>0</v>
      </c>
      <c r="L356" s="388">
        <f t="shared" si="548"/>
        <v>0</v>
      </c>
      <c r="M356" s="388">
        <f>M326</f>
        <v>0</v>
      </c>
      <c r="N356" s="388">
        <f>N326</f>
        <v>0</v>
      </c>
      <c r="O356" s="388">
        <f>O326</f>
        <v>0</v>
      </c>
    </row>
    <row r="357" spans="1:21" ht="19.5" hidden="1" customHeight="1" x14ac:dyDescent="0.25">
      <c r="A357" s="426"/>
      <c r="B357" s="421" t="s">
        <v>403</v>
      </c>
      <c r="C357" s="380"/>
      <c r="D357" s="247">
        <f t="shared" si="546"/>
        <v>0</v>
      </c>
      <c r="E357" s="258">
        <f>E112</f>
        <v>0</v>
      </c>
      <c r="F357" s="258">
        <f>F112</f>
        <v>0</v>
      </c>
      <c r="G357" s="258">
        <f>G112</f>
        <v>0</v>
      </c>
      <c r="H357" s="264">
        <f t="shared" si="547"/>
        <v>0</v>
      </c>
      <c r="I357" s="264">
        <f>I112</f>
        <v>0</v>
      </c>
      <c r="J357" s="264">
        <f>J112</f>
        <v>0</v>
      </c>
      <c r="K357" s="264">
        <f>K112</f>
        <v>0</v>
      </c>
      <c r="L357" s="388">
        <f t="shared" si="548"/>
        <v>0</v>
      </c>
      <c r="M357" s="388">
        <f>M112</f>
        <v>0</v>
      </c>
      <c r="N357" s="388">
        <f>N112</f>
        <v>0</v>
      </c>
      <c r="O357" s="388">
        <f>O112</f>
        <v>0</v>
      </c>
    </row>
    <row r="358" spans="1:21" ht="26.25" x14ac:dyDescent="0.25">
      <c r="A358" s="426"/>
      <c r="B358" s="421" t="s">
        <v>502</v>
      </c>
      <c r="C358" s="380"/>
      <c r="D358" s="247">
        <f t="shared" ref="D358:D360" si="552">E358+G358</f>
        <v>20.2</v>
      </c>
      <c r="E358" s="258">
        <f>E31</f>
        <v>20.2</v>
      </c>
      <c r="F358" s="258">
        <f>F31</f>
        <v>19.899999999999999</v>
      </c>
      <c r="G358" s="258">
        <f>G31</f>
        <v>0</v>
      </c>
      <c r="H358" s="264">
        <f t="shared" ref="H358:H359" si="553">I358+K358</f>
        <v>0</v>
      </c>
      <c r="I358" s="264">
        <f>I31</f>
        <v>0</v>
      </c>
      <c r="J358" s="264">
        <f>J31</f>
        <v>0</v>
      </c>
      <c r="K358" s="264">
        <f>K31</f>
        <v>0</v>
      </c>
      <c r="L358" s="388">
        <f t="shared" ref="L358:L359" si="554">M358+O358</f>
        <v>20.2</v>
      </c>
      <c r="M358" s="388">
        <f>M31</f>
        <v>20.2</v>
      </c>
      <c r="N358" s="388">
        <f>N31</f>
        <v>19.899999999999999</v>
      </c>
      <c r="O358" s="388">
        <f>O31</f>
        <v>0</v>
      </c>
    </row>
    <row r="359" spans="1:21" ht="25.5" hidden="1" x14ac:dyDescent="0.25">
      <c r="A359" s="426"/>
      <c r="B359" s="422" t="s">
        <v>435</v>
      </c>
      <c r="C359" s="380"/>
      <c r="D359" s="247">
        <f t="shared" si="552"/>
        <v>0</v>
      </c>
      <c r="E359" s="258">
        <f>E111</f>
        <v>0</v>
      </c>
      <c r="F359" s="258">
        <f>F111</f>
        <v>0</v>
      </c>
      <c r="G359" s="258">
        <f>G111</f>
        <v>0</v>
      </c>
      <c r="H359" s="264">
        <f t="shared" si="553"/>
        <v>0</v>
      </c>
      <c r="I359" s="264">
        <f>I111</f>
        <v>0</v>
      </c>
      <c r="J359" s="264">
        <f>J111</f>
        <v>0</v>
      </c>
      <c r="K359" s="264">
        <f>K111</f>
        <v>0</v>
      </c>
      <c r="L359" s="388">
        <f t="shared" si="554"/>
        <v>0</v>
      </c>
      <c r="M359" s="388">
        <f>M111</f>
        <v>0</v>
      </c>
      <c r="N359" s="388"/>
      <c r="O359" s="388">
        <f>O33</f>
        <v>0</v>
      </c>
    </row>
    <row r="360" spans="1:21" ht="25.5" hidden="1" x14ac:dyDescent="0.25">
      <c r="A360" s="426"/>
      <c r="B360" s="422" t="s">
        <v>437</v>
      </c>
      <c r="C360" s="380"/>
      <c r="D360" s="247">
        <f t="shared" si="552"/>
        <v>0</v>
      </c>
      <c r="E360" s="258">
        <f t="shared" ref="E360:O360" si="555">E87</f>
        <v>0</v>
      </c>
      <c r="F360" s="258">
        <f t="shared" si="555"/>
        <v>0</v>
      </c>
      <c r="G360" s="258">
        <f t="shared" si="555"/>
        <v>0</v>
      </c>
      <c r="H360" s="264">
        <f t="shared" si="555"/>
        <v>0</v>
      </c>
      <c r="I360" s="264">
        <f t="shared" si="555"/>
        <v>0</v>
      </c>
      <c r="J360" s="264">
        <f t="shared" si="555"/>
        <v>0</v>
      </c>
      <c r="K360" s="264">
        <f t="shared" si="555"/>
        <v>0</v>
      </c>
      <c r="L360" s="388">
        <f t="shared" si="555"/>
        <v>0</v>
      </c>
      <c r="M360" s="388">
        <f t="shared" si="555"/>
        <v>0</v>
      </c>
      <c r="N360" s="388">
        <f t="shared" si="555"/>
        <v>0</v>
      </c>
      <c r="O360" s="388">
        <f t="shared" si="555"/>
        <v>0</v>
      </c>
    </row>
    <row r="361" spans="1:21" ht="26.25" x14ac:dyDescent="0.25">
      <c r="A361" s="426"/>
      <c r="B361" s="421" t="s">
        <v>385</v>
      </c>
      <c r="C361" s="380"/>
      <c r="D361" s="247">
        <f>E361+G361</f>
        <v>215.2</v>
      </c>
      <c r="E361" s="258">
        <f>E30+E110+E96+E88+E89+E259+E266+E334</f>
        <v>215.2</v>
      </c>
      <c r="F361" s="258">
        <f>F30+F110+F96+F88+F89+F259+F266+F334</f>
        <v>4.0999999999999996</v>
      </c>
      <c r="G361" s="258">
        <f>G30+G110+G96+G88+G89+G259+G266+G334</f>
        <v>0</v>
      </c>
      <c r="H361" s="264">
        <f t="shared" ref="H361:H362" si="556">I361+K361</f>
        <v>0</v>
      </c>
      <c r="I361" s="264">
        <f>I30+I110+I96+I88+I89+I259+I266+I334</f>
        <v>0</v>
      </c>
      <c r="J361" s="264">
        <f t="shared" ref="J361:K361" si="557">J30+J110+J96+J88+J89+J259+J266+J334</f>
        <v>0</v>
      </c>
      <c r="K361" s="264">
        <f t="shared" si="557"/>
        <v>0</v>
      </c>
      <c r="L361" s="388">
        <f t="shared" ref="L361:L362" si="558">M361+O361</f>
        <v>215.2</v>
      </c>
      <c r="M361" s="388">
        <f>M30+M110+M96+M88+M89+M259+M266+M334</f>
        <v>215.2</v>
      </c>
      <c r="N361" s="388">
        <f t="shared" ref="N361:O361" si="559">N30+N110+N96+N88+N89+N259+N266+N334</f>
        <v>4.0999999999999996</v>
      </c>
      <c r="O361" s="388">
        <f t="shared" si="559"/>
        <v>0</v>
      </c>
    </row>
    <row r="362" spans="1:21" ht="27" customHeight="1" x14ac:dyDescent="0.25">
      <c r="A362" s="427"/>
      <c r="B362" s="423" t="s">
        <v>511</v>
      </c>
      <c r="C362" s="304"/>
      <c r="D362" s="247">
        <f t="shared" si="546"/>
        <v>16.399999999999999</v>
      </c>
      <c r="E362" s="258">
        <f>E106</f>
        <v>0</v>
      </c>
      <c r="F362" s="258">
        <f t="shared" ref="F362:G362" si="560">F106</f>
        <v>0</v>
      </c>
      <c r="G362" s="258">
        <f t="shared" si="560"/>
        <v>16.399999999999999</v>
      </c>
      <c r="H362" s="264">
        <f t="shared" si="556"/>
        <v>0</v>
      </c>
      <c r="I362" s="264">
        <f t="shared" ref="I362:S362" si="561">I106</f>
        <v>0</v>
      </c>
      <c r="J362" s="264">
        <f t="shared" si="561"/>
        <v>0</v>
      </c>
      <c r="K362" s="264">
        <f t="shared" si="561"/>
        <v>0</v>
      </c>
      <c r="L362" s="388">
        <f t="shared" si="558"/>
        <v>16.399999999999999</v>
      </c>
      <c r="M362" s="388">
        <f t="shared" ref="M362" si="562">M106</f>
        <v>0</v>
      </c>
      <c r="N362" s="388">
        <f t="shared" si="561"/>
        <v>0</v>
      </c>
      <c r="O362" s="388">
        <f t="shared" si="561"/>
        <v>16.399999999999999</v>
      </c>
      <c r="P362" s="250">
        <f t="shared" ref="P362" si="563">Q362+S362</f>
        <v>0</v>
      </c>
      <c r="Q362" s="386">
        <f t="shared" ref="Q362" si="564">Q106</f>
        <v>0</v>
      </c>
      <c r="R362" s="386">
        <f t="shared" si="561"/>
        <v>0</v>
      </c>
      <c r="S362" s="386">
        <f t="shared" si="561"/>
        <v>0</v>
      </c>
      <c r="T362" s="250">
        <f t="shared" ref="T362" si="565">U362+W362</f>
        <v>0</v>
      </c>
      <c r="U362" s="386">
        <f t="shared" ref="U362" si="566">U106</f>
        <v>0</v>
      </c>
    </row>
    <row r="363" spans="1:21" x14ac:dyDescent="0.25">
      <c r="A363" s="93"/>
      <c r="B363" s="104"/>
      <c r="C363" s="185"/>
      <c r="D363" s="104"/>
      <c r="E363" s="104"/>
      <c r="F363" s="186"/>
      <c r="G363" s="186"/>
      <c r="H363" s="186"/>
      <c r="I363" s="186"/>
      <c r="J363" s="186"/>
      <c r="K363" s="104"/>
      <c r="L363" s="186"/>
      <c r="M363" s="186"/>
      <c r="N363" s="186"/>
      <c r="O363" s="16"/>
      <c r="R363" s="64" t="s">
        <v>286</v>
      </c>
      <c r="S363" s="65">
        <f>SUMIF(C25:C342,1,L25:L342)</f>
        <v>0</v>
      </c>
    </row>
    <row r="364" spans="1:21" x14ac:dyDescent="0.25">
      <c r="C364" s="187"/>
      <c r="D364" s="2">
        <v>5354.3</v>
      </c>
      <c r="E364" s="2">
        <v>1614.5</v>
      </c>
      <c r="F364" s="2">
        <v>446.8</v>
      </c>
      <c r="G364" s="2">
        <v>3739.8</v>
      </c>
      <c r="R364" s="64" t="s">
        <v>287</v>
      </c>
      <c r="S364" s="65">
        <f>SUMIF(C25:C342,2,L25:L342)</f>
        <v>0</v>
      </c>
    </row>
    <row r="365" spans="1:21" x14ac:dyDescent="0.25">
      <c r="C365" s="187"/>
      <c r="R365" s="64" t="s">
        <v>288</v>
      </c>
      <c r="S365" s="65">
        <f>SUMIF(C25:C342,3,L25:L342)</f>
        <v>0</v>
      </c>
    </row>
    <row r="366" spans="1:21" x14ac:dyDescent="0.25">
      <c r="C366" s="187"/>
      <c r="R366" s="64" t="s">
        <v>387</v>
      </c>
      <c r="S366" s="65">
        <f>SUMIF(C25:C342,4,L25:L342)</f>
        <v>2532.1</v>
      </c>
    </row>
    <row r="367" spans="1:21" x14ac:dyDescent="0.25">
      <c r="C367" s="187"/>
      <c r="R367" s="64" t="s">
        <v>292</v>
      </c>
      <c r="S367" s="65">
        <f>SUMIF(C25:C342,5,L25:L342)</f>
        <v>560</v>
      </c>
    </row>
    <row r="368" spans="1:21" x14ac:dyDescent="0.25">
      <c r="C368" s="187"/>
      <c r="R368" s="64" t="s">
        <v>290</v>
      </c>
      <c r="S368" s="65">
        <f>SUMIF(C25:C342,6,L25:L342)</f>
        <v>92.699999999999989</v>
      </c>
    </row>
    <row r="369" spans="3:19" x14ac:dyDescent="0.25">
      <c r="C369" s="187"/>
      <c r="R369" s="64" t="s">
        <v>291</v>
      </c>
      <c r="S369" s="65">
        <f>SUMIF(C25:C342,7,L25:L342)</f>
        <v>0</v>
      </c>
    </row>
    <row r="370" spans="3:19" x14ac:dyDescent="0.25">
      <c r="C370" s="187"/>
      <c r="R370" s="64" t="s">
        <v>293</v>
      </c>
      <c r="S370" s="65">
        <f>SUMIF(C25:C342,8,L25:L342)</f>
        <v>403.3</v>
      </c>
    </row>
    <row r="371" spans="3:19" x14ac:dyDescent="0.25">
      <c r="C371" s="187"/>
      <c r="R371" s="64" t="s">
        <v>294</v>
      </c>
      <c r="S371" s="65">
        <f>SUMIF(C25:C342,9,L25:L342)</f>
        <v>1795.3999999999999</v>
      </c>
    </row>
    <row r="372" spans="3:19" x14ac:dyDescent="0.25">
      <c r="C372" s="187"/>
      <c r="R372" s="64" t="s">
        <v>295</v>
      </c>
      <c r="S372" s="65">
        <f>SUMIF(C25:C342,10,L25:L342)</f>
        <v>68.5</v>
      </c>
    </row>
    <row r="373" spans="3:19" x14ac:dyDescent="0.25">
      <c r="C373" s="187"/>
      <c r="R373" s="64"/>
      <c r="S373" s="65"/>
    </row>
    <row r="374" spans="3:19" x14ac:dyDescent="0.25">
      <c r="C374" s="187"/>
      <c r="R374" s="69" t="s">
        <v>167</v>
      </c>
      <c r="S374" s="70">
        <f>SUM(S363:S372)</f>
        <v>5452</v>
      </c>
    </row>
    <row r="375" spans="3:19" x14ac:dyDescent="0.25">
      <c r="C375" s="187"/>
      <c r="R375" s="108"/>
      <c r="S375" s="34">
        <f>L345-S374</f>
        <v>0</v>
      </c>
    </row>
    <row r="376" spans="3:19" x14ac:dyDescent="0.25">
      <c r="C376" s="187"/>
    </row>
    <row r="377" spans="3:19" x14ac:dyDescent="0.25">
      <c r="C377" s="187"/>
    </row>
    <row r="378" spans="3:19" x14ac:dyDescent="0.25">
      <c r="C378" s="187"/>
    </row>
    <row r="379" spans="3:19" x14ac:dyDescent="0.25">
      <c r="C379" s="187"/>
    </row>
    <row r="380" spans="3:19" x14ac:dyDescent="0.25">
      <c r="C380" s="187"/>
    </row>
    <row r="381" spans="3:19" x14ac:dyDescent="0.25">
      <c r="C381" s="187"/>
    </row>
    <row r="382" spans="3:19" x14ac:dyDescent="0.25">
      <c r="C382" s="187"/>
    </row>
    <row r="383" spans="3:19" x14ac:dyDescent="0.25">
      <c r="C383" s="187"/>
    </row>
    <row r="384" spans="3:19" x14ac:dyDescent="0.25">
      <c r="C384" s="187"/>
    </row>
    <row r="385" spans="3:3" x14ac:dyDescent="0.25">
      <c r="C385" s="187"/>
    </row>
    <row r="386" spans="3:3" x14ac:dyDescent="0.25">
      <c r="C386" s="187"/>
    </row>
    <row r="387" spans="3:3" x14ac:dyDescent="0.25">
      <c r="C387" s="187"/>
    </row>
    <row r="388" spans="3:3" x14ac:dyDescent="0.25">
      <c r="C388" s="187"/>
    </row>
    <row r="389" spans="3:3" x14ac:dyDescent="0.25">
      <c r="C389" s="187"/>
    </row>
    <row r="390" spans="3:3" x14ac:dyDescent="0.25">
      <c r="C390" s="187"/>
    </row>
    <row r="391" spans="3:3" x14ac:dyDescent="0.25">
      <c r="C391" s="187"/>
    </row>
    <row r="392" spans="3:3" x14ac:dyDescent="0.25">
      <c r="C392" s="187"/>
    </row>
    <row r="393" spans="3:3" x14ac:dyDescent="0.25">
      <c r="C393" s="187"/>
    </row>
    <row r="394" spans="3:3" x14ac:dyDescent="0.25">
      <c r="C394" s="187"/>
    </row>
    <row r="395" spans="3:3" x14ac:dyDescent="0.25">
      <c r="C395" s="187"/>
    </row>
    <row r="396" spans="3:3" x14ac:dyDescent="0.25">
      <c r="C396" s="187"/>
    </row>
    <row r="397" spans="3:3" x14ac:dyDescent="0.25">
      <c r="C397" s="187"/>
    </row>
    <row r="398" spans="3:3" x14ac:dyDescent="0.25">
      <c r="C398" s="187"/>
    </row>
    <row r="399" spans="3:3" x14ac:dyDescent="0.25">
      <c r="C399" s="187"/>
    </row>
    <row r="400" spans="3:3" x14ac:dyDescent="0.25">
      <c r="C400" s="187"/>
    </row>
    <row r="401" spans="3:3" x14ac:dyDescent="0.25">
      <c r="C401" s="187"/>
    </row>
    <row r="402" spans="3:3" x14ac:dyDescent="0.25">
      <c r="C402" s="187"/>
    </row>
    <row r="403" spans="3:3" x14ac:dyDescent="0.25">
      <c r="C403" s="187"/>
    </row>
    <row r="404" spans="3:3" x14ac:dyDescent="0.25">
      <c r="C404" s="187"/>
    </row>
    <row r="405" spans="3:3" x14ac:dyDescent="0.25">
      <c r="C405" s="187"/>
    </row>
    <row r="406" spans="3:3" x14ac:dyDescent="0.25">
      <c r="C406" s="187"/>
    </row>
    <row r="407" spans="3:3" x14ac:dyDescent="0.25">
      <c r="C407" s="187"/>
    </row>
    <row r="408" spans="3:3" x14ac:dyDescent="0.25">
      <c r="C408" s="187"/>
    </row>
    <row r="409" spans="3:3" x14ac:dyDescent="0.25">
      <c r="C409" s="187"/>
    </row>
    <row r="410" spans="3:3" x14ac:dyDescent="0.25">
      <c r="C410" s="187"/>
    </row>
    <row r="411" spans="3:3" x14ac:dyDescent="0.25">
      <c r="C411" s="187"/>
    </row>
    <row r="412" spans="3:3" x14ac:dyDescent="0.25">
      <c r="C412" s="187"/>
    </row>
    <row r="413" spans="3:3" x14ac:dyDescent="0.25">
      <c r="C413" s="187"/>
    </row>
    <row r="414" spans="3:3" x14ac:dyDescent="0.25">
      <c r="C414" s="187"/>
    </row>
    <row r="415" spans="3:3" x14ac:dyDescent="0.25">
      <c r="C415" s="187"/>
    </row>
    <row r="416" spans="3:3" x14ac:dyDescent="0.25">
      <c r="C416" s="187"/>
    </row>
    <row r="417" spans="3:3" x14ac:dyDescent="0.25">
      <c r="C417" s="187"/>
    </row>
    <row r="418" spans="3:3" x14ac:dyDescent="0.25">
      <c r="C418" s="187"/>
    </row>
    <row r="419" spans="3:3" x14ac:dyDescent="0.25">
      <c r="C419" s="187"/>
    </row>
    <row r="420" spans="3:3" x14ac:dyDescent="0.25">
      <c r="C420" s="187"/>
    </row>
    <row r="421" spans="3:3" x14ac:dyDescent="0.25">
      <c r="C421" s="187"/>
    </row>
    <row r="422" spans="3:3" x14ac:dyDescent="0.25">
      <c r="C422" s="187"/>
    </row>
    <row r="423" spans="3:3" x14ac:dyDescent="0.25">
      <c r="C423" s="187"/>
    </row>
    <row r="424" spans="3:3" x14ac:dyDescent="0.25">
      <c r="C424" s="187"/>
    </row>
    <row r="425" spans="3:3" x14ac:dyDescent="0.25">
      <c r="C425" s="187"/>
    </row>
    <row r="426" spans="3:3" x14ac:dyDescent="0.25">
      <c r="C426" s="187"/>
    </row>
    <row r="427" spans="3:3" x14ac:dyDescent="0.25">
      <c r="C427" s="187"/>
    </row>
    <row r="428" spans="3:3" x14ac:dyDescent="0.25">
      <c r="C428" s="187"/>
    </row>
    <row r="429" spans="3:3" x14ac:dyDescent="0.25">
      <c r="C429" s="187"/>
    </row>
    <row r="430" spans="3:3" x14ac:dyDescent="0.25">
      <c r="C430" s="187"/>
    </row>
    <row r="431" spans="3:3" x14ac:dyDescent="0.25">
      <c r="C431" s="187"/>
    </row>
    <row r="432" spans="3:3" x14ac:dyDescent="0.25">
      <c r="C432" s="187"/>
    </row>
    <row r="433" spans="3:3" x14ac:dyDescent="0.25">
      <c r="C433" s="187"/>
    </row>
    <row r="434" spans="3:3" x14ac:dyDescent="0.25">
      <c r="C434" s="187"/>
    </row>
    <row r="435" spans="3:3" x14ac:dyDescent="0.25">
      <c r="C435" s="187"/>
    </row>
    <row r="436" spans="3:3" x14ac:dyDescent="0.25">
      <c r="C436" s="187"/>
    </row>
    <row r="437" spans="3:3" x14ac:dyDescent="0.25">
      <c r="C437" s="187"/>
    </row>
    <row r="438" spans="3:3" x14ac:dyDescent="0.25">
      <c r="C438" s="187"/>
    </row>
    <row r="439" spans="3:3" x14ac:dyDescent="0.25">
      <c r="C439" s="187"/>
    </row>
    <row r="440" spans="3:3" x14ac:dyDescent="0.25">
      <c r="C440" s="187"/>
    </row>
    <row r="441" spans="3:3" x14ac:dyDescent="0.25">
      <c r="C441" s="187"/>
    </row>
    <row r="442" spans="3:3" x14ac:dyDescent="0.25">
      <c r="C442" s="187"/>
    </row>
    <row r="443" spans="3:3" x14ac:dyDescent="0.25">
      <c r="C443" s="187"/>
    </row>
    <row r="444" spans="3:3" x14ac:dyDescent="0.25">
      <c r="C444" s="187"/>
    </row>
    <row r="445" spans="3:3" x14ac:dyDescent="0.25">
      <c r="C445" s="187"/>
    </row>
    <row r="446" spans="3:3" x14ac:dyDescent="0.25">
      <c r="C446" s="187"/>
    </row>
    <row r="447" spans="3:3" x14ac:dyDescent="0.25">
      <c r="C447" s="187"/>
    </row>
    <row r="448" spans="3:3" x14ac:dyDescent="0.25">
      <c r="C448" s="187"/>
    </row>
    <row r="449" spans="3:3" x14ac:dyDescent="0.25">
      <c r="C449" s="187"/>
    </row>
    <row r="450" spans="3:3" x14ac:dyDescent="0.25">
      <c r="C450" s="187"/>
    </row>
    <row r="451" spans="3:3" x14ac:dyDescent="0.25">
      <c r="C451" s="187"/>
    </row>
    <row r="452" spans="3:3" x14ac:dyDescent="0.25">
      <c r="C452" s="187"/>
    </row>
    <row r="453" spans="3:3" x14ac:dyDescent="0.25">
      <c r="C453" s="187"/>
    </row>
    <row r="454" spans="3:3" x14ac:dyDescent="0.25">
      <c r="C454" s="187"/>
    </row>
    <row r="455" spans="3:3" x14ac:dyDescent="0.25">
      <c r="C455" s="187"/>
    </row>
    <row r="456" spans="3:3" x14ac:dyDescent="0.25">
      <c r="C456" s="187"/>
    </row>
    <row r="457" spans="3:3" x14ac:dyDescent="0.25">
      <c r="C457" s="187"/>
    </row>
    <row r="458" spans="3:3" x14ac:dyDescent="0.25">
      <c r="C458" s="187"/>
    </row>
    <row r="459" spans="3:3" x14ac:dyDescent="0.25">
      <c r="C459" s="187"/>
    </row>
    <row r="460" spans="3:3" x14ac:dyDescent="0.25">
      <c r="C460" s="187"/>
    </row>
    <row r="461" spans="3:3" x14ac:dyDescent="0.25">
      <c r="C461" s="187"/>
    </row>
    <row r="462" spans="3:3" x14ac:dyDescent="0.25">
      <c r="C462" s="187"/>
    </row>
    <row r="463" spans="3:3" x14ac:dyDescent="0.25">
      <c r="C463" s="187"/>
    </row>
    <row r="464" spans="3:3" x14ac:dyDescent="0.25">
      <c r="C464" s="187"/>
    </row>
    <row r="465" spans="3:3" x14ac:dyDescent="0.25">
      <c r="C465" s="187"/>
    </row>
    <row r="466" spans="3:3" x14ac:dyDescent="0.25">
      <c r="C466" s="187"/>
    </row>
    <row r="467" spans="3:3" x14ac:dyDescent="0.25">
      <c r="C467" s="187"/>
    </row>
    <row r="468" spans="3:3" x14ac:dyDescent="0.25">
      <c r="C468" s="187"/>
    </row>
    <row r="469" spans="3:3" x14ac:dyDescent="0.25">
      <c r="C469" s="187"/>
    </row>
    <row r="470" spans="3:3" x14ac:dyDescent="0.25">
      <c r="C470" s="187"/>
    </row>
    <row r="471" spans="3:3" x14ac:dyDescent="0.25">
      <c r="C471" s="187"/>
    </row>
    <row r="472" spans="3:3" x14ac:dyDescent="0.25">
      <c r="C472" s="187"/>
    </row>
    <row r="473" spans="3:3" x14ac:dyDescent="0.25">
      <c r="C473" s="187"/>
    </row>
    <row r="474" spans="3:3" x14ac:dyDescent="0.25">
      <c r="C474" s="187"/>
    </row>
    <row r="475" spans="3:3" x14ac:dyDescent="0.25">
      <c r="C475" s="187"/>
    </row>
    <row r="476" spans="3:3" x14ac:dyDescent="0.25">
      <c r="C476" s="187"/>
    </row>
    <row r="477" spans="3:3" x14ac:dyDescent="0.25">
      <c r="C477" s="187"/>
    </row>
    <row r="478" spans="3:3" x14ac:dyDescent="0.25">
      <c r="C478" s="187"/>
    </row>
    <row r="479" spans="3:3" x14ac:dyDescent="0.25">
      <c r="C479" s="187"/>
    </row>
    <row r="480" spans="3:3" x14ac:dyDescent="0.25">
      <c r="C480" s="187"/>
    </row>
    <row r="481" spans="3:3" x14ac:dyDescent="0.25">
      <c r="C481" s="187"/>
    </row>
    <row r="482" spans="3:3" x14ac:dyDescent="0.25">
      <c r="C482" s="187"/>
    </row>
    <row r="483" spans="3:3" x14ac:dyDescent="0.25">
      <c r="C483" s="187"/>
    </row>
    <row r="484" spans="3:3" x14ac:dyDescent="0.25">
      <c r="C484" s="187"/>
    </row>
    <row r="485" spans="3:3" x14ac:dyDescent="0.25">
      <c r="C485" s="187"/>
    </row>
    <row r="486" spans="3:3" x14ac:dyDescent="0.25">
      <c r="C486" s="187"/>
    </row>
    <row r="487" spans="3:3" x14ac:dyDescent="0.25">
      <c r="C487" s="187"/>
    </row>
    <row r="488" spans="3:3" x14ac:dyDescent="0.25">
      <c r="C488" s="187"/>
    </row>
    <row r="489" spans="3:3" x14ac:dyDescent="0.25">
      <c r="C489" s="187"/>
    </row>
    <row r="490" spans="3:3" x14ac:dyDescent="0.25">
      <c r="C490" s="187"/>
    </row>
    <row r="491" spans="3:3" x14ac:dyDescent="0.25">
      <c r="C491" s="187"/>
    </row>
    <row r="492" spans="3:3" x14ac:dyDescent="0.25">
      <c r="C492" s="187"/>
    </row>
    <row r="493" spans="3:3" x14ac:dyDescent="0.25">
      <c r="C493" s="187"/>
    </row>
    <row r="494" spans="3:3" x14ac:dyDescent="0.25">
      <c r="C494" s="187"/>
    </row>
    <row r="495" spans="3:3" x14ac:dyDescent="0.25">
      <c r="C495" s="187"/>
    </row>
    <row r="496" spans="3:3" x14ac:dyDescent="0.25">
      <c r="C496" s="187"/>
    </row>
    <row r="497" spans="3:3" x14ac:dyDescent="0.25">
      <c r="C497" s="187"/>
    </row>
    <row r="498" spans="3:3" x14ac:dyDescent="0.25">
      <c r="C498" s="187"/>
    </row>
    <row r="499" spans="3:3" x14ac:dyDescent="0.25">
      <c r="C499" s="187"/>
    </row>
    <row r="500" spans="3:3" x14ac:dyDescent="0.25">
      <c r="C500" s="187"/>
    </row>
    <row r="501" spans="3:3" x14ac:dyDescent="0.25">
      <c r="C501" s="187"/>
    </row>
    <row r="502" spans="3:3" x14ac:dyDescent="0.25">
      <c r="C502" s="187"/>
    </row>
    <row r="503" spans="3:3" x14ac:dyDescent="0.25">
      <c r="C503" s="187"/>
    </row>
    <row r="504" spans="3:3" x14ac:dyDescent="0.25">
      <c r="C504" s="187"/>
    </row>
    <row r="505" spans="3:3" x14ac:dyDescent="0.25">
      <c r="C505" s="187"/>
    </row>
    <row r="506" spans="3:3" x14ac:dyDescent="0.25">
      <c r="C506" s="187"/>
    </row>
    <row r="507" spans="3:3" x14ac:dyDescent="0.25">
      <c r="C507" s="187"/>
    </row>
    <row r="508" spans="3:3" x14ac:dyDescent="0.25">
      <c r="C508" s="187"/>
    </row>
    <row r="509" spans="3:3" x14ac:dyDescent="0.25">
      <c r="C509" s="187"/>
    </row>
    <row r="510" spans="3:3" x14ac:dyDescent="0.25">
      <c r="C510" s="187"/>
    </row>
    <row r="511" spans="3:3" x14ac:dyDescent="0.25">
      <c r="C511" s="187"/>
    </row>
    <row r="512" spans="3:3" x14ac:dyDescent="0.25">
      <c r="C512" s="187"/>
    </row>
    <row r="513" spans="3:3" x14ac:dyDescent="0.25">
      <c r="C513" s="187"/>
    </row>
    <row r="514" spans="3:3" x14ac:dyDescent="0.25">
      <c r="C514" s="187"/>
    </row>
    <row r="515" spans="3:3" x14ac:dyDescent="0.25">
      <c r="C515" s="187"/>
    </row>
    <row r="516" spans="3:3" x14ac:dyDescent="0.25">
      <c r="C516" s="187"/>
    </row>
    <row r="517" spans="3:3" x14ac:dyDescent="0.25">
      <c r="C517" s="187"/>
    </row>
    <row r="518" spans="3:3" x14ac:dyDescent="0.25">
      <c r="C518" s="187"/>
    </row>
    <row r="519" spans="3:3" x14ac:dyDescent="0.25">
      <c r="C519" s="187"/>
    </row>
    <row r="520" spans="3:3" x14ac:dyDescent="0.25">
      <c r="C520" s="187"/>
    </row>
    <row r="521" spans="3:3" x14ac:dyDescent="0.25">
      <c r="C521" s="187"/>
    </row>
    <row r="522" spans="3:3" x14ac:dyDescent="0.25">
      <c r="C522" s="187"/>
    </row>
    <row r="523" spans="3:3" x14ac:dyDescent="0.25">
      <c r="C523" s="187"/>
    </row>
    <row r="524" spans="3:3" x14ac:dyDescent="0.25">
      <c r="C524" s="187"/>
    </row>
    <row r="525" spans="3:3" x14ac:dyDescent="0.25">
      <c r="C525" s="187"/>
    </row>
    <row r="526" spans="3:3" x14ac:dyDescent="0.25">
      <c r="C526" s="187"/>
    </row>
    <row r="527" spans="3:3" x14ac:dyDescent="0.25">
      <c r="C527" s="187"/>
    </row>
    <row r="528" spans="3:3" x14ac:dyDescent="0.25">
      <c r="C528" s="187"/>
    </row>
    <row r="529" spans="3:3" x14ac:dyDescent="0.25">
      <c r="C529" s="187"/>
    </row>
    <row r="530" spans="3:3" x14ac:dyDescent="0.25">
      <c r="C530" s="187"/>
    </row>
    <row r="531" spans="3:3" x14ac:dyDescent="0.25">
      <c r="C531" s="187"/>
    </row>
    <row r="532" spans="3:3" x14ac:dyDescent="0.25">
      <c r="C532" s="187"/>
    </row>
    <row r="533" spans="3:3" x14ac:dyDescent="0.25">
      <c r="C533" s="187"/>
    </row>
    <row r="534" spans="3:3" x14ac:dyDescent="0.25">
      <c r="C534" s="187"/>
    </row>
    <row r="535" spans="3:3" x14ac:dyDescent="0.25">
      <c r="C535" s="187"/>
    </row>
    <row r="536" spans="3:3" x14ac:dyDescent="0.25">
      <c r="C536" s="187"/>
    </row>
    <row r="537" spans="3:3" x14ac:dyDescent="0.25">
      <c r="C537" s="187"/>
    </row>
    <row r="538" spans="3:3" x14ac:dyDescent="0.25">
      <c r="C538" s="187"/>
    </row>
    <row r="539" spans="3:3" x14ac:dyDescent="0.25">
      <c r="C539" s="187"/>
    </row>
    <row r="540" spans="3:3" x14ac:dyDescent="0.25">
      <c r="C540" s="187"/>
    </row>
    <row r="541" spans="3:3" x14ac:dyDescent="0.25">
      <c r="C541" s="187"/>
    </row>
    <row r="542" spans="3:3" x14ac:dyDescent="0.25">
      <c r="C542" s="187"/>
    </row>
    <row r="543" spans="3:3" x14ac:dyDescent="0.25">
      <c r="C543" s="187"/>
    </row>
    <row r="544" spans="3:3" x14ac:dyDescent="0.25">
      <c r="C544" s="187"/>
    </row>
    <row r="545" spans="3:3" x14ac:dyDescent="0.25">
      <c r="C545" s="187"/>
    </row>
    <row r="546" spans="3:3" x14ac:dyDescent="0.25">
      <c r="C546" s="187"/>
    </row>
    <row r="547" spans="3:3" x14ac:dyDescent="0.25">
      <c r="C547" s="187"/>
    </row>
    <row r="548" spans="3:3" x14ac:dyDescent="0.25">
      <c r="C548" s="187"/>
    </row>
    <row r="549" spans="3:3" x14ac:dyDescent="0.25">
      <c r="C549" s="187"/>
    </row>
    <row r="550" spans="3:3" x14ac:dyDescent="0.25">
      <c r="C550" s="187"/>
    </row>
    <row r="551" spans="3:3" x14ac:dyDescent="0.25">
      <c r="C551" s="187"/>
    </row>
    <row r="552" spans="3:3" x14ac:dyDescent="0.25">
      <c r="C552" s="187"/>
    </row>
    <row r="553" spans="3:3" x14ac:dyDescent="0.25">
      <c r="C553" s="187"/>
    </row>
    <row r="554" spans="3:3" x14ac:dyDescent="0.25">
      <c r="C554" s="187"/>
    </row>
    <row r="555" spans="3:3" x14ac:dyDescent="0.25">
      <c r="C555" s="187"/>
    </row>
    <row r="556" spans="3:3" x14ac:dyDescent="0.25">
      <c r="C556" s="187"/>
    </row>
    <row r="557" spans="3:3" x14ac:dyDescent="0.25">
      <c r="C557" s="187"/>
    </row>
    <row r="558" spans="3:3" x14ac:dyDescent="0.25">
      <c r="C558" s="187"/>
    </row>
    <row r="559" spans="3:3" x14ac:dyDescent="0.25">
      <c r="C559" s="187"/>
    </row>
    <row r="560" spans="3:3" x14ac:dyDescent="0.25">
      <c r="C560" s="187"/>
    </row>
    <row r="561" spans="3:3" x14ac:dyDescent="0.25">
      <c r="C561" s="187"/>
    </row>
    <row r="562" spans="3:3" x14ac:dyDescent="0.25">
      <c r="C562" s="187"/>
    </row>
    <row r="563" spans="3:3" x14ac:dyDescent="0.25">
      <c r="C563" s="187"/>
    </row>
    <row r="564" spans="3:3" x14ac:dyDescent="0.25">
      <c r="C564" s="187"/>
    </row>
    <row r="565" spans="3:3" x14ac:dyDescent="0.25">
      <c r="C565" s="187"/>
    </row>
    <row r="566" spans="3:3" x14ac:dyDescent="0.25">
      <c r="C566" s="187"/>
    </row>
    <row r="567" spans="3:3" x14ac:dyDescent="0.25">
      <c r="C567" s="187"/>
    </row>
    <row r="568" spans="3:3" x14ac:dyDescent="0.25">
      <c r="C568" s="187"/>
    </row>
    <row r="569" spans="3:3" x14ac:dyDescent="0.25">
      <c r="C569" s="187"/>
    </row>
    <row r="570" spans="3:3" x14ac:dyDescent="0.25">
      <c r="C570" s="187"/>
    </row>
    <row r="571" spans="3:3" x14ac:dyDescent="0.25">
      <c r="C571" s="187"/>
    </row>
    <row r="572" spans="3:3" x14ac:dyDescent="0.25">
      <c r="C572" s="187"/>
    </row>
    <row r="573" spans="3:3" x14ac:dyDescent="0.25">
      <c r="C573" s="187"/>
    </row>
    <row r="574" spans="3:3" x14ac:dyDescent="0.25">
      <c r="C574" s="187"/>
    </row>
    <row r="575" spans="3:3" x14ac:dyDescent="0.25">
      <c r="C575" s="187"/>
    </row>
    <row r="576" spans="3:3" x14ac:dyDescent="0.25">
      <c r="C576" s="187"/>
    </row>
    <row r="577" spans="3:3" x14ac:dyDescent="0.25">
      <c r="C577" s="187"/>
    </row>
    <row r="578" spans="3:3" x14ac:dyDescent="0.25">
      <c r="C578" s="187"/>
    </row>
    <row r="579" spans="3:3" x14ac:dyDescent="0.25">
      <c r="C579" s="187"/>
    </row>
    <row r="580" spans="3:3" x14ac:dyDescent="0.25">
      <c r="C580" s="187"/>
    </row>
    <row r="581" spans="3:3" x14ac:dyDescent="0.25">
      <c r="C581" s="187"/>
    </row>
    <row r="582" spans="3:3" x14ac:dyDescent="0.25">
      <c r="C582" s="187"/>
    </row>
    <row r="583" spans="3:3" x14ac:dyDescent="0.25">
      <c r="C583" s="187"/>
    </row>
    <row r="584" spans="3:3" x14ac:dyDescent="0.25">
      <c r="C584" s="187"/>
    </row>
    <row r="585" spans="3:3" x14ac:dyDescent="0.25">
      <c r="C585" s="187"/>
    </row>
    <row r="586" spans="3:3" x14ac:dyDescent="0.25">
      <c r="C586" s="187"/>
    </row>
    <row r="587" spans="3:3" x14ac:dyDescent="0.25">
      <c r="C587" s="187"/>
    </row>
    <row r="588" spans="3:3" x14ac:dyDescent="0.25">
      <c r="C588" s="187"/>
    </row>
    <row r="589" spans="3:3" x14ac:dyDescent="0.25">
      <c r="C589" s="187"/>
    </row>
    <row r="590" spans="3:3" x14ac:dyDescent="0.25">
      <c r="C590" s="187"/>
    </row>
    <row r="591" spans="3:3" x14ac:dyDescent="0.25">
      <c r="C591" s="187"/>
    </row>
    <row r="592" spans="3:3" x14ac:dyDescent="0.25">
      <c r="C592" s="187"/>
    </row>
    <row r="593" spans="3:3" x14ac:dyDescent="0.25">
      <c r="C593" s="187"/>
    </row>
    <row r="594" spans="3:3" x14ac:dyDescent="0.25">
      <c r="C594" s="187"/>
    </row>
    <row r="595" spans="3:3" x14ac:dyDescent="0.25">
      <c r="C595" s="187"/>
    </row>
    <row r="596" spans="3:3" x14ac:dyDescent="0.25">
      <c r="C596" s="187"/>
    </row>
    <row r="597" spans="3:3" x14ac:dyDescent="0.25">
      <c r="C597" s="187"/>
    </row>
    <row r="598" spans="3:3" x14ac:dyDescent="0.25">
      <c r="C598" s="187"/>
    </row>
    <row r="599" spans="3:3" x14ac:dyDescent="0.25">
      <c r="C599" s="187"/>
    </row>
    <row r="600" spans="3:3" x14ac:dyDescent="0.25">
      <c r="C600" s="187"/>
    </row>
    <row r="601" spans="3:3" x14ac:dyDescent="0.25">
      <c r="C601" s="187"/>
    </row>
    <row r="602" spans="3:3" x14ac:dyDescent="0.25">
      <c r="C602" s="187"/>
    </row>
    <row r="603" spans="3:3" x14ac:dyDescent="0.25">
      <c r="C603" s="187"/>
    </row>
    <row r="604" spans="3:3" x14ac:dyDescent="0.25">
      <c r="C604" s="187"/>
    </row>
    <row r="605" spans="3:3" x14ac:dyDescent="0.25">
      <c r="C605" s="187"/>
    </row>
    <row r="606" spans="3:3" x14ac:dyDescent="0.25">
      <c r="C606" s="187"/>
    </row>
    <row r="607" spans="3:3" x14ac:dyDescent="0.25">
      <c r="C607" s="187"/>
    </row>
    <row r="608" spans="3:3" x14ac:dyDescent="0.25">
      <c r="C608" s="187"/>
    </row>
    <row r="609" spans="3:3" x14ac:dyDescent="0.25">
      <c r="C609" s="187"/>
    </row>
    <row r="610" spans="3:3" x14ac:dyDescent="0.25">
      <c r="C610" s="187"/>
    </row>
    <row r="611" spans="3:3" x14ac:dyDescent="0.25">
      <c r="C611" s="187"/>
    </row>
    <row r="612" spans="3:3" x14ac:dyDescent="0.25">
      <c r="C612" s="187"/>
    </row>
    <row r="613" spans="3:3" x14ac:dyDescent="0.25">
      <c r="C613" s="187"/>
    </row>
    <row r="614" spans="3:3" x14ac:dyDescent="0.25">
      <c r="C614" s="187"/>
    </row>
    <row r="615" spans="3:3" x14ac:dyDescent="0.25">
      <c r="C615" s="187"/>
    </row>
    <row r="616" spans="3:3" x14ac:dyDescent="0.25">
      <c r="C616" s="187"/>
    </row>
    <row r="617" spans="3:3" x14ac:dyDescent="0.25">
      <c r="C617" s="187"/>
    </row>
    <row r="618" spans="3:3" x14ac:dyDescent="0.25">
      <c r="C618" s="187"/>
    </row>
    <row r="619" spans="3:3" x14ac:dyDescent="0.25">
      <c r="C619" s="187"/>
    </row>
    <row r="620" spans="3:3" x14ac:dyDescent="0.25">
      <c r="C620" s="187"/>
    </row>
    <row r="621" spans="3:3" x14ac:dyDescent="0.25">
      <c r="C621" s="187"/>
    </row>
    <row r="622" spans="3:3" x14ac:dyDescent="0.25">
      <c r="C622" s="187"/>
    </row>
    <row r="623" spans="3:3" x14ac:dyDescent="0.25">
      <c r="C623" s="187"/>
    </row>
    <row r="624" spans="3:3" x14ac:dyDescent="0.25">
      <c r="C624" s="187"/>
    </row>
    <row r="625" spans="3:3" x14ac:dyDescent="0.25">
      <c r="C625" s="187"/>
    </row>
    <row r="626" spans="3:3" x14ac:dyDescent="0.25">
      <c r="C626" s="187"/>
    </row>
    <row r="627" spans="3:3" x14ac:dyDescent="0.25">
      <c r="C627" s="187"/>
    </row>
    <row r="628" spans="3:3" x14ac:dyDescent="0.25">
      <c r="C628" s="187"/>
    </row>
    <row r="629" spans="3:3" x14ac:dyDescent="0.25">
      <c r="C629" s="187"/>
    </row>
    <row r="630" spans="3:3" x14ac:dyDescent="0.25">
      <c r="C630" s="187"/>
    </row>
    <row r="631" spans="3:3" x14ac:dyDescent="0.25">
      <c r="C631" s="187"/>
    </row>
    <row r="632" spans="3:3" x14ac:dyDescent="0.25">
      <c r="C632" s="187"/>
    </row>
    <row r="633" spans="3:3" x14ac:dyDescent="0.25">
      <c r="C633" s="187"/>
    </row>
    <row r="634" spans="3:3" x14ac:dyDescent="0.25">
      <c r="C634" s="187"/>
    </row>
    <row r="635" spans="3:3" x14ac:dyDescent="0.25">
      <c r="C635" s="187"/>
    </row>
    <row r="636" spans="3:3" x14ac:dyDescent="0.25">
      <c r="C636" s="187"/>
    </row>
    <row r="637" spans="3:3" x14ac:dyDescent="0.25">
      <c r="C637" s="187"/>
    </row>
    <row r="638" spans="3:3" x14ac:dyDescent="0.25">
      <c r="C638" s="187"/>
    </row>
    <row r="639" spans="3:3" x14ac:dyDescent="0.25">
      <c r="C639" s="187"/>
    </row>
    <row r="640" spans="3:3" x14ac:dyDescent="0.25">
      <c r="C640" s="187"/>
    </row>
    <row r="641" spans="3:3" x14ac:dyDescent="0.25">
      <c r="C641" s="187"/>
    </row>
    <row r="642" spans="3:3" x14ac:dyDescent="0.25">
      <c r="C642" s="187"/>
    </row>
    <row r="643" spans="3:3" x14ac:dyDescent="0.25">
      <c r="C643" s="187"/>
    </row>
    <row r="644" spans="3:3" x14ac:dyDescent="0.25">
      <c r="C644" s="187"/>
    </row>
    <row r="645" spans="3:3" x14ac:dyDescent="0.25">
      <c r="C645" s="187"/>
    </row>
    <row r="646" spans="3:3" x14ac:dyDescent="0.25">
      <c r="C646" s="187"/>
    </row>
    <row r="647" spans="3:3" x14ac:dyDescent="0.25">
      <c r="C647" s="187"/>
    </row>
    <row r="648" spans="3:3" x14ac:dyDescent="0.25">
      <c r="C648" s="187"/>
    </row>
    <row r="649" spans="3:3" x14ac:dyDescent="0.25">
      <c r="C649" s="187"/>
    </row>
    <row r="650" spans="3:3" x14ac:dyDescent="0.25">
      <c r="C650" s="187"/>
    </row>
    <row r="651" spans="3:3" x14ac:dyDescent="0.25">
      <c r="C651" s="187"/>
    </row>
    <row r="652" spans="3:3" x14ac:dyDescent="0.25">
      <c r="C652" s="187"/>
    </row>
    <row r="653" spans="3:3" x14ac:dyDescent="0.25">
      <c r="C653" s="187"/>
    </row>
    <row r="654" spans="3:3" x14ac:dyDescent="0.25">
      <c r="C654" s="187"/>
    </row>
    <row r="655" spans="3:3" x14ac:dyDescent="0.25">
      <c r="C655" s="187"/>
    </row>
    <row r="656" spans="3:3" x14ac:dyDescent="0.25">
      <c r="C656" s="187"/>
    </row>
    <row r="657" spans="3:3" x14ac:dyDescent="0.25">
      <c r="C657" s="187"/>
    </row>
    <row r="658" spans="3:3" x14ac:dyDescent="0.25">
      <c r="C658" s="187"/>
    </row>
    <row r="659" spans="3:3" x14ac:dyDescent="0.25">
      <c r="C659" s="187"/>
    </row>
    <row r="660" spans="3:3" x14ac:dyDescent="0.25">
      <c r="C660" s="187"/>
    </row>
    <row r="661" spans="3:3" x14ac:dyDescent="0.25">
      <c r="C661" s="187"/>
    </row>
    <row r="662" spans="3:3" x14ac:dyDescent="0.25">
      <c r="C662" s="187"/>
    </row>
    <row r="663" spans="3:3" x14ac:dyDescent="0.25">
      <c r="C663" s="187"/>
    </row>
    <row r="664" spans="3:3" x14ac:dyDescent="0.25">
      <c r="C664" s="187"/>
    </row>
    <row r="665" spans="3:3" x14ac:dyDescent="0.25">
      <c r="C665" s="187"/>
    </row>
    <row r="666" spans="3:3" x14ac:dyDescent="0.25">
      <c r="C666" s="187"/>
    </row>
    <row r="667" spans="3:3" x14ac:dyDescent="0.25">
      <c r="C667" s="187"/>
    </row>
    <row r="668" spans="3:3" x14ac:dyDescent="0.25">
      <c r="C668" s="187"/>
    </row>
    <row r="669" spans="3:3" x14ac:dyDescent="0.25">
      <c r="C669" s="187"/>
    </row>
    <row r="670" spans="3:3" x14ac:dyDescent="0.25">
      <c r="C670" s="187"/>
    </row>
    <row r="671" spans="3:3" x14ac:dyDescent="0.25">
      <c r="C671" s="187"/>
    </row>
    <row r="672" spans="3:3" x14ac:dyDescent="0.25">
      <c r="C672" s="187"/>
    </row>
    <row r="673" spans="3:3" x14ac:dyDescent="0.25">
      <c r="C673" s="187"/>
    </row>
    <row r="674" spans="3:3" x14ac:dyDescent="0.25">
      <c r="C674" s="187"/>
    </row>
    <row r="675" spans="3:3" x14ac:dyDescent="0.25">
      <c r="C675" s="187"/>
    </row>
    <row r="676" spans="3:3" x14ac:dyDescent="0.25">
      <c r="C676" s="187"/>
    </row>
    <row r="677" spans="3:3" x14ac:dyDescent="0.25">
      <c r="C677" s="187"/>
    </row>
    <row r="678" spans="3:3" x14ac:dyDescent="0.25">
      <c r="C678" s="187"/>
    </row>
    <row r="679" spans="3:3" x14ac:dyDescent="0.25">
      <c r="C679" s="187"/>
    </row>
    <row r="680" spans="3:3" x14ac:dyDescent="0.25">
      <c r="C680" s="187"/>
    </row>
    <row r="681" spans="3:3" x14ac:dyDescent="0.25">
      <c r="C681" s="187"/>
    </row>
    <row r="682" spans="3:3" x14ac:dyDescent="0.25">
      <c r="C682" s="187"/>
    </row>
    <row r="683" spans="3:3" x14ac:dyDescent="0.25">
      <c r="C683" s="187"/>
    </row>
    <row r="684" spans="3:3" x14ac:dyDescent="0.25">
      <c r="C684" s="187"/>
    </row>
    <row r="685" spans="3:3" x14ac:dyDescent="0.25">
      <c r="C685" s="187"/>
    </row>
    <row r="686" spans="3:3" x14ac:dyDescent="0.25">
      <c r="C686" s="187"/>
    </row>
    <row r="687" spans="3:3" x14ac:dyDescent="0.25">
      <c r="C687" s="187"/>
    </row>
    <row r="688" spans="3:3" x14ac:dyDescent="0.25">
      <c r="C688" s="187"/>
    </row>
    <row r="689" spans="3:3" x14ac:dyDescent="0.25">
      <c r="C689" s="187"/>
    </row>
    <row r="690" spans="3:3" x14ac:dyDescent="0.25">
      <c r="C690" s="187"/>
    </row>
    <row r="691" spans="3:3" x14ac:dyDescent="0.25">
      <c r="C691" s="187"/>
    </row>
    <row r="692" spans="3:3" x14ac:dyDescent="0.25">
      <c r="C692" s="187"/>
    </row>
    <row r="693" spans="3:3" x14ac:dyDescent="0.25">
      <c r="C693" s="187"/>
    </row>
    <row r="694" spans="3:3" x14ac:dyDescent="0.25">
      <c r="C694" s="187"/>
    </row>
    <row r="695" spans="3:3" x14ac:dyDescent="0.25">
      <c r="C695" s="187"/>
    </row>
    <row r="696" spans="3:3" x14ac:dyDescent="0.25">
      <c r="C696" s="187"/>
    </row>
    <row r="697" spans="3:3" x14ac:dyDescent="0.25">
      <c r="C697" s="187"/>
    </row>
    <row r="698" spans="3:3" x14ac:dyDescent="0.25">
      <c r="C698" s="187"/>
    </row>
    <row r="699" spans="3:3" x14ac:dyDescent="0.25">
      <c r="C699" s="187"/>
    </row>
    <row r="700" spans="3:3" x14ac:dyDescent="0.25">
      <c r="C700" s="187"/>
    </row>
    <row r="701" spans="3:3" x14ac:dyDescent="0.25">
      <c r="C701" s="187"/>
    </row>
    <row r="702" spans="3:3" x14ac:dyDescent="0.25">
      <c r="C702" s="187"/>
    </row>
    <row r="703" spans="3:3" x14ac:dyDescent="0.25">
      <c r="C703" s="187"/>
    </row>
    <row r="704" spans="3:3" x14ac:dyDescent="0.25">
      <c r="C704" s="187"/>
    </row>
    <row r="705" spans="3:3" x14ac:dyDescent="0.25">
      <c r="C705" s="187"/>
    </row>
    <row r="706" spans="3:3" x14ac:dyDescent="0.25">
      <c r="C706" s="187"/>
    </row>
    <row r="707" spans="3:3" x14ac:dyDescent="0.25">
      <c r="C707" s="187"/>
    </row>
    <row r="708" spans="3:3" x14ac:dyDescent="0.25">
      <c r="C708" s="187"/>
    </row>
    <row r="709" spans="3:3" x14ac:dyDescent="0.25">
      <c r="C709" s="187"/>
    </row>
    <row r="710" spans="3:3" x14ac:dyDescent="0.25">
      <c r="C710" s="187"/>
    </row>
    <row r="711" spans="3:3" x14ac:dyDescent="0.25">
      <c r="C711" s="187"/>
    </row>
    <row r="712" spans="3:3" x14ac:dyDescent="0.25">
      <c r="C712" s="187"/>
    </row>
    <row r="713" spans="3:3" x14ac:dyDescent="0.25">
      <c r="C713" s="187"/>
    </row>
    <row r="714" spans="3:3" x14ac:dyDescent="0.25">
      <c r="C714" s="187"/>
    </row>
    <row r="715" spans="3:3" x14ac:dyDescent="0.25">
      <c r="C715" s="187"/>
    </row>
    <row r="716" spans="3:3" x14ac:dyDescent="0.25">
      <c r="C716" s="187"/>
    </row>
    <row r="717" spans="3:3" x14ac:dyDescent="0.25">
      <c r="C717" s="187"/>
    </row>
    <row r="718" spans="3:3" x14ac:dyDescent="0.25">
      <c r="C718" s="187"/>
    </row>
    <row r="719" spans="3:3" x14ac:dyDescent="0.25">
      <c r="C719" s="187"/>
    </row>
    <row r="720" spans="3:3" x14ac:dyDescent="0.25">
      <c r="C720" s="187"/>
    </row>
    <row r="721" spans="3:3" x14ac:dyDescent="0.25">
      <c r="C721" s="187"/>
    </row>
    <row r="722" spans="3:3" x14ac:dyDescent="0.25">
      <c r="C722" s="187"/>
    </row>
    <row r="723" spans="3:3" x14ac:dyDescent="0.25">
      <c r="C723" s="187"/>
    </row>
    <row r="724" spans="3:3" x14ac:dyDescent="0.25">
      <c r="C724" s="187"/>
    </row>
    <row r="725" spans="3:3" x14ac:dyDescent="0.25">
      <c r="C725" s="187"/>
    </row>
    <row r="726" spans="3:3" x14ac:dyDescent="0.25">
      <c r="C726" s="187"/>
    </row>
    <row r="727" spans="3:3" x14ac:dyDescent="0.25">
      <c r="C727" s="187"/>
    </row>
    <row r="728" spans="3:3" x14ac:dyDescent="0.25">
      <c r="C728" s="187"/>
    </row>
    <row r="729" spans="3:3" x14ac:dyDescent="0.25">
      <c r="C729" s="187"/>
    </row>
    <row r="730" spans="3:3" x14ac:dyDescent="0.25">
      <c r="C730" s="187"/>
    </row>
    <row r="731" spans="3:3" x14ac:dyDescent="0.25">
      <c r="C731" s="187"/>
    </row>
    <row r="732" spans="3:3" x14ac:dyDescent="0.25">
      <c r="C732" s="187"/>
    </row>
    <row r="733" spans="3:3" x14ac:dyDescent="0.25">
      <c r="C733" s="187"/>
    </row>
    <row r="734" spans="3:3" x14ac:dyDescent="0.25">
      <c r="C734" s="187"/>
    </row>
    <row r="735" spans="3:3" x14ac:dyDescent="0.25">
      <c r="C735" s="187"/>
    </row>
    <row r="736" spans="3:3" x14ac:dyDescent="0.25">
      <c r="C736" s="187"/>
    </row>
    <row r="737" spans="3:3" x14ac:dyDescent="0.25">
      <c r="C737" s="187"/>
    </row>
    <row r="738" spans="3:3" x14ac:dyDescent="0.25">
      <c r="C738" s="187"/>
    </row>
    <row r="739" spans="3:3" x14ac:dyDescent="0.25">
      <c r="C739" s="187"/>
    </row>
    <row r="740" spans="3:3" x14ac:dyDescent="0.25">
      <c r="C740" s="187"/>
    </row>
    <row r="741" spans="3:3" x14ac:dyDescent="0.25">
      <c r="C741" s="187"/>
    </row>
    <row r="742" spans="3:3" x14ac:dyDescent="0.25">
      <c r="C742" s="187"/>
    </row>
    <row r="743" spans="3:3" x14ac:dyDescent="0.25">
      <c r="C743" s="187"/>
    </row>
    <row r="744" spans="3:3" x14ac:dyDescent="0.25">
      <c r="C744" s="187"/>
    </row>
    <row r="745" spans="3:3" x14ac:dyDescent="0.25">
      <c r="C745" s="187"/>
    </row>
    <row r="746" spans="3:3" x14ac:dyDescent="0.25">
      <c r="C746" s="187"/>
    </row>
    <row r="747" spans="3:3" x14ac:dyDescent="0.25">
      <c r="C747" s="187"/>
    </row>
    <row r="748" spans="3:3" x14ac:dyDescent="0.25">
      <c r="C748" s="187"/>
    </row>
    <row r="749" spans="3:3" x14ac:dyDescent="0.25">
      <c r="C749" s="187"/>
    </row>
    <row r="750" spans="3:3" x14ac:dyDescent="0.25">
      <c r="C750" s="187"/>
    </row>
    <row r="751" spans="3:3" x14ac:dyDescent="0.25">
      <c r="C751" s="187"/>
    </row>
    <row r="752" spans="3:3" x14ac:dyDescent="0.25">
      <c r="C752" s="187"/>
    </row>
    <row r="753" spans="3:3" x14ac:dyDescent="0.25">
      <c r="C753" s="187"/>
    </row>
    <row r="754" spans="3:3" x14ac:dyDescent="0.25">
      <c r="C754" s="187"/>
    </row>
    <row r="755" spans="3:3" x14ac:dyDescent="0.25">
      <c r="C755" s="187"/>
    </row>
    <row r="756" spans="3:3" x14ac:dyDescent="0.25">
      <c r="C756" s="187"/>
    </row>
    <row r="757" spans="3:3" x14ac:dyDescent="0.25">
      <c r="C757" s="187"/>
    </row>
    <row r="758" spans="3:3" x14ac:dyDescent="0.25">
      <c r="C758" s="187"/>
    </row>
    <row r="759" spans="3:3" x14ac:dyDescent="0.25">
      <c r="C759" s="187"/>
    </row>
    <row r="760" spans="3:3" x14ac:dyDescent="0.25">
      <c r="C760" s="187"/>
    </row>
    <row r="761" spans="3:3" x14ac:dyDescent="0.25">
      <c r="C761" s="187"/>
    </row>
    <row r="762" spans="3:3" x14ac:dyDescent="0.25">
      <c r="C762" s="187"/>
    </row>
    <row r="763" spans="3:3" x14ac:dyDescent="0.25">
      <c r="C763" s="187"/>
    </row>
    <row r="764" spans="3:3" x14ac:dyDescent="0.25">
      <c r="C764" s="187"/>
    </row>
    <row r="765" spans="3:3" x14ac:dyDescent="0.25">
      <c r="C765" s="187"/>
    </row>
    <row r="766" spans="3:3" x14ac:dyDescent="0.25">
      <c r="C766" s="187"/>
    </row>
    <row r="767" spans="3:3" x14ac:dyDescent="0.25">
      <c r="C767" s="187"/>
    </row>
    <row r="768" spans="3:3" x14ac:dyDescent="0.25">
      <c r="C768" s="187"/>
    </row>
    <row r="769" spans="3:3" x14ac:dyDescent="0.25">
      <c r="C769" s="187"/>
    </row>
    <row r="770" spans="3:3" x14ac:dyDescent="0.25">
      <c r="C770" s="187"/>
    </row>
    <row r="771" spans="3:3" x14ac:dyDescent="0.25">
      <c r="C771" s="187"/>
    </row>
    <row r="772" spans="3:3" x14ac:dyDescent="0.25">
      <c r="C772" s="187"/>
    </row>
    <row r="773" spans="3:3" x14ac:dyDescent="0.25">
      <c r="C773" s="187"/>
    </row>
    <row r="774" spans="3:3" x14ac:dyDescent="0.25">
      <c r="C774" s="187"/>
    </row>
    <row r="775" spans="3:3" x14ac:dyDescent="0.25">
      <c r="C775" s="187"/>
    </row>
    <row r="776" spans="3:3" x14ac:dyDescent="0.25">
      <c r="C776" s="187"/>
    </row>
    <row r="777" spans="3:3" x14ac:dyDescent="0.25">
      <c r="C777" s="187"/>
    </row>
    <row r="778" spans="3:3" x14ac:dyDescent="0.25">
      <c r="C778" s="187"/>
    </row>
    <row r="779" spans="3:3" x14ac:dyDescent="0.25">
      <c r="C779" s="187"/>
    </row>
    <row r="780" spans="3:3" x14ac:dyDescent="0.25">
      <c r="C780" s="187"/>
    </row>
    <row r="781" spans="3:3" x14ac:dyDescent="0.25">
      <c r="C781" s="187"/>
    </row>
    <row r="782" spans="3:3" x14ac:dyDescent="0.25">
      <c r="C782" s="187"/>
    </row>
    <row r="783" spans="3:3" x14ac:dyDescent="0.25">
      <c r="C783" s="187"/>
    </row>
    <row r="784" spans="3:3" x14ac:dyDescent="0.25">
      <c r="C784" s="187"/>
    </row>
    <row r="785" spans="3:3" x14ac:dyDescent="0.25">
      <c r="C785" s="187"/>
    </row>
    <row r="786" spans="3:3" x14ac:dyDescent="0.25">
      <c r="C786" s="187"/>
    </row>
    <row r="787" spans="3:3" x14ac:dyDescent="0.25">
      <c r="C787" s="187"/>
    </row>
    <row r="788" spans="3:3" x14ac:dyDescent="0.25">
      <c r="C788" s="187"/>
    </row>
    <row r="789" spans="3:3" x14ac:dyDescent="0.25">
      <c r="C789" s="187"/>
    </row>
    <row r="790" spans="3:3" x14ac:dyDescent="0.25">
      <c r="C790" s="187"/>
    </row>
    <row r="791" spans="3:3" x14ac:dyDescent="0.25">
      <c r="C791" s="187"/>
    </row>
    <row r="792" spans="3:3" x14ac:dyDescent="0.25">
      <c r="C792" s="187"/>
    </row>
    <row r="793" spans="3:3" x14ac:dyDescent="0.25">
      <c r="C793" s="187"/>
    </row>
  </sheetData>
  <mergeCells count="80">
    <mergeCell ref="B84:B86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C331:C334"/>
    <mergeCell ref="C174:C177"/>
    <mergeCell ref="C183:C186"/>
    <mergeCell ref="C187:C190"/>
    <mergeCell ref="C329:C330"/>
    <mergeCell ref="B262:O262"/>
    <mergeCell ref="B323:O323"/>
    <mergeCell ref="C242:C245"/>
    <mergeCell ref="B256:O256"/>
    <mergeCell ref="C320:C321"/>
    <mergeCell ref="C224:C227"/>
    <mergeCell ref="C232:C235"/>
    <mergeCell ref="C208:C211"/>
    <mergeCell ref="C212:C215"/>
    <mergeCell ref="C228:C231"/>
    <mergeCell ref="C216:C219"/>
    <mergeCell ref="C236:C237"/>
    <mergeCell ref="C238:C241"/>
    <mergeCell ref="C246:C249"/>
    <mergeCell ref="C199:C203"/>
    <mergeCell ref="C220:C223"/>
    <mergeCell ref="C204:C207"/>
    <mergeCell ref="B34:B35"/>
    <mergeCell ref="B79:O79"/>
    <mergeCell ref="B51:B53"/>
    <mergeCell ref="B55:B57"/>
    <mergeCell ref="B42:B45"/>
    <mergeCell ref="B38:B40"/>
    <mergeCell ref="B59:B61"/>
    <mergeCell ref="B67:B69"/>
    <mergeCell ref="B71:B73"/>
    <mergeCell ref="B75:B77"/>
  </mergeCells>
  <pageMargins left="0.98425196850393704" right="0.19685039370078741" top="0.78740157480314965" bottom="0.78740157480314965" header="0.31496062992125984" footer="0.31496062992125984"/>
  <pageSetup paperSize="9" scale="8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W24" sqref="W24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99"/>
      <c r="C1" s="540" t="s">
        <v>308</v>
      </c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</row>
    <row r="2" spans="1:17" x14ac:dyDescent="0.25">
      <c r="B2" s="99"/>
      <c r="C2" s="540" t="s">
        <v>474</v>
      </c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</row>
    <row r="3" spans="1:17" x14ac:dyDescent="0.25">
      <c r="B3" s="99"/>
      <c r="C3" s="540" t="s">
        <v>486</v>
      </c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</row>
    <row r="4" spans="1:17" x14ac:dyDescent="0.25">
      <c r="B4" s="99"/>
      <c r="C4" s="540" t="s">
        <v>324</v>
      </c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</row>
    <row r="5" spans="1:17" hidden="1" x14ac:dyDescent="0.25">
      <c r="B5" s="99"/>
      <c r="C5" s="339" t="s">
        <v>488</v>
      </c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</row>
    <row r="6" spans="1:17" hidden="1" x14ac:dyDescent="0.25">
      <c r="B6" s="99"/>
      <c r="C6" s="339" t="s">
        <v>487</v>
      </c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</row>
    <row r="7" spans="1:17" hidden="1" x14ac:dyDescent="0.25">
      <c r="B7" s="99"/>
      <c r="C7" s="339" t="s">
        <v>489</v>
      </c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</row>
    <row r="8" spans="1:17" hidden="1" x14ac:dyDescent="0.25">
      <c r="B8" s="99"/>
      <c r="C8" s="339" t="s">
        <v>441</v>
      </c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</row>
    <row r="9" spans="1:17" hidden="1" x14ac:dyDescent="0.25">
      <c r="B9" s="99"/>
      <c r="C9" s="339" t="s">
        <v>489</v>
      </c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</row>
    <row r="10" spans="1:17" ht="15" hidden="1" customHeight="1" x14ac:dyDescent="0.25">
      <c r="B10" s="99"/>
      <c r="C10" s="339" t="s">
        <v>441</v>
      </c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54" t="s">
        <v>468</v>
      </c>
      <c r="B12" s="454"/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</row>
    <row r="13" spans="1:17" ht="17.2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376</v>
      </c>
    </row>
    <row r="14" spans="1:17" x14ac:dyDescent="0.25">
      <c r="A14" s="539" t="s">
        <v>5</v>
      </c>
      <c r="B14" s="457" t="s">
        <v>305</v>
      </c>
      <c r="C14" s="457" t="s">
        <v>53</v>
      </c>
      <c r="D14" s="481" t="s">
        <v>316</v>
      </c>
      <c r="E14" s="491" t="s">
        <v>189</v>
      </c>
      <c r="F14" s="491"/>
      <c r="G14" s="491"/>
      <c r="H14" s="458" t="s">
        <v>318</v>
      </c>
      <c r="I14" s="490" t="s">
        <v>189</v>
      </c>
      <c r="J14" s="490"/>
      <c r="K14" s="490"/>
      <c r="L14" s="474" t="s">
        <v>0</v>
      </c>
      <c r="M14" s="474" t="s">
        <v>189</v>
      </c>
      <c r="N14" s="474"/>
      <c r="O14" s="474"/>
    </row>
    <row r="15" spans="1:17" x14ac:dyDescent="0.25">
      <c r="A15" s="539"/>
      <c r="B15" s="457"/>
      <c r="C15" s="457"/>
      <c r="D15" s="481"/>
      <c r="E15" s="491" t="s">
        <v>1</v>
      </c>
      <c r="F15" s="491"/>
      <c r="G15" s="481" t="s">
        <v>2</v>
      </c>
      <c r="H15" s="458"/>
      <c r="I15" s="490" t="s">
        <v>1</v>
      </c>
      <c r="J15" s="490"/>
      <c r="K15" s="458" t="s">
        <v>2</v>
      </c>
      <c r="L15" s="474"/>
      <c r="M15" s="474" t="s">
        <v>1</v>
      </c>
      <c r="N15" s="474"/>
      <c r="O15" s="457" t="s">
        <v>2</v>
      </c>
      <c r="Q15" s="102"/>
    </row>
    <row r="16" spans="1:17" ht="29.25" customHeight="1" x14ac:dyDescent="0.25">
      <c r="A16" s="539"/>
      <c r="B16" s="457"/>
      <c r="C16" s="457"/>
      <c r="D16" s="481"/>
      <c r="E16" s="98" t="s">
        <v>3</v>
      </c>
      <c r="F16" s="81" t="s">
        <v>4</v>
      </c>
      <c r="G16" s="481"/>
      <c r="H16" s="458"/>
      <c r="I16" s="82" t="s">
        <v>3</v>
      </c>
      <c r="J16" s="83" t="s">
        <v>4</v>
      </c>
      <c r="K16" s="458"/>
      <c r="L16" s="474"/>
      <c r="M16" s="97" t="s">
        <v>3</v>
      </c>
      <c r="N16" s="96" t="s">
        <v>4</v>
      </c>
      <c r="O16" s="457"/>
      <c r="P16" s="64" t="s">
        <v>286</v>
      </c>
      <c r="Q16" s="65"/>
    </row>
    <row r="17" spans="1:17" ht="15.95" customHeight="1" x14ac:dyDescent="0.25">
      <c r="A17" s="12" t="s">
        <v>69</v>
      </c>
      <c r="B17" s="471" t="s">
        <v>58</v>
      </c>
      <c r="C17" s="472"/>
      <c r="D17" s="472"/>
      <c r="E17" s="472"/>
      <c r="F17" s="472"/>
      <c r="G17" s="472"/>
      <c r="H17" s="472"/>
      <c r="I17" s="472"/>
      <c r="J17" s="472"/>
      <c r="K17" s="472"/>
      <c r="L17" s="472"/>
      <c r="M17" s="472"/>
      <c r="N17" s="472"/>
      <c r="O17" s="473"/>
      <c r="P17" s="64" t="s">
        <v>287</v>
      </c>
      <c r="Q17" s="65"/>
    </row>
    <row r="18" spans="1:17" ht="15" customHeight="1" x14ac:dyDescent="0.25">
      <c r="A18" s="12" t="s">
        <v>177</v>
      </c>
      <c r="B18" s="11" t="s">
        <v>20</v>
      </c>
      <c r="C18" s="14" t="s">
        <v>31</v>
      </c>
      <c r="D18" s="15">
        <f>E18+G18</f>
        <v>125.3</v>
      </c>
      <c r="E18" s="15">
        <v>92.5</v>
      </c>
      <c r="F18" s="15"/>
      <c r="G18" s="15">
        <v>32.799999999999997</v>
      </c>
      <c r="H18" s="9">
        <f>I18+K18</f>
        <v>0</v>
      </c>
      <c r="I18" s="9"/>
      <c r="J18" s="9"/>
      <c r="K18" s="9"/>
      <c r="L18" s="11">
        <f>M18+O18</f>
        <v>125.3</v>
      </c>
      <c r="M18" s="11">
        <f>E18+I18</f>
        <v>92.5</v>
      </c>
      <c r="N18" s="11">
        <f>F18+J18</f>
        <v>0</v>
      </c>
      <c r="O18" s="11">
        <f>G18+K18</f>
        <v>32.799999999999997</v>
      </c>
      <c r="P18" s="64" t="s">
        <v>288</v>
      </c>
      <c r="Q18" s="65"/>
    </row>
    <row r="19" spans="1:17" ht="15.95" customHeight="1" x14ac:dyDescent="0.25">
      <c r="A19" s="19" t="s">
        <v>70</v>
      </c>
      <c r="B19" s="20" t="s">
        <v>170</v>
      </c>
      <c r="C19" s="27"/>
      <c r="D19" s="22">
        <f>D18</f>
        <v>125.3</v>
      </c>
      <c r="E19" s="22">
        <f>E18</f>
        <v>92.5</v>
      </c>
      <c r="F19" s="22">
        <f>F18</f>
        <v>0</v>
      </c>
      <c r="G19" s="22">
        <f>G18</f>
        <v>32.799999999999997</v>
      </c>
      <c r="H19" s="23">
        <f t="shared" ref="H19:O19" si="0">H18</f>
        <v>0</v>
      </c>
      <c r="I19" s="23">
        <f t="shared" si="0"/>
        <v>0</v>
      </c>
      <c r="J19" s="23">
        <f t="shared" si="0"/>
        <v>0</v>
      </c>
      <c r="K19" s="23">
        <f t="shared" si="0"/>
        <v>0</v>
      </c>
      <c r="L19" s="20">
        <f t="shared" si="0"/>
        <v>125.3</v>
      </c>
      <c r="M19" s="20">
        <f t="shared" si="0"/>
        <v>92.5</v>
      </c>
      <c r="N19" s="20">
        <f t="shared" si="0"/>
        <v>0</v>
      </c>
      <c r="O19" s="20">
        <f t="shared" si="0"/>
        <v>32.799999999999997</v>
      </c>
      <c r="P19" s="64" t="s">
        <v>289</v>
      </c>
      <c r="Q19" s="65"/>
    </row>
    <row r="20" spans="1:17" ht="15.95" customHeight="1" x14ac:dyDescent="0.25">
      <c r="A20" s="12" t="s">
        <v>71</v>
      </c>
      <c r="B20" s="471" t="s">
        <v>61</v>
      </c>
      <c r="C20" s="472"/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  <c r="O20" s="473"/>
      <c r="P20" s="64" t="s">
        <v>292</v>
      </c>
      <c r="Q20" s="65">
        <f>L18</f>
        <v>125.3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64" t="s">
        <v>290</v>
      </c>
      <c r="Q21" s="65">
        <f>SUM(I26:I36)</f>
        <v>0</v>
      </c>
    </row>
    <row r="22" spans="1:17" ht="15.95" customHeight="1" x14ac:dyDescent="0.25">
      <c r="A22" s="19" t="s">
        <v>73</v>
      </c>
      <c r="B22" s="20" t="s">
        <v>171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64" t="s">
        <v>291</v>
      </c>
      <c r="Q22" s="65">
        <f>L21</f>
        <v>30.7</v>
      </c>
    </row>
    <row r="23" spans="1:17" ht="15.95" customHeight="1" x14ac:dyDescent="0.25">
      <c r="A23" s="103" t="s">
        <v>74</v>
      </c>
      <c r="B23" s="118" t="s">
        <v>167</v>
      </c>
      <c r="C23" s="119"/>
      <c r="D23" s="42">
        <f>D19+D22</f>
        <v>156</v>
      </c>
      <c r="E23" s="42">
        <f>E19+E22</f>
        <v>123.2</v>
      </c>
      <c r="F23" s="42">
        <f>F19+F22</f>
        <v>0</v>
      </c>
      <c r="G23" s="42">
        <f>G19+G22</f>
        <v>32.799999999999997</v>
      </c>
      <c r="H23" s="43">
        <f t="shared" ref="H23:O23" si="2">H19+H22</f>
        <v>0</v>
      </c>
      <c r="I23" s="43">
        <f t="shared" si="2"/>
        <v>0</v>
      </c>
      <c r="J23" s="43">
        <f t="shared" si="2"/>
        <v>0</v>
      </c>
      <c r="K23" s="43">
        <f t="shared" si="2"/>
        <v>0</v>
      </c>
      <c r="L23" s="44">
        <f t="shared" si="2"/>
        <v>156</v>
      </c>
      <c r="M23" s="44">
        <f t="shared" si="2"/>
        <v>123.2</v>
      </c>
      <c r="N23" s="44">
        <f t="shared" si="2"/>
        <v>0</v>
      </c>
      <c r="O23" s="44">
        <f t="shared" si="2"/>
        <v>32.799999999999997</v>
      </c>
      <c r="P23" s="64" t="s">
        <v>293</v>
      </c>
      <c r="Q23" s="65">
        <f>SUM(I72:I85)</f>
        <v>0</v>
      </c>
    </row>
    <row r="24" spans="1:17" ht="15" customHeight="1" x14ac:dyDescent="0.25">
      <c r="A24" s="93" t="s">
        <v>168</v>
      </c>
      <c r="B24" s="104"/>
      <c r="C24" s="105"/>
      <c r="D24" s="104"/>
      <c r="E24" s="104"/>
      <c r="F24" s="94"/>
      <c r="G24" s="94"/>
      <c r="H24" s="94"/>
      <c r="I24" s="94"/>
      <c r="J24" s="94"/>
      <c r="K24" s="94"/>
      <c r="L24" s="94"/>
      <c r="M24" s="94"/>
      <c r="N24" s="94"/>
      <c r="P24" s="64" t="s">
        <v>294</v>
      </c>
      <c r="Q24" s="65">
        <f>SUM(I43:I69)</f>
        <v>0</v>
      </c>
    </row>
    <row r="25" spans="1:17" x14ac:dyDescent="0.25">
      <c r="A25" s="93"/>
      <c r="C25" s="95"/>
      <c r="F25" s="4"/>
      <c r="P25" s="64" t="s">
        <v>295</v>
      </c>
      <c r="Q25" s="65">
        <f>SUM(I88:I91)</f>
        <v>0</v>
      </c>
    </row>
    <row r="26" spans="1:17" x14ac:dyDescent="0.25">
      <c r="C26" s="47"/>
      <c r="P26" s="69" t="s">
        <v>167</v>
      </c>
      <c r="Q26" s="70">
        <f>SUM(Q16:Q25)</f>
        <v>156</v>
      </c>
    </row>
    <row r="27" spans="1:17" x14ac:dyDescent="0.25">
      <c r="C27" s="47"/>
      <c r="J27" s="2" t="s">
        <v>382</v>
      </c>
      <c r="P27" s="71"/>
      <c r="Q27" s="71"/>
    </row>
    <row r="28" spans="1:17" x14ac:dyDescent="0.25">
      <c r="C28" s="47"/>
      <c r="P28" s="71"/>
      <c r="Q28" s="71">
        <f>Q26-L23</f>
        <v>0</v>
      </c>
    </row>
    <row r="29" spans="1:17" x14ac:dyDescent="0.25">
      <c r="C29" s="47"/>
    </row>
    <row r="30" spans="1:17" x14ac:dyDescent="0.25">
      <c r="C30" s="47"/>
      <c r="Q30" s="2">
        <f>L23-Q26</f>
        <v>0</v>
      </c>
    </row>
    <row r="31" spans="1:17" x14ac:dyDescent="0.25">
      <c r="C31" s="47"/>
      <c r="G31" s="2" t="s">
        <v>168</v>
      </c>
    </row>
    <row r="32" spans="1:17" x14ac:dyDescent="0.25">
      <c r="C32" s="47"/>
    </row>
    <row r="33" spans="3:3" x14ac:dyDescent="0.25">
      <c r="C33" s="47"/>
    </row>
    <row r="34" spans="3:3" x14ac:dyDescent="0.25">
      <c r="C34" s="47"/>
    </row>
    <row r="35" spans="3:3" x14ac:dyDescent="0.25">
      <c r="C35" s="47"/>
    </row>
    <row r="36" spans="3:3" x14ac:dyDescent="0.25">
      <c r="C36" s="47"/>
    </row>
    <row r="37" spans="3:3" x14ac:dyDescent="0.25">
      <c r="C37" s="47"/>
    </row>
    <row r="38" spans="3:3" x14ac:dyDescent="0.25">
      <c r="C38" s="47"/>
    </row>
    <row r="39" spans="3:3" x14ac:dyDescent="0.25">
      <c r="C39" s="47"/>
    </row>
    <row r="40" spans="3:3" x14ac:dyDescent="0.25">
      <c r="C40" s="47"/>
    </row>
    <row r="41" spans="3:3" x14ac:dyDescent="0.25">
      <c r="C41" s="47"/>
    </row>
    <row r="42" spans="3:3" x14ac:dyDescent="0.25">
      <c r="C42" s="47"/>
    </row>
    <row r="43" spans="3:3" x14ac:dyDescent="0.25">
      <c r="C43" s="47"/>
    </row>
    <row r="44" spans="3:3" x14ac:dyDescent="0.25">
      <c r="C44" s="47"/>
    </row>
    <row r="45" spans="3:3" x14ac:dyDescent="0.25">
      <c r="C45" s="47"/>
    </row>
    <row r="46" spans="3:3" x14ac:dyDescent="0.25">
      <c r="C46" s="47"/>
    </row>
    <row r="47" spans="3:3" x14ac:dyDescent="0.25">
      <c r="C47" s="47"/>
    </row>
    <row r="48" spans="3:3" x14ac:dyDescent="0.25">
      <c r="C48" s="47"/>
    </row>
    <row r="49" spans="3:3" x14ac:dyDescent="0.25">
      <c r="C49" s="47"/>
    </row>
    <row r="50" spans="3:3" x14ac:dyDescent="0.25">
      <c r="C50" s="47"/>
    </row>
    <row r="51" spans="3:3" x14ac:dyDescent="0.25">
      <c r="C51" s="47"/>
    </row>
    <row r="52" spans="3:3" x14ac:dyDescent="0.25">
      <c r="C52" s="47"/>
    </row>
    <row r="53" spans="3:3" x14ac:dyDescent="0.25">
      <c r="C53" s="47"/>
    </row>
    <row r="54" spans="3:3" x14ac:dyDescent="0.25">
      <c r="C54" s="47"/>
    </row>
    <row r="55" spans="3:3" x14ac:dyDescent="0.25">
      <c r="C55" s="47"/>
    </row>
    <row r="56" spans="3:3" x14ac:dyDescent="0.25">
      <c r="C56" s="47"/>
    </row>
    <row r="57" spans="3:3" x14ac:dyDescent="0.25">
      <c r="C57" s="47"/>
    </row>
    <row r="58" spans="3:3" x14ac:dyDescent="0.25">
      <c r="C58" s="47"/>
    </row>
    <row r="59" spans="3:3" x14ac:dyDescent="0.25">
      <c r="C59" s="47"/>
    </row>
    <row r="60" spans="3:3" x14ac:dyDescent="0.25">
      <c r="C60" s="47"/>
    </row>
    <row r="61" spans="3:3" x14ac:dyDescent="0.25">
      <c r="C61" s="47"/>
    </row>
    <row r="62" spans="3:3" x14ac:dyDescent="0.25">
      <c r="C62" s="47"/>
    </row>
    <row r="63" spans="3:3" x14ac:dyDescent="0.25">
      <c r="C63" s="47"/>
    </row>
    <row r="64" spans="3:3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9"/>
  <sheetViews>
    <sheetView showZeros="0" zoomScaleNormal="100" workbookViewId="0">
      <selection activeCell="U18" sqref="U18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492" t="s">
        <v>308</v>
      </c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</row>
    <row r="2" spans="1:15" x14ac:dyDescent="0.25">
      <c r="B2" s="492" t="s">
        <v>474</v>
      </c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492"/>
      <c r="N2" s="492"/>
      <c r="O2" s="492"/>
    </row>
    <row r="3" spans="1:15" x14ac:dyDescent="0.25">
      <c r="B3" s="492" t="s">
        <v>486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</row>
    <row r="4" spans="1:15" x14ac:dyDescent="0.25">
      <c r="B4" s="492" t="s">
        <v>325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</row>
    <row r="5" spans="1:15" ht="13.5" customHeight="1" x14ac:dyDescent="0.25">
      <c r="B5" s="493" t="s">
        <v>488</v>
      </c>
      <c r="C5" s="493"/>
      <c r="D5" s="493"/>
      <c r="E5" s="493"/>
      <c r="F5" s="493"/>
      <c r="G5" s="493"/>
      <c r="H5" s="493"/>
      <c r="I5" s="493"/>
      <c r="J5" s="493"/>
      <c r="K5" s="493"/>
      <c r="L5" s="493"/>
      <c r="M5" s="493"/>
      <c r="N5" s="493"/>
      <c r="O5" s="493"/>
    </row>
    <row r="6" spans="1:15" ht="15" customHeight="1" x14ac:dyDescent="0.25">
      <c r="B6" s="493" t="s">
        <v>508</v>
      </c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493"/>
    </row>
    <row r="7" spans="1:15" ht="15" customHeight="1" x14ac:dyDescent="0.25">
      <c r="A7" s="252"/>
      <c r="B7" s="493" t="s">
        <v>515</v>
      </c>
      <c r="C7" s="493"/>
      <c r="D7" s="493"/>
      <c r="E7" s="493"/>
      <c r="F7" s="493"/>
      <c r="G7" s="493"/>
      <c r="H7" s="493"/>
      <c r="I7" s="493"/>
      <c r="J7" s="493"/>
      <c r="K7" s="493"/>
      <c r="L7" s="493"/>
      <c r="M7" s="493"/>
      <c r="N7" s="493"/>
      <c r="O7" s="493"/>
    </row>
    <row r="8" spans="1:15" ht="15" customHeight="1" x14ac:dyDescent="0.25">
      <c r="A8" s="252"/>
      <c r="B8" s="493" t="s">
        <v>519</v>
      </c>
      <c r="C8" s="493"/>
      <c r="D8" s="493"/>
      <c r="E8" s="493"/>
      <c r="F8" s="493"/>
      <c r="G8" s="493"/>
      <c r="H8" s="493"/>
      <c r="I8" s="493"/>
      <c r="J8" s="493"/>
      <c r="K8" s="493"/>
      <c r="L8" s="493"/>
      <c r="M8" s="493"/>
      <c r="N8" s="493"/>
      <c r="O8" s="493"/>
    </row>
    <row r="9" spans="1:15" ht="15" customHeight="1" x14ac:dyDescent="0.25">
      <c r="A9" s="252"/>
      <c r="B9" s="493" t="s">
        <v>524</v>
      </c>
      <c r="C9" s="493"/>
      <c r="D9" s="493"/>
      <c r="E9" s="493"/>
      <c r="F9" s="493"/>
      <c r="G9" s="493"/>
      <c r="H9" s="493"/>
      <c r="I9" s="493"/>
      <c r="J9" s="493"/>
      <c r="K9" s="493"/>
      <c r="L9" s="493"/>
      <c r="M9" s="493"/>
      <c r="N9" s="493"/>
      <c r="O9" s="493"/>
    </row>
    <row r="10" spans="1:15" ht="15" customHeight="1" x14ac:dyDescent="0.25">
      <c r="A10" s="252"/>
      <c r="B10" s="493" t="s">
        <v>529</v>
      </c>
      <c r="C10" s="493"/>
      <c r="D10" s="493"/>
      <c r="E10" s="493"/>
      <c r="F10" s="493"/>
      <c r="G10" s="493"/>
      <c r="H10" s="493"/>
      <c r="I10" s="493"/>
      <c r="J10" s="493"/>
      <c r="K10" s="493"/>
      <c r="L10" s="493"/>
      <c r="M10" s="493"/>
      <c r="N10" s="493"/>
      <c r="O10" s="493"/>
    </row>
    <row r="11" spans="1:15" ht="15" hidden="1" customHeight="1" x14ac:dyDescent="0.25">
      <c r="A11" s="252"/>
      <c r="B11" s="493" t="s">
        <v>489</v>
      </c>
      <c r="C11" s="493"/>
      <c r="D11" s="493"/>
      <c r="E11" s="493"/>
      <c r="F11" s="493"/>
      <c r="G11" s="493"/>
      <c r="H11" s="493"/>
      <c r="I11" s="493"/>
      <c r="J11" s="493"/>
      <c r="K11" s="493"/>
      <c r="L11" s="493"/>
      <c r="M11" s="493"/>
      <c r="N11" s="493"/>
      <c r="O11" s="493"/>
    </row>
    <row r="12" spans="1:15" ht="15" hidden="1" customHeight="1" x14ac:dyDescent="0.25">
      <c r="A12" s="252"/>
      <c r="B12" s="493" t="s">
        <v>439</v>
      </c>
      <c r="C12" s="493"/>
      <c r="D12" s="493"/>
      <c r="E12" s="493"/>
      <c r="F12" s="493"/>
      <c r="G12" s="493"/>
      <c r="H12" s="493"/>
      <c r="I12" s="493"/>
      <c r="J12" s="493"/>
      <c r="K12" s="493"/>
      <c r="L12" s="493"/>
      <c r="M12" s="493"/>
      <c r="N12" s="493"/>
      <c r="O12" s="493"/>
    </row>
    <row r="13" spans="1:15" ht="15" hidden="1" customHeight="1" x14ac:dyDescent="0.25">
      <c r="A13" s="252"/>
      <c r="B13" s="493" t="s">
        <v>489</v>
      </c>
      <c r="C13" s="493"/>
      <c r="D13" s="493"/>
      <c r="E13" s="493"/>
      <c r="F13" s="493"/>
      <c r="G13" s="493"/>
      <c r="H13" s="493"/>
      <c r="I13" s="493"/>
      <c r="J13" s="493"/>
      <c r="K13" s="493"/>
      <c r="L13" s="493"/>
      <c r="M13" s="493"/>
      <c r="N13" s="493"/>
      <c r="O13" s="493"/>
    </row>
    <row r="14" spans="1:15" ht="15" hidden="1" customHeight="1" x14ac:dyDescent="0.25">
      <c r="A14" s="252"/>
      <c r="B14" s="493" t="s">
        <v>439</v>
      </c>
      <c r="C14" s="493"/>
      <c r="D14" s="493"/>
      <c r="E14" s="493"/>
      <c r="F14" s="493"/>
      <c r="G14" s="493"/>
      <c r="H14" s="493"/>
      <c r="I14" s="493"/>
      <c r="J14" s="493"/>
      <c r="K14" s="493"/>
      <c r="L14" s="493"/>
      <c r="M14" s="493"/>
      <c r="N14" s="493"/>
      <c r="O14" s="493"/>
    </row>
    <row r="15" spans="1:15" ht="15" hidden="1" customHeight="1" x14ac:dyDescent="0.25">
      <c r="A15" s="252"/>
      <c r="B15" s="493" t="s">
        <v>489</v>
      </c>
      <c r="C15" s="493"/>
      <c r="D15" s="493"/>
      <c r="E15" s="493"/>
      <c r="F15" s="493"/>
      <c r="G15" s="493"/>
      <c r="H15" s="493"/>
      <c r="I15" s="493"/>
      <c r="J15" s="493"/>
      <c r="K15" s="493"/>
      <c r="L15" s="493"/>
      <c r="M15" s="493"/>
      <c r="N15" s="493"/>
      <c r="O15" s="493"/>
    </row>
    <row r="16" spans="1:15" ht="15" hidden="1" customHeight="1" x14ac:dyDescent="0.25">
      <c r="A16" s="252"/>
      <c r="B16" s="493" t="s">
        <v>439</v>
      </c>
      <c r="C16" s="493"/>
      <c r="D16" s="493"/>
      <c r="E16" s="493"/>
      <c r="F16" s="493"/>
      <c r="G16" s="493"/>
      <c r="H16" s="493"/>
      <c r="I16" s="493"/>
      <c r="J16" s="493"/>
      <c r="K16" s="493"/>
      <c r="L16" s="493"/>
      <c r="M16" s="493"/>
      <c r="N16" s="493"/>
      <c r="O16" s="493"/>
    </row>
    <row r="17" spans="1:18" ht="12" customHeight="1" x14ac:dyDescent="0.25">
      <c r="B17" s="50"/>
      <c r="C17" s="50"/>
      <c r="D17" s="50"/>
      <c r="E17" s="50"/>
      <c r="F17" s="50"/>
      <c r="G17" s="50"/>
      <c r="H17" s="51"/>
      <c r="I17" s="51"/>
      <c r="J17" s="51"/>
      <c r="K17" s="51"/>
      <c r="L17" s="50"/>
      <c r="M17" s="50"/>
      <c r="N17" s="50"/>
      <c r="O17" s="50"/>
    </row>
    <row r="18" spans="1:18" ht="29.25" customHeight="1" x14ac:dyDescent="0.25">
      <c r="A18" s="454" t="s">
        <v>469</v>
      </c>
      <c r="B18" s="454"/>
      <c r="C18" s="454"/>
      <c r="D18" s="454"/>
      <c r="E18" s="454"/>
      <c r="F18" s="454"/>
      <c r="G18" s="454"/>
      <c r="H18" s="454"/>
      <c r="I18" s="454"/>
      <c r="J18" s="454"/>
      <c r="K18" s="454"/>
      <c r="L18" s="454"/>
      <c r="M18" s="454"/>
      <c r="N18" s="454"/>
      <c r="O18" s="454"/>
    </row>
    <row r="19" spans="1:18" ht="12" customHeight="1" x14ac:dyDescent="0.25">
      <c r="B19" s="52"/>
      <c r="C19" s="52"/>
      <c r="D19" s="52"/>
      <c r="E19" s="52"/>
      <c r="F19" s="52"/>
      <c r="G19" s="52"/>
      <c r="H19" s="53"/>
      <c r="I19" s="53"/>
      <c r="J19" s="53"/>
      <c r="K19" s="53"/>
      <c r="L19" s="52"/>
      <c r="M19" s="52"/>
      <c r="N19" s="52"/>
      <c r="O19" s="4" t="s">
        <v>376</v>
      </c>
    </row>
    <row r="20" spans="1:18" ht="15" customHeight="1" x14ac:dyDescent="0.25">
      <c r="A20" s="459" t="s">
        <v>5</v>
      </c>
      <c r="B20" s="462" t="s">
        <v>305</v>
      </c>
      <c r="C20" s="462" t="s">
        <v>53</v>
      </c>
      <c r="D20" s="475" t="s">
        <v>316</v>
      </c>
      <c r="E20" s="479" t="s">
        <v>189</v>
      </c>
      <c r="F20" s="479"/>
      <c r="G20" s="480"/>
      <c r="H20" s="465" t="s">
        <v>318</v>
      </c>
      <c r="I20" s="468" t="s">
        <v>189</v>
      </c>
      <c r="J20" s="469"/>
      <c r="K20" s="470"/>
      <c r="L20" s="474" t="s">
        <v>0</v>
      </c>
      <c r="M20" s="483" t="s">
        <v>189</v>
      </c>
      <c r="N20" s="484"/>
      <c r="O20" s="485"/>
    </row>
    <row r="21" spans="1:18" x14ac:dyDescent="0.25">
      <c r="A21" s="460"/>
      <c r="B21" s="463"/>
      <c r="C21" s="463"/>
      <c r="D21" s="476"/>
      <c r="E21" s="480" t="s">
        <v>1</v>
      </c>
      <c r="F21" s="491"/>
      <c r="G21" s="481" t="s">
        <v>2</v>
      </c>
      <c r="H21" s="466"/>
      <c r="I21" s="490" t="s">
        <v>1</v>
      </c>
      <c r="J21" s="490"/>
      <c r="K21" s="458" t="s">
        <v>2</v>
      </c>
      <c r="L21" s="474"/>
      <c r="M21" s="474" t="s">
        <v>1</v>
      </c>
      <c r="N21" s="474"/>
      <c r="O21" s="457" t="s">
        <v>2</v>
      </c>
    </row>
    <row r="22" spans="1:18" ht="30" customHeight="1" x14ac:dyDescent="0.25">
      <c r="A22" s="461"/>
      <c r="B22" s="464"/>
      <c r="C22" s="464"/>
      <c r="D22" s="477"/>
      <c r="E22" s="54" t="s">
        <v>3</v>
      </c>
      <c r="F22" s="55" t="s">
        <v>4</v>
      </c>
      <c r="G22" s="475"/>
      <c r="H22" s="467"/>
      <c r="I22" s="56" t="s">
        <v>3</v>
      </c>
      <c r="J22" s="57" t="s">
        <v>4</v>
      </c>
      <c r="K22" s="465"/>
      <c r="L22" s="515"/>
      <c r="M22" s="58" t="s">
        <v>3</v>
      </c>
      <c r="N22" s="59" t="s">
        <v>4</v>
      </c>
      <c r="O22" s="462"/>
    </row>
    <row r="23" spans="1:18" ht="15.95" customHeight="1" x14ac:dyDescent="0.25">
      <c r="A23" s="5" t="s">
        <v>69</v>
      </c>
      <c r="B23" s="471" t="s">
        <v>6</v>
      </c>
      <c r="C23" s="472"/>
      <c r="D23" s="472"/>
      <c r="E23" s="472"/>
      <c r="F23" s="472"/>
      <c r="G23" s="472"/>
      <c r="H23" s="472"/>
      <c r="I23" s="472"/>
      <c r="J23" s="472"/>
      <c r="K23" s="472"/>
      <c r="L23" s="472"/>
      <c r="M23" s="472"/>
      <c r="N23" s="472"/>
      <c r="O23" s="473"/>
      <c r="R23" s="71" t="s">
        <v>402</v>
      </c>
    </row>
    <row r="24" spans="1:18" ht="15" customHeight="1" x14ac:dyDescent="0.25">
      <c r="A24" s="5" t="s">
        <v>177</v>
      </c>
      <c r="B24" s="25" t="s">
        <v>20</v>
      </c>
      <c r="C24" s="6" t="s">
        <v>9</v>
      </c>
      <c r="D24" s="7">
        <f>E24+G24</f>
        <v>22.8</v>
      </c>
      <c r="E24" s="7">
        <v>22.8</v>
      </c>
      <c r="F24" s="7"/>
      <c r="G24" s="7"/>
      <c r="H24" s="8">
        <f>I24+K24</f>
        <v>0</v>
      </c>
      <c r="I24" s="8"/>
      <c r="J24" s="8"/>
      <c r="K24" s="8"/>
      <c r="L24" s="10">
        <f>M24+O24</f>
        <v>22.8</v>
      </c>
      <c r="M24" s="10">
        <f>E24+I24</f>
        <v>22.8</v>
      </c>
      <c r="N24" s="10">
        <f>F24+J24</f>
        <v>0</v>
      </c>
      <c r="O24" s="10">
        <f>G24+K24</f>
        <v>0</v>
      </c>
      <c r="Q24" s="2">
        <f>'2 pr._pajamos pagal rūšis'!L20-'9 pr._įstaigų pajamos'!L24</f>
        <v>0</v>
      </c>
      <c r="R24" s="71">
        <f>'2 pr._pajamos pagal rūšis'!L20-'9 pr._įstaigų pajamos'!L24</f>
        <v>0</v>
      </c>
    </row>
    <row r="25" spans="1:18" x14ac:dyDescent="0.25">
      <c r="A25" s="12" t="s">
        <v>70</v>
      </c>
      <c r="B25" s="60" t="s">
        <v>304</v>
      </c>
      <c r="C25" s="14" t="s">
        <v>9</v>
      </c>
      <c r="D25" s="61">
        <f t="shared" ref="D25:D34" si="0">E25+G25</f>
        <v>4</v>
      </c>
      <c r="E25" s="61">
        <v>4</v>
      </c>
      <c r="F25" s="61"/>
      <c r="G25" s="61"/>
      <c r="H25" s="62">
        <f t="shared" ref="H25:H34" si="1">I25+K25</f>
        <v>0</v>
      </c>
      <c r="I25" s="62"/>
      <c r="J25" s="62"/>
      <c r="K25" s="62"/>
      <c r="L25" s="63">
        <f t="shared" ref="L25:L35" si="2">M25+O25</f>
        <v>4</v>
      </c>
      <c r="M25" s="63">
        <f t="shared" ref="M25:M34" si="3">E25+I25</f>
        <v>4</v>
      </c>
      <c r="N25" s="63">
        <f t="shared" ref="N25:N34" si="4">F25+J25</f>
        <v>0</v>
      </c>
      <c r="O25" s="63">
        <f t="shared" ref="O25:O34" si="5">G25+K25</f>
        <v>0</v>
      </c>
      <c r="P25" s="319"/>
      <c r="Q25" s="320"/>
      <c r="R25" s="71">
        <f>'2 pr._pajamos pagal rūšis'!L21-'9 pr._įstaigų pajamos'!L25</f>
        <v>0</v>
      </c>
    </row>
    <row r="26" spans="1:18" ht="15" customHeight="1" x14ac:dyDescent="0.25">
      <c r="A26" s="5" t="s">
        <v>71</v>
      </c>
      <c r="B26" s="32" t="s">
        <v>10</v>
      </c>
      <c r="C26" s="14" t="s">
        <v>9</v>
      </c>
      <c r="D26" s="15">
        <f t="shared" si="0"/>
        <v>0.3</v>
      </c>
      <c r="E26" s="15">
        <v>0.3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0.3</v>
      </c>
      <c r="M26" s="11">
        <f t="shared" si="3"/>
        <v>0.3</v>
      </c>
      <c r="N26" s="11">
        <f t="shared" si="4"/>
        <v>0</v>
      </c>
      <c r="O26" s="11">
        <f t="shared" si="5"/>
        <v>0</v>
      </c>
      <c r="R26" s="71">
        <f>'2 pr._pajamos pagal rūšis'!L22-'9 pr._įstaigų pajamos'!L26</f>
        <v>0</v>
      </c>
    </row>
    <row r="27" spans="1:18" ht="15" customHeight="1" x14ac:dyDescent="0.25">
      <c r="A27" s="5" t="s">
        <v>72</v>
      </c>
      <c r="B27" s="32" t="s">
        <v>11</v>
      </c>
      <c r="C27" s="14" t="s">
        <v>9</v>
      </c>
      <c r="D27" s="15">
        <f t="shared" si="0"/>
        <v>0.5</v>
      </c>
      <c r="E27" s="15">
        <v>0.5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0.5</v>
      </c>
      <c r="M27" s="11">
        <f t="shared" si="3"/>
        <v>0.5</v>
      </c>
      <c r="N27" s="11">
        <f t="shared" si="4"/>
        <v>0</v>
      </c>
      <c r="O27" s="11">
        <f t="shared" si="5"/>
        <v>0</v>
      </c>
      <c r="R27" s="71">
        <f>'2 pr._pajamos pagal rūšis'!L23-'9 pr._įstaigų pajamos'!L27</f>
        <v>0</v>
      </c>
    </row>
    <row r="28" spans="1:18" ht="15" customHeight="1" x14ac:dyDescent="0.25">
      <c r="A28" s="5" t="s">
        <v>73</v>
      </c>
      <c r="B28" s="32" t="s">
        <v>12</v>
      </c>
      <c r="C28" s="14" t="s">
        <v>9</v>
      </c>
      <c r="D28" s="15">
        <f t="shared" si="0"/>
        <v>1.9</v>
      </c>
      <c r="E28" s="15">
        <v>1.9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1.9</v>
      </c>
      <c r="M28" s="11">
        <f t="shared" si="3"/>
        <v>1.9</v>
      </c>
      <c r="N28" s="11">
        <f t="shared" si="4"/>
        <v>0</v>
      </c>
      <c r="O28" s="11">
        <f t="shared" si="5"/>
        <v>0</v>
      </c>
      <c r="R28" s="71">
        <f>'2 pr._pajamos pagal rūšis'!L24-'9 pr._įstaigų pajamos'!L28</f>
        <v>0</v>
      </c>
    </row>
    <row r="29" spans="1:18" ht="15" customHeight="1" x14ac:dyDescent="0.25">
      <c r="A29" s="12" t="s">
        <v>74</v>
      </c>
      <c r="B29" s="11" t="s">
        <v>14</v>
      </c>
      <c r="C29" s="14" t="s">
        <v>9</v>
      </c>
      <c r="D29" s="15">
        <f t="shared" si="0"/>
        <v>2</v>
      </c>
      <c r="E29" s="15">
        <v>2</v>
      </c>
      <c r="F29" s="15"/>
      <c r="G29" s="15"/>
      <c r="H29" s="9">
        <f t="shared" si="1"/>
        <v>0</v>
      </c>
      <c r="I29" s="9"/>
      <c r="J29" s="9"/>
      <c r="K29" s="9"/>
      <c r="L29" s="11">
        <f t="shared" si="2"/>
        <v>2</v>
      </c>
      <c r="M29" s="11">
        <f t="shared" si="3"/>
        <v>2</v>
      </c>
      <c r="N29" s="11">
        <f t="shared" si="4"/>
        <v>0</v>
      </c>
      <c r="O29" s="11">
        <f t="shared" si="5"/>
        <v>0</v>
      </c>
      <c r="R29" s="71">
        <f>'2 pr._pajamos pagal rūšis'!L26-'9 pr._įstaigų pajamos'!L29</f>
        <v>0</v>
      </c>
    </row>
    <row r="30" spans="1:18" ht="15" customHeight="1" x14ac:dyDescent="0.25">
      <c r="A30" s="12" t="s">
        <v>75</v>
      </c>
      <c r="B30" s="25" t="s">
        <v>15</v>
      </c>
      <c r="C30" s="14" t="s">
        <v>9</v>
      </c>
      <c r="D30" s="15">
        <f t="shared" si="0"/>
        <v>0.1</v>
      </c>
      <c r="E30" s="15">
        <v>0.1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0.1</v>
      </c>
      <c r="M30" s="11">
        <f t="shared" si="3"/>
        <v>0.1</v>
      </c>
      <c r="N30" s="11">
        <f t="shared" si="4"/>
        <v>0</v>
      </c>
      <c r="O30" s="11">
        <f t="shared" si="5"/>
        <v>0</v>
      </c>
      <c r="R30" s="71">
        <f>'2 pr._pajamos pagal rūšis'!L27-'9 pr._įstaigų pajamos'!L30</f>
        <v>0</v>
      </c>
    </row>
    <row r="31" spans="1:18" ht="15" customHeight="1" x14ac:dyDescent="0.25">
      <c r="A31" s="5" t="s">
        <v>76</v>
      </c>
      <c r="B31" s="32" t="s">
        <v>16</v>
      </c>
      <c r="C31" s="14" t="s">
        <v>9</v>
      </c>
      <c r="D31" s="15">
        <f t="shared" si="0"/>
        <v>2.5</v>
      </c>
      <c r="E31" s="15">
        <v>2.5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2.5</v>
      </c>
      <c r="M31" s="11">
        <f t="shared" si="3"/>
        <v>2.5</v>
      </c>
      <c r="N31" s="11">
        <f t="shared" si="4"/>
        <v>0</v>
      </c>
      <c r="O31" s="11">
        <f t="shared" si="5"/>
        <v>0</v>
      </c>
      <c r="R31" s="71">
        <f>'2 pr._pajamos pagal rūšis'!L28-'9 pr._įstaigų pajamos'!L31</f>
        <v>0</v>
      </c>
    </row>
    <row r="32" spans="1:18" ht="15" customHeight="1" x14ac:dyDescent="0.25">
      <c r="A32" s="5" t="s">
        <v>77</v>
      </c>
      <c r="B32" s="32" t="s">
        <v>17</v>
      </c>
      <c r="C32" s="14" t="s">
        <v>9</v>
      </c>
      <c r="D32" s="15">
        <f t="shared" si="0"/>
        <v>0.5</v>
      </c>
      <c r="E32" s="15">
        <v>0.5</v>
      </c>
      <c r="F32" s="15"/>
      <c r="G32" s="15"/>
      <c r="H32" s="9">
        <f t="shared" si="1"/>
        <v>0</v>
      </c>
      <c r="I32" s="9"/>
      <c r="J32" s="9"/>
      <c r="K32" s="9"/>
      <c r="L32" s="11">
        <f t="shared" si="2"/>
        <v>0.5</v>
      </c>
      <c r="M32" s="11">
        <f t="shared" si="3"/>
        <v>0.5</v>
      </c>
      <c r="N32" s="11">
        <f t="shared" si="4"/>
        <v>0</v>
      </c>
      <c r="O32" s="11">
        <f t="shared" si="5"/>
        <v>0</v>
      </c>
      <c r="R32" s="71">
        <f>'2 pr._pajamos pagal rūšis'!L29-'9 pr._įstaigų pajamos'!L32</f>
        <v>0</v>
      </c>
    </row>
    <row r="33" spans="1:18" ht="15" customHeight="1" x14ac:dyDescent="0.25">
      <c r="A33" s="5" t="s">
        <v>78</v>
      </c>
      <c r="B33" s="32" t="s">
        <v>18</v>
      </c>
      <c r="C33" s="14" t="s">
        <v>9</v>
      </c>
      <c r="D33" s="15">
        <f t="shared" ref="D33" si="6">E33+G33</f>
        <v>0.2</v>
      </c>
      <c r="E33" s="15">
        <v>0.2</v>
      </c>
      <c r="F33" s="15"/>
      <c r="G33" s="15"/>
      <c r="H33" s="9">
        <f t="shared" ref="H33" si="7">I33+K33</f>
        <v>0</v>
      </c>
      <c r="I33" s="9"/>
      <c r="J33" s="9"/>
      <c r="K33" s="9"/>
      <c r="L33" s="11">
        <f t="shared" ref="L33" si="8">M33+O33</f>
        <v>0.2</v>
      </c>
      <c r="M33" s="11">
        <f t="shared" ref="M33" si="9">E33+I33</f>
        <v>0.2</v>
      </c>
      <c r="N33" s="11">
        <f t="shared" ref="N33" si="10">F33+J33</f>
        <v>0</v>
      </c>
      <c r="O33" s="11">
        <f t="shared" ref="O33" si="11">G33+K33</f>
        <v>0</v>
      </c>
      <c r="R33" s="71">
        <f>'2 pr._pajamos pagal rūšis'!L30-'9 pr._įstaigų pajamos'!L33</f>
        <v>0</v>
      </c>
    </row>
    <row r="34" spans="1:18" ht="15" customHeight="1" x14ac:dyDescent="0.25">
      <c r="A34" s="12" t="s">
        <v>79</v>
      </c>
      <c r="B34" s="32" t="s">
        <v>165</v>
      </c>
      <c r="C34" s="305" t="s">
        <v>21</v>
      </c>
      <c r="D34" s="15">
        <f t="shared" si="0"/>
        <v>1.5</v>
      </c>
      <c r="E34" s="15">
        <v>1.5</v>
      </c>
      <c r="F34" s="15"/>
      <c r="G34" s="15"/>
      <c r="H34" s="9">
        <f t="shared" si="1"/>
        <v>0</v>
      </c>
      <c r="I34" s="9"/>
      <c r="J34" s="9"/>
      <c r="K34" s="9"/>
      <c r="L34" s="11">
        <f t="shared" si="2"/>
        <v>1.5</v>
      </c>
      <c r="M34" s="11">
        <f t="shared" si="3"/>
        <v>1.5</v>
      </c>
      <c r="N34" s="11">
        <f t="shared" si="4"/>
        <v>0</v>
      </c>
      <c r="O34" s="11">
        <f t="shared" si="5"/>
        <v>0</v>
      </c>
      <c r="R34" s="71">
        <f>'2 pr._pajamos pagal rūšis'!L31-'9 pr._įstaigų pajamos'!L34</f>
        <v>0</v>
      </c>
    </row>
    <row r="35" spans="1:18" ht="15.95" customHeight="1" x14ac:dyDescent="0.25">
      <c r="A35" s="87" t="s">
        <v>80</v>
      </c>
      <c r="B35" s="39" t="s">
        <v>169</v>
      </c>
      <c r="C35" s="66"/>
      <c r="D35" s="67">
        <f t="shared" ref="D35:O35" si="12">SUM(D24:D34)</f>
        <v>36.300000000000004</v>
      </c>
      <c r="E35" s="67">
        <f t="shared" si="12"/>
        <v>36.300000000000004</v>
      </c>
      <c r="F35" s="67">
        <f t="shared" si="12"/>
        <v>0</v>
      </c>
      <c r="G35" s="67">
        <f t="shared" si="12"/>
        <v>0</v>
      </c>
      <c r="H35" s="68">
        <f t="shared" si="12"/>
        <v>0</v>
      </c>
      <c r="I35" s="68">
        <f t="shared" si="12"/>
        <v>0</v>
      </c>
      <c r="J35" s="68">
        <f t="shared" si="12"/>
        <v>0</v>
      </c>
      <c r="K35" s="68">
        <f t="shared" si="12"/>
        <v>0</v>
      </c>
      <c r="L35" s="20">
        <f t="shared" si="2"/>
        <v>36.300000000000004</v>
      </c>
      <c r="M35" s="39">
        <f t="shared" si="12"/>
        <v>36.300000000000004</v>
      </c>
      <c r="N35" s="39">
        <f t="shared" si="12"/>
        <v>0</v>
      </c>
      <c r="O35" s="39">
        <f t="shared" si="12"/>
        <v>0</v>
      </c>
      <c r="R35" s="71">
        <f>'2 pr._pajamos pagal rūšis'!L32-'9 pr._įstaigų pajamos'!L35</f>
        <v>0</v>
      </c>
    </row>
    <row r="36" spans="1:18" ht="15.95" customHeight="1" x14ac:dyDescent="0.25">
      <c r="A36" s="5" t="s">
        <v>81</v>
      </c>
      <c r="B36" s="471" t="s">
        <v>58</v>
      </c>
      <c r="C36" s="472"/>
      <c r="D36" s="472"/>
      <c r="E36" s="472"/>
      <c r="F36" s="472"/>
      <c r="G36" s="472"/>
      <c r="H36" s="472"/>
      <c r="I36" s="472"/>
      <c r="J36" s="472"/>
      <c r="K36" s="472"/>
      <c r="L36" s="472"/>
      <c r="M36" s="472"/>
      <c r="N36" s="472"/>
      <c r="O36" s="473"/>
      <c r="R36" s="71">
        <f>'2 pr._pajamos pagal rūšis'!L33-'9 pr._įstaigų pajamos'!L36</f>
        <v>0</v>
      </c>
    </row>
    <row r="37" spans="1:18" ht="15" customHeight="1" x14ac:dyDescent="0.25">
      <c r="A37" s="5" t="s">
        <v>82</v>
      </c>
      <c r="B37" s="25" t="s">
        <v>7</v>
      </c>
      <c r="C37" s="6" t="s">
        <v>22</v>
      </c>
      <c r="D37" s="7">
        <f>E37+G37</f>
        <v>0.1</v>
      </c>
      <c r="E37" s="7">
        <v>0.1</v>
      </c>
      <c r="F37" s="7"/>
      <c r="G37" s="7"/>
      <c r="H37" s="8">
        <f t="shared" ref="H37:H47" si="13">I37+K37</f>
        <v>0</v>
      </c>
      <c r="I37" s="8"/>
      <c r="J37" s="8"/>
      <c r="K37" s="8"/>
      <c r="L37" s="10">
        <f t="shared" ref="L37:L48" si="14">M37+O37</f>
        <v>0.1</v>
      </c>
      <c r="M37" s="10">
        <f t="shared" ref="M37:M47" si="15">E37+I37</f>
        <v>0.1</v>
      </c>
      <c r="N37" s="10">
        <f t="shared" ref="N37:N47" si="16">F37+J37</f>
        <v>0</v>
      </c>
      <c r="O37" s="10">
        <f t="shared" ref="O37:O47" si="17">G37+K37</f>
        <v>0</v>
      </c>
      <c r="R37" s="71">
        <f>'2 pr._pajamos pagal rūšis'!L34-'9 pr._įstaigų pajamos'!L37</f>
        <v>0</v>
      </c>
    </row>
    <row r="38" spans="1:18" ht="15" customHeight="1" x14ac:dyDescent="0.25">
      <c r="A38" s="5" t="s">
        <v>83</v>
      </c>
      <c r="B38" s="32" t="s">
        <v>10</v>
      </c>
      <c r="C38" s="14" t="s">
        <v>22</v>
      </c>
      <c r="D38" s="15">
        <f t="shared" ref="D38:D47" si="18">E38+G38</f>
        <v>1.2</v>
      </c>
      <c r="E38" s="15">
        <v>1.2</v>
      </c>
      <c r="F38" s="15"/>
      <c r="G38" s="15"/>
      <c r="H38" s="9">
        <f t="shared" si="13"/>
        <v>0</v>
      </c>
      <c r="I38" s="9"/>
      <c r="J38" s="9"/>
      <c r="K38" s="9"/>
      <c r="L38" s="11">
        <f t="shared" si="14"/>
        <v>1.2</v>
      </c>
      <c r="M38" s="11">
        <f t="shared" si="15"/>
        <v>1.2</v>
      </c>
      <c r="N38" s="11">
        <f t="shared" si="16"/>
        <v>0</v>
      </c>
      <c r="O38" s="11">
        <f t="shared" si="17"/>
        <v>0</v>
      </c>
      <c r="R38" s="71">
        <f>'2 pr._pajamos pagal rūšis'!L35-'9 pr._įstaigų pajamos'!L38</f>
        <v>0</v>
      </c>
    </row>
    <row r="39" spans="1:18" ht="15" customHeight="1" x14ac:dyDescent="0.25">
      <c r="A39" s="5" t="s">
        <v>84</v>
      </c>
      <c r="B39" s="32" t="s">
        <v>11</v>
      </c>
      <c r="C39" s="14" t="s">
        <v>22</v>
      </c>
      <c r="D39" s="15">
        <f t="shared" si="18"/>
        <v>13.600000000000001</v>
      </c>
      <c r="E39" s="15">
        <v>10.4</v>
      </c>
      <c r="F39" s="15"/>
      <c r="G39" s="15">
        <v>3.2</v>
      </c>
      <c r="H39" s="9">
        <f t="shared" si="13"/>
        <v>0</v>
      </c>
      <c r="I39" s="9"/>
      <c r="J39" s="9"/>
      <c r="K39" s="9"/>
      <c r="L39" s="11">
        <f t="shared" si="14"/>
        <v>13.600000000000001</v>
      </c>
      <c r="M39" s="11">
        <f t="shared" si="15"/>
        <v>10.4</v>
      </c>
      <c r="N39" s="11">
        <f t="shared" si="16"/>
        <v>0</v>
      </c>
      <c r="O39" s="11">
        <f t="shared" si="17"/>
        <v>3.2</v>
      </c>
      <c r="R39" s="71">
        <f>'2 pr._pajamos pagal rūšis'!L36-'9 pr._įstaigų pajamos'!L39</f>
        <v>0</v>
      </c>
    </row>
    <row r="40" spans="1:18" ht="15" customHeight="1" x14ac:dyDescent="0.25">
      <c r="A40" s="5" t="s">
        <v>85</v>
      </c>
      <c r="B40" s="32" t="s">
        <v>12</v>
      </c>
      <c r="C40" s="14" t="s">
        <v>22</v>
      </c>
      <c r="D40" s="15">
        <f t="shared" si="18"/>
        <v>0.9</v>
      </c>
      <c r="E40" s="15">
        <v>0.9</v>
      </c>
      <c r="F40" s="15"/>
      <c r="G40" s="15"/>
      <c r="H40" s="9">
        <f t="shared" si="13"/>
        <v>0</v>
      </c>
      <c r="I40" s="9"/>
      <c r="J40" s="9"/>
      <c r="K40" s="9"/>
      <c r="L40" s="11">
        <f t="shared" si="14"/>
        <v>0.9</v>
      </c>
      <c r="M40" s="11">
        <f t="shared" si="15"/>
        <v>0.9</v>
      </c>
      <c r="N40" s="11">
        <f t="shared" si="16"/>
        <v>0</v>
      </c>
      <c r="O40" s="11">
        <f t="shared" si="17"/>
        <v>0</v>
      </c>
      <c r="R40" s="71">
        <f>'2 pr._pajamos pagal rūšis'!L37-'9 pr._įstaigų pajamos'!L40</f>
        <v>0</v>
      </c>
    </row>
    <row r="41" spans="1:18" ht="15" customHeight="1" x14ac:dyDescent="0.25">
      <c r="A41" s="12" t="s">
        <v>86</v>
      </c>
      <c r="B41" s="32" t="s">
        <v>13</v>
      </c>
      <c r="C41" s="14" t="s">
        <v>22</v>
      </c>
      <c r="D41" s="15">
        <f t="shared" si="18"/>
        <v>1.1000000000000001</v>
      </c>
      <c r="E41" s="15">
        <v>1.1000000000000001</v>
      </c>
      <c r="F41" s="15"/>
      <c r="G41" s="15"/>
      <c r="H41" s="9">
        <f t="shared" si="13"/>
        <v>0</v>
      </c>
      <c r="I41" s="9"/>
      <c r="J41" s="9"/>
      <c r="K41" s="9"/>
      <c r="L41" s="11">
        <f t="shared" si="14"/>
        <v>1.1000000000000001</v>
      </c>
      <c r="M41" s="11">
        <f t="shared" si="15"/>
        <v>1.1000000000000001</v>
      </c>
      <c r="N41" s="11">
        <f t="shared" si="16"/>
        <v>0</v>
      </c>
      <c r="O41" s="11">
        <f t="shared" si="17"/>
        <v>0</v>
      </c>
      <c r="R41" s="71">
        <f>'2 pr._pajamos pagal rūšis'!L38-'9 pr._įstaigų pajamos'!L41</f>
        <v>0</v>
      </c>
    </row>
    <row r="42" spans="1:18" ht="15" customHeight="1" x14ac:dyDescent="0.25">
      <c r="A42" s="12" t="s">
        <v>87</v>
      </c>
      <c r="B42" s="11" t="s">
        <v>14</v>
      </c>
      <c r="C42" s="14" t="s">
        <v>22</v>
      </c>
      <c r="D42" s="15">
        <f t="shared" si="18"/>
        <v>3</v>
      </c>
      <c r="E42" s="15">
        <v>3</v>
      </c>
      <c r="F42" s="15"/>
      <c r="G42" s="15"/>
      <c r="H42" s="9">
        <f t="shared" si="13"/>
        <v>0</v>
      </c>
      <c r="I42" s="9"/>
      <c r="J42" s="9"/>
      <c r="K42" s="9"/>
      <c r="L42" s="11">
        <f t="shared" si="14"/>
        <v>3</v>
      </c>
      <c r="M42" s="11">
        <f t="shared" si="15"/>
        <v>3</v>
      </c>
      <c r="N42" s="11">
        <f t="shared" si="16"/>
        <v>0</v>
      </c>
      <c r="O42" s="11">
        <f t="shared" si="17"/>
        <v>0</v>
      </c>
      <c r="R42" s="71">
        <f>'2 pr._pajamos pagal rūšis'!L39-'9 pr._įstaigų pajamos'!L42</f>
        <v>0</v>
      </c>
    </row>
    <row r="43" spans="1:18" x14ac:dyDescent="0.25">
      <c r="A43" s="5" t="s">
        <v>88</v>
      </c>
      <c r="B43" s="11" t="s">
        <v>15</v>
      </c>
      <c r="C43" s="14" t="s">
        <v>22</v>
      </c>
      <c r="D43" s="15">
        <f t="shared" si="18"/>
        <v>3</v>
      </c>
      <c r="E43" s="15">
        <v>3</v>
      </c>
      <c r="F43" s="15"/>
      <c r="G43" s="15"/>
      <c r="H43" s="9">
        <f t="shared" si="13"/>
        <v>0</v>
      </c>
      <c r="I43" s="9"/>
      <c r="J43" s="9"/>
      <c r="K43" s="9"/>
      <c r="L43" s="11">
        <f t="shared" si="14"/>
        <v>3</v>
      </c>
      <c r="M43" s="11">
        <f t="shared" si="15"/>
        <v>3</v>
      </c>
      <c r="N43" s="11">
        <f t="shared" si="16"/>
        <v>0</v>
      </c>
      <c r="O43" s="11">
        <f t="shared" si="17"/>
        <v>0</v>
      </c>
      <c r="R43" s="71">
        <f>'2 pr._pajamos pagal rūšis'!L40-'9 pr._įstaigų pajamos'!L43</f>
        <v>0</v>
      </c>
    </row>
    <row r="44" spans="1:18" ht="15" customHeight="1" x14ac:dyDescent="0.25">
      <c r="A44" s="5" t="s">
        <v>89</v>
      </c>
      <c r="B44" s="32" t="s">
        <v>16</v>
      </c>
      <c r="C44" s="14" t="s">
        <v>22</v>
      </c>
      <c r="D44" s="15">
        <f t="shared" si="18"/>
        <v>9.3000000000000007</v>
      </c>
      <c r="E44" s="15">
        <v>3.3</v>
      </c>
      <c r="F44" s="15"/>
      <c r="G44" s="15">
        <v>6</v>
      </c>
      <c r="H44" s="9">
        <f t="shared" si="13"/>
        <v>0</v>
      </c>
      <c r="I44" s="9"/>
      <c r="J44" s="9"/>
      <c r="K44" s="9"/>
      <c r="L44" s="11">
        <f t="shared" si="14"/>
        <v>9.3000000000000007</v>
      </c>
      <c r="M44" s="11">
        <f t="shared" si="15"/>
        <v>3.3</v>
      </c>
      <c r="N44" s="11">
        <f t="shared" si="16"/>
        <v>0</v>
      </c>
      <c r="O44" s="11">
        <f t="shared" si="17"/>
        <v>6</v>
      </c>
      <c r="R44" s="71">
        <f>'2 pr._pajamos pagal rūšis'!L41-'9 pr._įstaigų pajamos'!L44</f>
        <v>0</v>
      </c>
    </row>
    <row r="45" spans="1:18" ht="15" customHeight="1" x14ac:dyDescent="0.25">
      <c r="A45" s="5" t="s">
        <v>90</v>
      </c>
      <c r="B45" s="32" t="s">
        <v>17</v>
      </c>
      <c r="C45" s="14" t="s">
        <v>22</v>
      </c>
      <c r="D45" s="15">
        <f t="shared" si="18"/>
        <v>0.2</v>
      </c>
      <c r="E45" s="15">
        <v>0.2</v>
      </c>
      <c r="F45" s="15"/>
      <c r="G45" s="15"/>
      <c r="H45" s="9">
        <f t="shared" si="13"/>
        <v>0</v>
      </c>
      <c r="I45" s="9"/>
      <c r="J45" s="9"/>
      <c r="K45" s="9"/>
      <c r="L45" s="11">
        <f t="shared" si="14"/>
        <v>0.2</v>
      </c>
      <c r="M45" s="11">
        <f t="shared" si="15"/>
        <v>0.2</v>
      </c>
      <c r="N45" s="11">
        <f t="shared" si="16"/>
        <v>0</v>
      </c>
      <c r="O45" s="11">
        <f t="shared" si="17"/>
        <v>0</v>
      </c>
      <c r="R45" s="71">
        <f>'2 pr._pajamos pagal rūšis'!L42-'9 pr._įstaigų pajamos'!L45</f>
        <v>0</v>
      </c>
    </row>
    <row r="46" spans="1:18" ht="15" customHeight="1" x14ac:dyDescent="0.25">
      <c r="A46" s="5" t="s">
        <v>91</v>
      </c>
      <c r="B46" s="32" t="s">
        <v>18</v>
      </c>
      <c r="C46" s="14" t="s">
        <v>22</v>
      </c>
      <c r="D46" s="15">
        <f t="shared" si="18"/>
        <v>2</v>
      </c>
      <c r="E46" s="15">
        <v>1.3</v>
      </c>
      <c r="F46" s="15"/>
      <c r="G46" s="15">
        <v>0.7</v>
      </c>
      <c r="H46" s="9">
        <f t="shared" si="13"/>
        <v>0</v>
      </c>
      <c r="I46" s="9"/>
      <c r="J46" s="9"/>
      <c r="K46" s="9"/>
      <c r="L46" s="11">
        <f t="shared" si="14"/>
        <v>2</v>
      </c>
      <c r="M46" s="11">
        <f t="shared" si="15"/>
        <v>1.3</v>
      </c>
      <c r="N46" s="11">
        <f t="shared" si="16"/>
        <v>0</v>
      </c>
      <c r="O46" s="11">
        <f t="shared" si="17"/>
        <v>0.7</v>
      </c>
      <c r="R46" s="71">
        <f>'2 pr._pajamos pagal rūšis'!L43-'9 pr._įstaigų pajamos'!L46</f>
        <v>0</v>
      </c>
    </row>
    <row r="47" spans="1:18" ht="15" customHeight="1" x14ac:dyDescent="0.25">
      <c r="A47" s="12" t="s">
        <v>92</v>
      </c>
      <c r="B47" s="32" t="s">
        <v>19</v>
      </c>
      <c r="C47" s="14" t="s">
        <v>22</v>
      </c>
      <c r="D47" s="15">
        <f t="shared" si="18"/>
        <v>0.9</v>
      </c>
      <c r="E47" s="15">
        <v>0.9</v>
      </c>
      <c r="F47" s="15"/>
      <c r="G47" s="15"/>
      <c r="H47" s="9">
        <f t="shared" si="13"/>
        <v>0</v>
      </c>
      <c r="I47" s="9"/>
      <c r="J47" s="9"/>
      <c r="K47" s="9"/>
      <c r="L47" s="11">
        <f t="shared" si="14"/>
        <v>0.9</v>
      </c>
      <c r="M47" s="11">
        <f t="shared" si="15"/>
        <v>0.9</v>
      </c>
      <c r="N47" s="11">
        <f t="shared" si="16"/>
        <v>0</v>
      </c>
      <c r="O47" s="11">
        <f t="shared" si="17"/>
        <v>0</v>
      </c>
      <c r="R47" s="71">
        <f>'2 pr._pajamos pagal rūšis'!L44-'9 pr._įstaigų pajamos'!L47</f>
        <v>0</v>
      </c>
    </row>
    <row r="48" spans="1:18" ht="15.95" customHeight="1" x14ac:dyDescent="0.25">
      <c r="A48" s="87" t="s">
        <v>93</v>
      </c>
      <c r="B48" s="20" t="s">
        <v>170</v>
      </c>
      <c r="C48" s="24"/>
      <c r="D48" s="22">
        <f>SUM(D37:D47)</f>
        <v>35.300000000000004</v>
      </c>
      <c r="E48" s="22">
        <f>SUM(E37:E47)</f>
        <v>25.400000000000002</v>
      </c>
      <c r="F48" s="22">
        <f>SUM(F37:F47)</f>
        <v>0</v>
      </c>
      <c r="G48" s="22">
        <f t="shared" ref="G48:O48" si="19">SUM(G37:G47)</f>
        <v>9.8999999999999986</v>
      </c>
      <c r="H48" s="23">
        <f t="shared" si="19"/>
        <v>0</v>
      </c>
      <c r="I48" s="23">
        <f t="shared" si="19"/>
        <v>0</v>
      </c>
      <c r="J48" s="23">
        <f t="shared" si="19"/>
        <v>0</v>
      </c>
      <c r="K48" s="23">
        <f t="shared" si="19"/>
        <v>0</v>
      </c>
      <c r="L48" s="20">
        <f t="shared" si="14"/>
        <v>35.299999999999997</v>
      </c>
      <c r="M48" s="20">
        <f t="shared" si="19"/>
        <v>25.400000000000002</v>
      </c>
      <c r="N48" s="20">
        <f t="shared" si="19"/>
        <v>0</v>
      </c>
      <c r="O48" s="20">
        <f t="shared" si="19"/>
        <v>9.8999999999999986</v>
      </c>
      <c r="R48" s="71">
        <f>'2 pr._pajamos pagal rūšis'!L45-'9 pr._įstaigų pajamos'!L48</f>
        <v>0</v>
      </c>
    </row>
    <row r="49" spans="1:18" ht="15.95" customHeight="1" x14ac:dyDescent="0.25">
      <c r="A49" s="5" t="s">
        <v>94</v>
      </c>
      <c r="B49" s="471" t="s">
        <v>61</v>
      </c>
      <c r="C49" s="472"/>
      <c r="D49" s="472"/>
      <c r="E49" s="472"/>
      <c r="F49" s="472"/>
      <c r="G49" s="472"/>
      <c r="H49" s="472"/>
      <c r="I49" s="472"/>
      <c r="J49" s="472"/>
      <c r="K49" s="472"/>
      <c r="L49" s="472"/>
      <c r="M49" s="472"/>
      <c r="N49" s="472"/>
      <c r="O49" s="472"/>
      <c r="R49" s="71">
        <f>'2 pr._pajamos pagal rūšis'!L46-'9 pr._įstaigų pajamos'!L49</f>
        <v>0</v>
      </c>
    </row>
    <row r="50" spans="1:18" ht="15" customHeight="1" x14ac:dyDescent="0.25">
      <c r="A50" s="12" t="s">
        <v>95</v>
      </c>
      <c r="B50" s="32" t="s">
        <v>20</v>
      </c>
      <c r="C50" s="14" t="s">
        <v>32</v>
      </c>
      <c r="D50" s="15">
        <f>E50+G50</f>
        <v>98.5</v>
      </c>
      <c r="E50" s="15">
        <v>53.2</v>
      </c>
      <c r="F50" s="15"/>
      <c r="G50" s="15">
        <v>45.3</v>
      </c>
      <c r="H50" s="9">
        <f t="shared" ref="H50:H108" si="20">I50+K50</f>
        <v>0</v>
      </c>
      <c r="I50" s="9"/>
      <c r="J50" s="9"/>
      <c r="K50" s="9"/>
      <c r="L50" s="11">
        <f t="shared" ref="L50:L108" si="21">M50+O50</f>
        <v>98.5</v>
      </c>
      <c r="M50" s="10">
        <f t="shared" ref="M50:M51" si="22">E50+I50</f>
        <v>53.2</v>
      </c>
      <c r="N50" s="11">
        <f t="shared" ref="N50:O108" si="23">F50+J50</f>
        <v>0</v>
      </c>
      <c r="O50" s="10">
        <f t="shared" si="23"/>
        <v>45.3</v>
      </c>
      <c r="R50" s="71">
        <f>'2 pr._pajamos pagal rūšis'!L47-'9 pr._įstaigų pajamos'!L50</f>
        <v>0</v>
      </c>
    </row>
    <row r="51" spans="1:18" ht="15" customHeight="1" x14ac:dyDescent="0.25">
      <c r="A51" s="18" t="s">
        <v>96</v>
      </c>
      <c r="B51" s="28" t="s">
        <v>68</v>
      </c>
      <c r="C51" s="29" t="s">
        <v>32</v>
      </c>
      <c r="D51" s="15">
        <f>E51+G51</f>
        <v>1.5</v>
      </c>
      <c r="E51" s="127">
        <v>1.5</v>
      </c>
      <c r="F51" s="127"/>
      <c r="G51" s="127"/>
      <c r="H51" s="9">
        <f t="shared" si="20"/>
        <v>0</v>
      </c>
      <c r="I51" s="73"/>
      <c r="J51" s="73"/>
      <c r="K51" s="73"/>
      <c r="L51" s="11">
        <f t="shared" ref="L51:L52" si="24">M51+O51</f>
        <v>1.5</v>
      </c>
      <c r="M51" s="10">
        <f t="shared" si="22"/>
        <v>1.5</v>
      </c>
      <c r="N51" s="11">
        <f t="shared" ref="N51" si="25">F51+J51</f>
        <v>0</v>
      </c>
      <c r="O51" s="11">
        <f t="shared" ref="O51" si="26">G51+K51</f>
        <v>0</v>
      </c>
      <c r="R51" s="71">
        <f>'2 pr._pajamos pagal rūšis'!L48-'9 pr._įstaigų pajamos'!L51</f>
        <v>0</v>
      </c>
    </row>
    <row r="52" spans="1:18" ht="15.95" customHeight="1" x14ac:dyDescent="0.25">
      <c r="A52" s="19" t="s">
        <v>97</v>
      </c>
      <c r="B52" s="39" t="s">
        <v>171</v>
      </c>
      <c r="C52" s="72"/>
      <c r="D52" s="22">
        <f>D50+D51</f>
        <v>100</v>
      </c>
      <c r="E52" s="22">
        <f t="shared" ref="E52:O52" si="27">E50+E51</f>
        <v>54.7</v>
      </c>
      <c r="F52" s="22">
        <f t="shared" si="27"/>
        <v>0</v>
      </c>
      <c r="G52" s="22">
        <f t="shared" si="27"/>
        <v>45.3</v>
      </c>
      <c r="H52" s="23">
        <f t="shared" si="27"/>
        <v>0</v>
      </c>
      <c r="I52" s="23">
        <f t="shared" si="27"/>
        <v>0</v>
      </c>
      <c r="J52" s="23">
        <f t="shared" si="27"/>
        <v>0</v>
      </c>
      <c r="K52" s="23">
        <f t="shared" si="27"/>
        <v>0</v>
      </c>
      <c r="L52" s="20">
        <f t="shared" si="24"/>
        <v>100</v>
      </c>
      <c r="M52" s="20">
        <f t="shared" si="27"/>
        <v>54.7</v>
      </c>
      <c r="N52" s="20">
        <f t="shared" si="27"/>
        <v>0</v>
      </c>
      <c r="O52" s="20">
        <f t="shared" si="27"/>
        <v>45.3</v>
      </c>
      <c r="R52" s="71">
        <f>'2 pr._pajamos pagal rūšis'!L49-'9 pr._įstaigų pajamos'!L52</f>
        <v>0</v>
      </c>
    </row>
    <row r="53" spans="1:18" ht="15.95" customHeight="1" x14ac:dyDescent="0.25">
      <c r="A53" s="5" t="s">
        <v>98</v>
      </c>
      <c r="B53" s="471" t="s">
        <v>166</v>
      </c>
      <c r="C53" s="472"/>
      <c r="D53" s="472"/>
      <c r="E53" s="472"/>
      <c r="F53" s="472"/>
      <c r="G53" s="472"/>
      <c r="H53" s="472"/>
      <c r="I53" s="472"/>
      <c r="J53" s="472"/>
      <c r="K53" s="472"/>
      <c r="L53" s="472"/>
      <c r="M53" s="472"/>
      <c r="N53" s="472"/>
      <c r="O53" s="473"/>
      <c r="R53" s="71">
        <f>'2 pr._pajamos pagal rūšis'!L50-'9 pr._įstaigų pajamos'!L53</f>
        <v>0</v>
      </c>
    </row>
    <row r="54" spans="1:18" ht="15.95" customHeight="1" x14ac:dyDescent="0.25">
      <c r="A54" s="12" t="s">
        <v>99</v>
      </c>
      <c r="B54" s="13" t="s">
        <v>54</v>
      </c>
      <c r="C54" s="74" t="s">
        <v>50</v>
      </c>
      <c r="D54" s="7">
        <f t="shared" ref="D54:D55" si="28">E54+G54</f>
        <v>20.100000000000001</v>
      </c>
      <c r="E54" s="7">
        <v>20.100000000000001</v>
      </c>
      <c r="F54" s="7"/>
      <c r="G54" s="7"/>
      <c r="H54" s="8">
        <f t="shared" ref="H54:H55" si="29">I54+K54</f>
        <v>0</v>
      </c>
      <c r="I54" s="8"/>
      <c r="J54" s="8"/>
      <c r="K54" s="8"/>
      <c r="L54" s="10">
        <f t="shared" ref="L54" si="30">M54+O54</f>
        <v>20.100000000000001</v>
      </c>
      <c r="M54" s="10">
        <f t="shared" ref="M54" si="31">E54+I54</f>
        <v>20.100000000000001</v>
      </c>
      <c r="N54" s="10">
        <f t="shared" ref="N54" si="32">F54+J54</f>
        <v>0</v>
      </c>
      <c r="O54" s="10">
        <f t="shared" ref="O54" si="33">G54+K54</f>
        <v>0</v>
      </c>
      <c r="R54" s="71">
        <f>'2 pr._pajamos pagal rūšis'!L51-'9 pr._įstaigų pajamos'!L54</f>
        <v>0</v>
      </c>
    </row>
    <row r="55" spans="1:18" ht="15.95" customHeight="1" x14ac:dyDescent="0.25">
      <c r="A55" s="12" t="s">
        <v>100</v>
      </c>
      <c r="B55" s="11" t="s">
        <v>33</v>
      </c>
      <c r="C55" s="14" t="s">
        <v>50</v>
      </c>
      <c r="D55" s="7">
        <f t="shared" si="28"/>
        <v>0.1</v>
      </c>
      <c r="E55" s="7">
        <v>0.1</v>
      </c>
      <c r="F55" s="7"/>
      <c r="G55" s="7"/>
      <c r="H55" s="8">
        <f t="shared" si="29"/>
        <v>0</v>
      </c>
      <c r="I55" s="8"/>
      <c r="J55" s="8"/>
      <c r="K55" s="8"/>
      <c r="L55" s="10">
        <f t="shared" ref="L55" si="34">M55+O55</f>
        <v>0.1</v>
      </c>
      <c r="M55" s="10">
        <f t="shared" ref="M55" si="35">E55+I55</f>
        <v>0.1</v>
      </c>
      <c r="N55" s="10">
        <f t="shared" ref="N55" si="36">F55+J55</f>
        <v>0</v>
      </c>
      <c r="O55" s="10">
        <f t="shared" ref="O55" si="37">G55+K55</f>
        <v>0</v>
      </c>
      <c r="R55" s="71">
        <f>'2 pr._pajamos pagal rūšis'!L52-'9 pr._įstaigų pajamos'!L55</f>
        <v>0</v>
      </c>
    </row>
    <row r="56" spans="1:18" ht="15" customHeight="1" x14ac:dyDescent="0.25">
      <c r="A56" s="18" t="s">
        <v>101</v>
      </c>
      <c r="B56" s="36" t="s">
        <v>155</v>
      </c>
      <c r="C56" s="74" t="s">
        <v>50</v>
      </c>
      <c r="D56" s="7">
        <f t="shared" ref="D56:D87" si="38">E56+G56</f>
        <v>2.2999999999999998</v>
      </c>
      <c r="E56" s="7">
        <v>2.2999999999999998</v>
      </c>
      <c r="F56" s="7"/>
      <c r="G56" s="7"/>
      <c r="H56" s="8">
        <f t="shared" si="20"/>
        <v>0</v>
      </c>
      <c r="I56" s="8"/>
      <c r="J56" s="8"/>
      <c r="K56" s="8"/>
      <c r="L56" s="10">
        <f t="shared" si="21"/>
        <v>2.2999999999999998</v>
      </c>
      <c r="M56" s="10">
        <f t="shared" ref="M56:M108" si="39">E56+I56</f>
        <v>2.2999999999999998</v>
      </c>
      <c r="N56" s="10">
        <f t="shared" si="23"/>
        <v>0</v>
      </c>
      <c r="O56" s="10">
        <f t="shared" ref="O56:O108" si="40">G56+K56</f>
        <v>0</v>
      </c>
      <c r="R56" s="71">
        <f>'2 pr._pajamos pagal rūšis'!L53-'9 pr._įstaigų pajamos'!L56</f>
        <v>0</v>
      </c>
    </row>
    <row r="57" spans="1:18" ht="15" customHeight="1" x14ac:dyDescent="0.25">
      <c r="A57" s="5" t="s">
        <v>102</v>
      </c>
      <c r="B57" s="28" t="s">
        <v>378</v>
      </c>
      <c r="C57" s="29" t="s">
        <v>50</v>
      </c>
      <c r="D57" s="15">
        <f t="shared" si="38"/>
        <v>5.3</v>
      </c>
      <c r="E57" s="15">
        <v>5.3</v>
      </c>
      <c r="F57" s="15"/>
      <c r="G57" s="15"/>
      <c r="H57" s="9">
        <f t="shared" si="20"/>
        <v>0</v>
      </c>
      <c r="I57" s="9"/>
      <c r="J57" s="9"/>
      <c r="K57" s="9"/>
      <c r="L57" s="11">
        <f t="shared" si="21"/>
        <v>5.3</v>
      </c>
      <c r="M57" s="11">
        <f t="shared" si="39"/>
        <v>5.3</v>
      </c>
      <c r="N57" s="11">
        <f t="shared" si="23"/>
        <v>0</v>
      </c>
      <c r="O57" s="11">
        <f t="shared" si="40"/>
        <v>0</v>
      </c>
      <c r="R57" s="71">
        <f>'2 pr._pajamos pagal rūšis'!L54-'9 pr._įstaigų pajamos'!L57</f>
        <v>0</v>
      </c>
    </row>
    <row r="58" spans="1:18" ht="15" customHeight="1" x14ac:dyDescent="0.25">
      <c r="A58" s="5" t="s">
        <v>103</v>
      </c>
      <c r="B58" s="11" t="s">
        <v>148</v>
      </c>
      <c r="C58" s="29" t="s">
        <v>50</v>
      </c>
      <c r="D58" s="15">
        <f t="shared" si="38"/>
        <v>5.0999999999999996</v>
      </c>
      <c r="E58" s="15">
        <v>5.0999999999999996</v>
      </c>
      <c r="F58" s="15"/>
      <c r="G58" s="15"/>
      <c r="H58" s="9">
        <f t="shared" si="20"/>
        <v>0</v>
      </c>
      <c r="I58" s="9"/>
      <c r="J58" s="9"/>
      <c r="K58" s="9"/>
      <c r="L58" s="11">
        <f t="shared" si="21"/>
        <v>5.0999999999999996</v>
      </c>
      <c r="M58" s="11">
        <f t="shared" si="39"/>
        <v>5.0999999999999996</v>
      </c>
      <c r="N58" s="11">
        <f t="shared" si="23"/>
        <v>0</v>
      </c>
      <c r="O58" s="11">
        <f t="shared" si="40"/>
        <v>0</v>
      </c>
      <c r="R58" s="71">
        <f>'2 pr._pajamos pagal rūšis'!L55-'9 pr._įstaigų pajamos'!L58</f>
        <v>0</v>
      </c>
    </row>
    <row r="59" spans="1:18" ht="15" customHeight="1" x14ac:dyDescent="0.25">
      <c r="A59" s="5" t="s">
        <v>104</v>
      </c>
      <c r="B59" s="30" t="s">
        <v>322</v>
      </c>
      <c r="C59" s="29" t="s">
        <v>50</v>
      </c>
      <c r="D59" s="15">
        <f t="shared" si="38"/>
        <v>10.4</v>
      </c>
      <c r="E59" s="15">
        <v>10.4</v>
      </c>
      <c r="F59" s="15"/>
      <c r="G59" s="15"/>
      <c r="H59" s="9">
        <f t="shared" si="20"/>
        <v>0</v>
      </c>
      <c r="I59" s="9"/>
      <c r="J59" s="9"/>
      <c r="K59" s="9"/>
      <c r="L59" s="11">
        <f t="shared" si="21"/>
        <v>10.4</v>
      </c>
      <c r="M59" s="11">
        <f t="shared" si="39"/>
        <v>10.4</v>
      </c>
      <c r="N59" s="11">
        <f t="shared" si="23"/>
        <v>0</v>
      </c>
      <c r="O59" s="11">
        <f t="shared" si="40"/>
        <v>0</v>
      </c>
      <c r="R59" s="71">
        <f>'2 pr._pajamos pagal rūšis'!L56-'9 pr._įstaigų pajamos'!L59</f>
        <v>0</v>
      </c>
    </row>
    <row r="60" spans="1:18" ht="15" customHeight="1" x14ac:dyDescent="0.25">
      <c r="A60" s="5" t="s">
        <v>105</v>
      </c>
      <c r="B60" s="28" t="s">
        <v>379</v>
      </c>
      <c r="C60" s="14" t="s">
        <v>50</v>
      </c>
      <c r="D60" s="15">
        <f t="shared" si="38"/>
        <v>38.5</v>
      </c>
      <c r="E60" s="15">
        <v>38.5</v>
      </c>
      <c r="F60" s="15">
        <v>27.9</v>
      </c>
      <c r="G60" s="15"/>
      <c r="H60" s="9">
        <f t="shared" si="20"/>
        <v>0</v>
      </c>
      <c r="I60" s="9"/>
      <c r="J60" s="9"/>
      <c r="K60" s="9"/>
      <c r="L60" s="11">
        <f t="shared" si="21"/>
        <v>38.5</v>
      </c>
      <c r="M60" s="11">
        <f t="shared" si="39"/>
        <v>38.5</v>
      </c>
      <c r="N60" s="11">
        <f t="shared" si="23"/>
        <v>27.9</v>
      </c>
      <c r="O60" s="11">
        <f t="shared" si="40"/>
        <v>0</v>
      </c>
      <c r="R60" s="71">
        <f>'2 pr._pajamos pagal rūšis'!L57-'9 pr._įstaigų pajamos'!L60</f>
        <v>0</v>
      </c>
    </row>
    <row r="61" spans="1:18" ht="15" customHeight="1" x14ac:dyDescent="0.25">
      <c r="A61" s="5" t="s">
        <v>106</v>
      </c>
      <c r="B61" s="28" t="s">
        <v>380</v>
      </c>
      <c r="C61" s="14" t="s">
        <v>50</v>
      </c>
      <c r="D61" s="15">
        <f t="shared" si="38"/>
        <v>16.899999999999999</v>
      </c>
      <c r="E61" s="15">
        <v>16.899999999999999</v>
      </c>
      <c r="F61" s="15"/>
      <c r="G61" s="15"/>
      <c r="H61" s="9">
        <f t="shared" si="20"/>
        <v>3.6</v>
      </c>
      <c r="I61" s="9">
        <v>3.6</v>
      </c>
      <c r="J61" s="9"/>
      <c r="K61" s="9"/>
      <c r="L61" s="11">
        <f t="shared" si="21"/>
        <v>20.5</v>
      </c>
      <c r="M61" s="11">
        <f t="shared" si="39"/>
        <v>20.5</v>
      </c>
      <c r="N61" s="11">
        <f t="shared" si="23"/>
        <v>0</v>
      </c>
      <c r="O61" s="11">
        <f t="shared" si="40"/>
        <v>0</v>
      </c>
      <c r="R61" s="71">
        <f>'2 pr._pajamos pagal rūšis'!L58-'9 pr._įstaigų pajamos'!L61</f>
        <v>0</v>
      </c>
    </row>
    <row r="62" spans="1:18" ht="15" customHeight="1" x14ac:dyDescent="0.25">
      <c r="A62" s="5" t="s">
        <v>107</v>
      </c>
      <c r="B62" s="28" t="s">
        <v>381</v>
      </c>
      <c r="C62" s="29" t="s">
        <v>50</v>
      </c>
      <c r="D62" s="15">
        <f t="shared" ref="D62" si="41">E62+G62</f>
        <v>0.1</v>
      </c>
      <c r="E62" s="15">
        <v>0.1</v>
      </c>
      <c r="F62" s="15"/>
      <c r="G62" s="15"/>
      <c r="H62" s="9">
        <f t="shared" ref="H62" si="42">I62+K62</f>
        <v>0</v>
      </c>
      <c r="I62" s="9"/>
      <c r="J62" s="9"/>
      <c r="K62" s="9"/>
      <c r="L62" s="11">
        <f t="shared" ref="L62" si="43">M62+O62</f>
        <v>0.1</v>
      </c>
      <c r="M62" s="11">
        <f t="shared" ref="M62" si="44">E62+I62</f>
        <v>0.1</v>
      </c>
      <c r="N62" s="11">
        <f t="shared" ref="N62" si="45">F62+J62</f>
        <v>0</v>
      </c>
      <c r="O62" s="11">
        <f t="shared" ref="O62" si="46">G62+K62</f>
        <v>0</v>
      </c>
      <c r="R62" s="71">
        <f>'2 pr._pajamos pagal rūšis'!L59-'9 pr._įstaigų pajamos'!L62</f>
        <v>0</v>
      </c>
    </row>
    <row r="63" spans="1:18" ht="15" customHeight="1" x14ac:dyDescent="0.25">
      <c r="A63" s="5" t="s">
        <v>151</v>
      </c>
      <c r="B63" s="28" t="s">
        <v>363</v>
      </c>
      <c r="C63" s="14" t="s">
        <v>50</v>
      </c>
      <c r="D63" s="15">
        <f t="shared" si="38"/>
        <v>2.8</v>
      </c>
      <c r="E63" s="15">
        <v>2.8</v>
      </c>
      <c r="F63" s="15"/>
      <c r="G63" s="15"/>
      <c r="H63" s="9">
        <f t="shared" si="20"/>
        <v>0</v>
      </c>
      <c r="I63" s="9"/>
      <c r="J63" s="9"/>
      <c r="K63" s="9"/>
      <c r="L63" s="11">
        <f t="shared" si="21"/>
        <v>2.8</v>
      </c>
      <c r="M63" s="11">
        <f t="shared" si="39"/>
        <v>2.8</v>
      </c>
      <c r="N63" s="11">
        <f t="shared" si="23"/>
        <v>0</v>
      </c>
      <c r="O63" s="11">
        <f t="shared" si="40"/>
        <v>0</v>
      </c>
      <c r="R63" s="71">
        <f>'2 pr._pajamos pagal rūšis'!L60-'9 pr._įstaigų pajamos'!L63</f>
        <v>0</v>
      </c>
    </row>
    <row r="64" spans="1:18" ht="15" customHeight="1" x14ac:dyDescent="0.25">
      <c r="A64" s="5" t="s">
        <v>152</v>
      </c>
      <c r="B64" s="158" t="s">
        <v>45</v>
      </c>
      <c r="C64" s="14" t="s">
        <v>50</v>
      </c>
      <c r="D64" s="15">
        <f t="shared" si="38"/>
        <v>0.1</v>
      </c>
      <c r="E64" s="15">
        <v>0.1</v>
      </c>
      <c r="F64" s="15"/>
      <c r="G64" s="15"/>
      <c r="H64" s="9">
        <f t="shared" si="20"/>
        <v>0</v>
      </c>
      <c r="I64" s="9"/>
      <c r="J64" s="9"/>
      <c r="K64" s="9"/>
      <c r="L64" s="11">
        <f t="shared" ref="L64:L65" si="47">M64+O64</f>
        <v>0.1</v>
      </c>
      <c r="M64" s="11">
        <f t="shared" ref="M64:M65" si="48">E64+I64</f>
        <v>0.1</v>
      </c>
      <c r="N64" s="11">
        <f t="shared" ref="N64:N65" si="49">F64+J64</f>
        <v>0</v>
      </c>
      <c r="O64" s="11">
        <f t="shared" ref="O64:O65" si="50">G64+K64</f>
        <v>0</v>
      </c>
      <c r="R64" s="71">
        <f>'2 pr._pajamos pagal rūšis'!L61-'9 pr._įstaigų pajamos'!L64</f>
        <v>0</v>
      </c>
    </row>
    <row r="65" spans="1:18" ht="15" customHeight="1" x14ac:dyDescent="0.25">
      <c r="A65" s="5" t="s">
        <v>108</v>
      </c>
      <c r="B65" s="11" t="s">
        <v>42</v>
      </c>
      <c r="C65" s="14" t="s">
        <v>50</v>
      </c>
      <c r="D65" s="15">
        <f t="shared" si="38"/>
        <v>0.1</v>
      </c>
      <c r="E65" s="15">
        <v>0.1</v>
      </c>
      <c r="F65" s="15"/>
      <c r="G65" s="15"/>
      <c r="H65" s="9">
        <f t="shared" si="20"/>
        <v>0</v>
      </c>
      <c r="I65" s="9"/>
      <c r="J65" s="9"/>
      <c r="K65" s="9"/>
      <c r="L65" s="11">
        <f t="shared" si="47"/>
        <v>0.1</v>
      </c>
      <c r="M65" s="11">
        <f t="shared" si="48"/>
        <v>0.1</v>
      </c>
      <c r="N65" s="11">
        <f t="shared" si="49"/>
        <v>0</v>
      </c>
      <c r="O65" s="11">
        <f t="shared" si="50"/>
        <v>0</v>
      </c>
      <c r="R65" s="71">
        <f>'2 pr._pajamos pagal rūšis'!L62-'9 pr._įstaigų pajamos'!L65</f>
        <v>0</v>
      </c>
    </row>
    <row r="66" spans="1:18" ht="15" customHeight="1" x14ac:dyDescent="0.25">
      <c r="A66" s="5" t="s">
        <v>153</v>
      </c>
      <c r="B66" s="28" t="s">
        <v>44</v>
      </c>
      <c r="C66" s="14" t="s">
        <v>50</v>
      </c>
      <c r="D66" s="15">
        <f t="shared" si="38"/>
        <v>6.2</v>
      </c>
      <c r="E66" s="15">
        <v>6.2</v>
      </c>
      <c r="F66" s="15"/>
      <c r="G66" s="15"/>
      <c r="H66" s="9">
        <f t="shared" si="20"/>
        <v>-3.3</v>
      </c>
      <c r="I66" s="9">
        <v>-3.3</v>
      </c>
      <c r="J66" s="9"/>
      <c r="K66" s="9"/>
      <c r="L66" s="11">
        <f t="shared" ref="L66" si="51">M66+O66</f>
        <v>2.9000000000000004</v>
      </c>
      <c r="M66" s="11">
        <f t="shared" ref="M66" si="52">E66+I66</f>
        <v>2.9000000000000004</v>
      </c>
      <c r="N66" s="11">
        <f t="shared" ref="N66" si="53">F66+J66</f>
        <v>0</v>
      </c>
      <c r="O66" s="11">
        <f t="shared" ref="O66" si="54">G66+K66</f>
        <v>0</v>
      </c>
      <c r="R66" s="71"/>
    </row>
    <row r="67" spans="1:18" ht="15" customHeight="1" x14ac:dyDescent="0.25">
      <c r="A67" s="5" t="s">
        <v>154</v>
      </c>
      <c r="B67" s="28" t="s">
        <v>160</v>
      </c>
      <c r="C67" s="29" t="s">
        <v>50</v>
      </c>
      <c r="D67" s="15">
        <f t="shared" si="38"/>
        <v>7.1</v>
      </c>
      <c r="E67" s="15">
        <v>7.1</v>
      </c>
      <c r="F67" s="15"/>
      <c r="G67" s="15"/>
      <c r="H67" s="9">
        <f t="shared" si="20"/>
        <v>0</v>
      </c>
      <c r="I67" s="9"/>
      <c r="J67" s="9"/>
      <c r="K67" s="9"/>
      <c r="L67" s="11">
        <f t="shared" si="21"/>
        <v>7.1</v>
      </c>
      <c r="M67" s="11">
        <f t="shared" si="39"/>
        <v>7.1</v>
      </c>
      <c r="N67" s="11">
        <f t="shared" si="23"/>
        <v>0</v>
      </c>
      <c r="O67" s="11">
        <f t="shared" si="40"/>
        <v>0</v>
      </c>
      <c r="R67" s="71">
        <f>'2 pr._pajamos pagal rūšis'!L64-'9 pr._įstaigų pajamos'!L67</f>
        <v>0</v>
      </c>
    </row>
    <row r="68" spans="1:18" ht="15" customHeight="1" x14ac:dyDescent="0.25">
      <c r="A68" s="5" t="s">
        <v>109</v>
      </c>
      <c r="B68" s="28" t="s">
        <v>43</v>
      </c>
      <c r="C68" s="29" t="s">
        <v>50</v>
      </c>
      <c r="D68" s="15">
        <f t="shared" si="38"/>
        <v>0.1</v>
      </c>
      <c r="E68" s="15">
        <v>0.1</v>
      </c>
      <c r="F68" s="15"/>
      <c r="G68" s="15"/>
      <c r="H68" s="9">
        <f t="shared" si="20"/>
        <v>5.2</v>
      </c>
      <c r="I68" s="9">
        <v>5.2</v>
      </c>
      <c r="J68" s="9"/>
      <c r="K68" s="9"/>
      <c r="L68" s="11">
        <f t="shared" ref="L68" si="55">M68+O68</f>
        <v>5.3</v>
      </c>
      <c r="M68" s="11">
        <f t="shared" ref="M68" si="56">E68+I68</f>
        <v>5.3</v>
      </c>
      <c r="N68" s="11">
        <f t="shared" ref="N68" si="57">F68+J68</f>
        <v>0</v>
      </c>
      <c r="O68" s="11">
        <f t="shared" ref="O68" si="58">G68+K68</f>
        <v>0</v>
      </c>
      <c r="R68" s="71">
        <f>'2 pr._pajamos pagal rūšis'!L65-'9 pr._įstaigų pajamos'!L68</f>
        <v>0</v>
      </c>
    </row>
    <row r="69" spans="1:18" ht="15" customHeight="1" x14ac:dyDescent="0.25">
      <c r="A69" s="5" t="s">
        <v>110</v>
      </c>
      <c r="B69" s="31" t="s">
        <v>46</v>
      </c>
      <c r="C69" s="29" t="s">
        <v>50</v>
      </c>
      <c r="D69" s="15">
        <f t="shared" si="38"/>
        <v>0.1</v>
      </c>
      <c r="E69" s="15">
        <v>0.1</v>
      </c>
      <c r="F69" s="15"/>
      <c r="G69" s="15"/>
      <c r="H69" s="9">
        <f t="shared" si="20"/>
        <v>0</v>
      </c>
      <c r="I69" s="9"/>
      <c r="J69" s="9"/>
      <c r="K69" s="9"/>
      <c r="L69" s="11">
        <f t="shared" ref="L69" si="59">M69+O69</f>
        <v>0.1</v>
      </c>
      <c r="M69" s="11">
        <f t="shared" ref="M69" si="60">E69+I69</f>
        <v>0.1</v>
      </c>
      <c r="N69" s="11">
        <f t="shared" ref="N69" si="61">F69+J69</f>
        <v>0</v>
      </c>
      <c r="O69" s="11">
        <f t="shared" ref="O69" si="62">G69+K69</f>
        <v>0</v>
      </c>
      <c r="R69" s="71">
        <f>'2 pr._pajamos pagal rūšis'!L66-'9 pr._įstaigų pajamos'!L69</f>
        <v>0</v>
      </c>
    </row>
    <row r="70" spans="1:18" ht="15" customHeight="1" x14ac:dyDescent="0.25">
      <c r="A70" s="5" t="s">
        <v>111</v>
      </c>
      <c r="B70" s="28" t="s">
        <v>364</v>
      </c>
      <c r="C70" s="29" t="s">
        <v>50</v>
      </c>
      <c r="D70" s="15">
        <f>E70+G70</f>
        <v>7.2</v>
      </c>
      <c r="E70" s="15">
        <v>7.2</v>
      </c>
      <c r="F70" s="15"/>
      <c r="G70" s="15"/>
      <c r="H70" s="9">
        <f>I70+K70</f>
        <v>-3.5</v>
      </c>
      <c r="I70" s="9">
        <v>-3.5</v>
      </c>
      <c r="J70" s="9"/>
      <c r="K70" s="9"/>
      <c r="L70" s="11">
        <f>M70+O70</f>
        <v>3.7</v>
      </c>
      <c r="M70" s="11">
        <f>E70+I70</f>
        <v>3.7</v>
      </c>
      <c r="N70" s="11">
        <f>F70+J70</f>
        <v>0</v>
      </c>
      <c r="O70" s="11">
        <f>G70+K70</f>
        <v>0</v>
      </c>
      <c r="R70" s="71">
        <f>'2 pr._pajamos pagal rūšis'!L67-'9 pr._įstaigų pajamos'!L70</f>
        <v>0</v>
      </c>
    </row>
    <row r="71" spans="1:18" ht="15" customHeight="1" x14ac:dyDescent="0.25">
      <c r="A71" s="5" t="s">
        <v>112</v>
      </c>
      <c r="B71" s="28" t="s">
        <v>41</v>
      </c>
      <c r="C71" s="29" t="s">
        <v>50</v>
      </c>
      <c r="D71" s="15">
        <f t="shared" si="38"/>
        <v>27.2</v>
      </c>
      <c r="E71" s="15">
        <v>27.2</v>
      </c>
      <c r="F71" s="15"/>
      <c r="G71" s="15"/>
      <c r="H71" s="9">
        <f t="shared" si="20"/>
        <v>0</v>
      </c>
      <c r="I71" s="9"/>
      <c r="J71" s="9"/>
      <c r="K71" s="9"/>
      <c r="L71" s="11">
        <f t="shared" si="21"/>
        <v>27.2</v>
      </c>
      <c r="M71" s="11">
        <f t="shared" si="39"/>
        <v>27.2</v>
      </c>
      <c r="N71" s="11">
        <f t="shared" si="23"/>
        <v>0</v>
      </c>
      <c r="O71" s="11">
        <f t="shared" si="40"/>
        <v>0</v>
      </c>
      <c r="R71" s="71">
        <f>'2 pr._pajamos pagal rūšis'!L68-'9 pr._įstaigų pajamos'!L71</f>
        <v>0</v>
      </c>
    </row>
    <row r="72" spans="1:18" ht="15" customHeight="1" x14ac:dyDescent="0.25">
      <c r="A72" s="5" t="s">
        <v>113</v>
      </c>
      <c r="B72" s="31" t="s">
        <v>365</v>
      </c>
      <c r="C72" s="29" t="s">
        <v>50</v>
      </c>
      <c r="D72" s="15">
        <f>E72+G72</f>
        <v>16.3</v>
      </c>
      <c r="E72" s="15">
        <v>16.3</v>
      </c>
      <c r="F72" s="15"/>
      <c r="G72" s="15"/>
      <c r="H72" s="9">
        <f>I72+K72</f>
        <v>0</v>
      </c>
      <c r="I72" s="9"/>
      <c r="J72" s="9"/>
      <c r="K72" s="9"/>
      <c r="L72" s="11">
        <f>M72+O72</f>
        <v>16.3</v>
      </c>
      <c r="M72" s="11">
        <f>E72+I72</f>
        <v>16.3</v>
      </c>
      <c r="N72" s="11">
        <f>F72+J72</f>
        <v>0</v>
      </c>
      <c r="O72" s="11">
        <f>G72+K72</f>
        <v>0</v>
      </c>
      <c r="R72" s="71">
        <f>'2 pr._pajamos pagal rūšis'!L69-'9 pr._įstaigų pajamos'!L72</f>
        <v>0</v>
      </c>
    </row>
    <row r="73" spans="1:18" ht="15" customHeight="1" x14ac:dyDescent="0.25">
      <c r="A73" s="5" t="s">
        <v>161</v>
      </c>
      <c r="B73" s="31" t="s">
        <v>40</v>
      </c>
      <c r="C73" s="29" t="s">
        <v>50</v>
      </c>
      <c r="D73" s="15">
        <f t="shared" si="38"/>
        <v>21.4</v>
      </c>
      <c r="E73" s="15">
        <v>21.4</v>
      </c>
      <c r="F73" s="15"/>
      <c r="G73" s="15"/>
      <c r="H73" s="9">
        <f t="shared" si="20"/>
        <v>-9.3000000000000007</v>
      </c>
      <c r="I73" s="9">
        <v>-9.3000000000000007</v>
      </c>
      <c r="J73" s="9"/>
      <c r="K73" s="9"/>
      <c r="L73" s="11">
        <f t="shared" si="21"/>
        <v>12.099999999999998</v>
      </c>
      <c r="M73" s="11">
        <f t="shared" si="39"/>
        <v>12.099999999999998</v>
      </c>
      <c r="N73" s="11">
        <f t="shared" si="23"/>
        <v>0</v>
      </c>
      <c r="O73" s="11">
        <f t="shared" si="40"/>
        <v>0</v>
      </c>
      <c r="R73" s="71">
        <f>'2 pr._pajamos pagal rūšis'!L70-'9 pr._įstaigų pajamos'!L73</f>
        <v>0</v>
      </c>
    </row>
    <row r="74" spans="1:18" ht="15" customHeight="1" x14ac:dyDescent="0.25">
      <c r="A74" s="5" t="s">
        <v>114</v>
      </c>
      <c r="B74" s="28" t="s">
        <v>463</v>
      </c>
      <c r="C74" s="29" t="s">
        <v>50</v>
      </c>
      <c r="D74" s="15">
        <f t="shared" si="38"/>
        <v>8.1</v>
      </c>
      <c r="E74" s="15">
        <v>8.1</v>
      </c>
      <c r="F74" s="15"/>
      <c r="G74" s="15"/>
      <c r="H74" s="9">
        <f t="shared" si="20"/>
        <v>0</v>
      </c>
      <c r="I74" s="9"/>
      <c r="J74" s="9"/>
      <c r="K74" s="9"/>
      <c r="L74" s="11">
        <f t="shared" si="21"/>
        <v>8.1</v>
      </c>
      <c r="M74" s="11">
        <f t="shared" si="39"/>
        <v>8.1</v>
      </c>
      <c r="N74" s="11">
        <f t="shared" si="23"/>
        <v>0</v>
      </c>
      <c r="O74" s="11">
        <f t="shared" si="40"/>
        <v>0</v>
      </c>
      <c r="R74" s="71">
        <f>'2 pr._pajamos pagal rūšis'!L71-'9 pr._įstaigų pajamos'!L74</f>
        <v>0</v>
      </c>
    </row>
    <row r="75" spans="1:18" ht="15" customHeight="1" x14ac:dyDescent="0.25">
      <c r="A75" s="5" t="s">
        <v>115</v>
      </c>
      <c r="B75" s="28" t="s">
        <v>149</v>
      </c>
      <c r="C75" s="29" t="s">
        <v>50</v>
      </c>
      <c r="D75" s="15">
        <f t="shared" si="38"/>
        <v>89.2</v>
      </c>
      <c r="E75" s="15">
        <v>89.2</v>
      </c>
      <c r="F75" s="15"/>
      <c r="G75" s="15"/>
      <c r="H75" s="9">
        <f t="shared" si="20"/>
        <v>0</v>
      </c>
      <c r="I75" s="9"/>
      <c r="J75" s="9"/>
      <c r="K75" s="9"/>
      <c r="L75" s="11">
        <f t="shared" si="21"/>
        <v>89.2</v>
      </c>
      <c r="M75" s="11">
        <f t="shared" si="39"/>
        <v>89.2</v>
      </c>
      <c r="N75" s="11">
        <f t="shared" si="23"/>
        <v>0</v>
      </c>
      <c r="O75" s="11">
        <f t="shared" si="40"/>
        <v>0</v>
      </c>
      <c r="R75" s="71">
        <f>'2 pr._pajamos pagal rūšis'!L72-'9 pr._įstaigų pajamos'!L75</f>
        <v>0</v>
      </c>
    </row>
    <row r="76" spans="1:18" ht="15" customHeight="1" x14ac:dyDescent="0.25">
      <c r="A76" s="5" t="s">
        <v>116</v>
      </c>
      <c r="B76" s="28" t="s">
        <v>34</v>
      </c>
      <c r="C76" s="29" t="s">
        <v>50</v>
      </c>
      <c r="D76" s="15">
        <f t="shared" si="38"/>
        <v>44.2</v>
      </c>
      <c r="E76" s="15">
        <v>44.2</v>
      </c>
      <c r="F76" s="15"/>
      <c r="G76" s="15"/>
      <c r="H76" s="9">
        <f t="shared" si="20"/>
        <v>0</v>
      </c>
      <c r="I76" s="9"/>
      <c r="J76" s="9"/>
      <c r="K76" s="9"/>
      <c r="L76" s="11">
        <f t="shared" si="21"/>
        <v>44.2</v>
      </c>
      <c r="M76" s="11">
        <f t="shared" si="39"/>
        <v>44.2</v>
      </c>
      <c r="N76" s="11">
        <f t="shared" si="23"/>
        <v>0</v>
      </c>
      <c r="O76" s="11">
        <f t="shared" si="40"/>
        <v>0</v>
      </c>
      <c r="R76" s="71">
        <f>'2 pr._pajamos pagal rūšis'!L73-'9 pr._įstaigų pajamos'!L76</f>
        <v>0</v>
      </c>
    </row>
    <row r="77" spans="1:18" ht="15" customHeight="1" x14ac:dyDescent="0.25">
      <c r="A77" s="5" t="s">
        <v>117</v>
      </c>
      <c r="B77" s="28" t="s">
        <v>36</v>
      </c>
      <c r="C77" s="29" t="s">
        <v>50</v>
      </c>
      <c r="D77" s="15">
        <f t="shared" si="38"/>
        <v>42.5</v>
      </c>
      <c r="E77" s="15">
        <v>42.5</v>
      </c>
      <c r="F77" s="15"/>
      <c r="G77" s="15"/>
      <c r="H77" s="9">
        <f t="shared" si="20"/>
        <v>0</v>
      </c>
      <c r="I77" s="9"/>
      <c r="J77" s="9"/>
      <c r="K77" s="9"/>
      <c r="L77" s="11">
        <f t="shared" si="21"/>
        <v>42.5</v>
      </c>
      <c r="M77" s="11">
        <f t="shared" si="39"/>
        <v>42.5</v>
      </c>
      <c r="N77" s="11">
        <f t="shared" si="23"/>
        <v>0</v>
      </c>
      <c r="O77" s="11">
        <f t="shared" si="40"/>
        <v>0</v>
      </c>
      <c r="R77" s="71">
        <f>'2 pr._pajamos pagal rūšis'!L74-'9 pr._įstaigų pajamos'!L77</f>
        <v>0</v>
      </c>
    </row>
    <row r="78" spans="1:18" ht="15" customHeight="1" x14ac:dyDescent="0.25">
      <c r="A78" s="5" t="s">
        <v>118</v>
      </c>
      <c r="B78" s="28" t="s">
        <v>38</v>
      </c>
      <c r="C78" s="29" t="s">
        <v>50</v>
      </c>
      <c r="D78" s="15">
        <f t="shared" si="38"/>
        <v>83</v>
      </c>
      <c r="E78" s="15">
        <v>83</v>
      </c>
      <c r="F78" s="15"/>
      <c r="G78" s="15"/>
      <c r="H78" s="9">
        <f t="shared" si="20"/>
        <v>0</v>
      </c>
      <c r="I78" s="9"/>
      <c r="J78" s="9"/>
      <c r="K78" s="9"/>
      <c r="L78" s="11">
        <f t="shared" si="21"/>
        <v>83</v>
      </c>
      <c r="M78" s="11">
        <f t="shared" si="39"/>
        <v>83</v>
      </c>
      <c r="N78" s="11">
        <f t="shared" si="23"/>
        <v>0</v>
      </c>
      <c r="O78" s="11">
        <f t="shared" si="40"/>
        <v>0</v>
      </c>
      <c r="R78" s="71">
        <f>'2 pr._pajamos pagal rūšis'!L75-'9 pr._įstaigų pajamos'!L78</f>
        <v>0</v>
      </c>
    </row>
    <row r="79" spans="1:18" ht="16.5" customHeight="1" x14ac:dyDescent="0.25">
      <c r="A79" s="5" t="s">
        <v>157</v>
      </c>
      <c r="B79" s="11" t="s">
        <v>37</v>
      </c>
      <c r="C79" s="29" t="s">
        <v>50</v>
      </c>
      <c r="D79" s="15">
        <f t="shared" si="38"/>
        <v>44.7</v>
      </c>
      <c r="E79" s="15">
        <v>44.7</v>
      </c>
      <c r="F79" s="15"/>
      <c r="G79" s="15"/>
      <c r="H79" s="9">
        <f t="shared" si="20"/>
        <v>0</v>
      </c>
      <c r="I79" s="9"/>
      <c r="J79" s="9"/>
      <c r="K79" s="9"/>
      <c r="L79" s="11">
        <f t="shared" si="21"/>
        <v>44.7</v>
      </c>
      <c r="M79" s="11">
        <f t="shared" si="39"/>
        <v>44.7</v>
      </c>
      <c r="N79" s="11">
        <f t="shared" si="23"/>
        <v>0</v>
      </c>
      <c r="O79" s="11">
        <f t="shared" si="40"/>
        <v>0</v>
      </c>
      <c r="R79" s="71">
        <f>'2 pr._pajamos pagal rūšis'!L76-'9 pr._įstaigų pajamos'!L79</f>
        <v>0</v>
      </c>
    </row>
    <row r="80" spans="1:18" x14ac:dyDescent="0.25">
      <c r="A80" s="5" t="s">
        <v>119</v>
      </c>
      <c r="B80" s="32" t="s">
        <v>35</v>
      </c>
      <c r="C80" s="14" t="s">
        <v>50</v>
      </c>
      <c r="D80" s="15">
        <f t="shared" si="38"/>
        <v>87.3</v>
      </c>
      <c r="E80" s="15">
        <v>87.3</v>
      </c>
      <c r="F80" s="15"/>
      <c r="G80" s="15"/>
      <c r="H80" s="9">
        <f t="shared" si="20"/>
        <v>0</v>
      </c>
      <c r="I80" s="9"/>
      <c r="J80" s="9"/>
      <c r="K80" s="9"/>
      <c r="L80" s="11">
        <f t="shared" si="21"/>
        <v>87.3</v>
      </c>
      <c r="M80" s="11">
        <f t="shared" si="39"/>
        <v>87.3</v>
      </c>
      <c r="N80" s="11">
        <f t="shared" si="23"/>
        <v>0</v>
      </c>
      <c r="O80" s="11">
        <f t="shared" si="40"/>
        <v>0</v>
      </c>
      <c r="R80" s="71">
        <f>'2 pr._pajamos pagal rūšis'!L77-'9 pr._įstaigų pajamos'!L80</f>
        <v>0</v>
      </c>
    </row>
    <row r="81" spans="1:18" ht="15" customHeight="1" x14ac:dyDescent="0.25">
      <c r="A81" s="12" t="s">
        <v>120</v>
      </c>
      <c r="B81" s="33" t="s">
        <v>39</v>
      </c>
      <c r="C81" s="14" t="s">
        <v>50</v>
      </c>
      <c r="D81" s="15">
        <f t="shared" si="38"/>
        <v>10.9</v>
      </c>
      <c r="E81" s="15">
        <v>10.9</v>
      </c>
      <c r="F81" s="15"/>
      <c r="G81" s="15"/>
      <c r="H81" s="9">
        <f t="shared" si="20"/>
        <v>-5.3</v>
      </c>
      <c r="I81" s="9">
        <v>-5.3</v>
      </c>
      <c r="J81" s="9"/>
      <c r="K81" s="9"/>
      <c r="L81" s="11">
        <f t="shared" si="21"/>
        <v>5.6000000000000005</v>
      </c>
      <c r="M81" s="11">
        <f t="shared" si="39"/>
        <v>5.6000000000000005</v>
      </c>
      <c r="N81" s="11">
        <f t="shared" si="23"/>
        <v>0</v>
      </c>
      <c r="O81" s="11">
        <f t="shared" si="40"/>
        <v>0</v>
      </c>
      <c r="R81" s="71">
        <f>'2 pr._pajamos pagal rūšis'!L78-'9 pr._įstaigų pajamos'!L81</f>
        <v>0</v>
      </c>
    </row>
    <row r="82" spans="1:18" ht="15" customHeight="1" x14ac:dyDescent="0.25">
      <c r="A82" s="12" t="s">
        <v>121</v>
      </c>
      <c r="B82" s="33" t="s">
        <v>527</v>
      </c>
      <c r="C82" s="14" t="s">
        <v>50</v>
      </c>
      <c r="D82" s="15">
        <f t="shared" si="38"/>
        <v>0</v>
      </c>
      <c r="E82" s="15"/>
      <c r="F82" s="15"/>
      <c r="G82" s="15"/>
      <c r="H82" s="9">
        <f t="shared" si="20"/>
        <v>9.3000000000000007</v>
      </c>
      <c r="I82" s="9">
        <v>9.3000000000000007</v>
      </c>
      <c r="J82" s="9"/>
      <c r="K82" s="9"/>
      <c r="L82" s="11">
        <f t="shared" ref="L82" si="63">M82+O82</f>
        <v>9.3000000000000007</v>
      </c>
      <c r="M82" s="11">
        <f t="shared" ref="M82" si="64">E82+I82</f>
        <v>9.3000000000000007</v>
      </c>
      <c r="N82" s="11">
        <f t="shared" ref="N82" si="65">F82+J82</f>
        <v>0</v>
      </c>
      <c r="O82" s="11">
        <f t="shared" ref="O82" si="66">G82+K82</f>
        <v>0</v>
      </c>
      <c r="R82" s="71"/>
    </row>
    <row r="83" spans="1:18" ht="15" customHeight="1" x14ac:dyDescent="0.25">
      <c r="A83" s="18" t="s">
        <v>122</v>
      </c>
      <c r="B83" s="32" t="s">
        <v>48</v>
      </c>
      <c r="C83" s="14" t="s">
        <v>50</v>
      </c>
      <c r="D83" s="15">
        <f t="shared" si="38"/>
        <v>3.5</v>
      </c>
      <c r="E83" s="15">
        <v>3.5</v>
      </c>
      <c r="F83" s="15">
        <v>2</v>
      </c>
      <c r="G83" s="15"/>
      <c r="H83" s="9">
        <f t="shared" si="20"/>
        <v>0</v>
      </c>
      <c r="I83" s="9"/>
      <c r="J83" s="9"/>
      <c r="K83" s="9"/>
      <c r="L83" s="11">
        <f t="shared" si="21"/>
        <v>3.5</v>
      </c>
      <c r="M83" s="11">
        <f t="shared" si="39"/>
        <v>3.5</v>
      </c>
      <c r="N83" s="11">
        <f t="shared" si="23"/>
        <v>2</v>
      </c>
      <c r="O83" s="11">
        <f t="shared" si="40"/>
        <v>0</v>
      </c>
      <c r="R83" s="71">
        <f>'2 pr._pajamos pagal rūšis'!L80-'9 pr._įstaigų pajamos'!L83</f>
        <v>0</v>
      </c>
    </row>
    <row r="84" spans="1:18" ht="15" customHeight="1" x14ac:dyDescent="0.25">
      <c r="A84" s="281" t="s">
        <v>123</v>
      </c>
      <c r="B84" s="32" t="s">
        <v>47</v>
      </c>
      <c r="C84" s="14" t="s">
        <v>50</v>
      </c>
      <c r="D84" s="15">
        <f t="shared" si="38"/>
        <v>53.1</v>
      </c>
      <c r="E84" s="15">
        <v>53.1</v>
      </c>
      <c r="F84" s="15">
        <v>39.1</v>
      </c>
      <c r="G84" s="15"/>
      <c r="H84" s="9">
        <f t="shared" si="20"/>
        <v>0</v>
      </c>
      <c r="I84" s="9"/>
      <c r="J84" s="9"/>
      <c r="K84" s="9"/>
      <c r="L84" s="11">
        <f t="shared" si="21"/>
        <v>53.1</v>
      </c>
      <c r="M84" s="11">
        <f t="shared" si="39"/>
        <v>53.1</v>
      </c>
      <c r="N84" s="11">
        <f t="shared" si="23"/>
        <v>39.1</v>
      </c>
      <c r="O84" s="11">
        <f t="shared" si="40"/>
        <v>0</v>
      </c>
      <c r="R84" s="71">
        <f>'2 pr._pajamos pagal rūšis'!L81-'9 pr._įstaigų pajamos'!L84</f>
        <v>0</v>
      </c>
    </row>
    <row r="85" spans="1:18" ht="15" customHeight="1" x14ac:dyDescent="0.25">
      <c r="A85" s="5" t="s">
        <v>124</v>
      </c>
      <c r="B85" s="32" t="s">
        <v>63</v>
      </c>
      <c r="C85" s="14" t="s">
        <v>50</v>
      </c>
      <c r="D85" s="15">
        <f t="shared" si="38"/>
        <v>13.9</v>
      </c>
      <c r="E85" s="15">
        <v>13.9</v>
      </c>
      <c r="F85" s="15">
        <v>4.5999999999999996</v>
      </c>
      <c r="G85" s="15"/>
      <c r="H85" s="9">
        <f t="shared" si="20"/>
        <v>0</v>
      </c>
      <c r="I85" s="9"/>
      <c r="J85" s="9"/>
      <c r="K85" s="9"/>
      <c r="L85" s="11">
        <f t="shared" si="21"/>
        <v>13.9</v>
      </c>
      <c r="M85" s="11">
        <f t="shared" si="39"/>
        <v>13.9</v>
      </c>
      <c r="N85" s="11">
        <f t="shared" si="23"/>
        <v>4.5999999999999996</v>
      </c>
      <c r="O85" s="11">
        <f t="shared" si="40"/>
        <v>0</v>
      </c>
      <c r="R85" s="71">
        <f>'2 pr._pajamos pagal rūšis'!L82-'9 pr._įstaigų pajamos'!L85</f>
        <v>0</v>
      </c>
    </row>
    <row r="86" spans="1:18" ht="15" customHeight="1" x14ac:dyDescent="0.25">
      <c r="A86" s="5" t="s">
        <v>125</v>
      </c>
      <c r="B86" s="32" t="s">
        <v>49</v>
      </c>
      <c r="C86" s="14" t="s">
        <v>50</v>
      </c>
      <c r="D86" s="15">
        <f t="shared" si="38"/>
        <v>30</v>
      </c>
      <c r="E86" s="15">
        <v>30</v>
      </c>
      <c r="F86" s="15"/>
      <c r="G86" s="15"/>
      <c r="H86" s="9">
        <f t="shared" si="20"/>
        <v>0</v>
      </c>
      <c r="I86" s="9"/>
      <c r="J86" s="9"/>
      <c r="K86" s="9"/>
      <c r="L86" s="11">
        <f t="shared" si="21"/>
        <v>30</v>
      </c>
      <c r="M86" s="11">
        <f t="shared" si="39"/>
        <v>30</v>
      </c>
      <c r="N86" s="11">
        <f t="shared" si="23"/>
        <v>0</v>
      </c>
      <c r="O86" s="11">
        <f t="shared" si="40"/>
        <v>0</v>
      </c>
      <c r="R86" s="71">
        <f>'2 pr._pajamos pagal rūšis'!L83-'9 pr._įstaigų pajamos'!L86</f>
        <v>0</v>
      </c>
    </row>
    <row r="87" spans="1:18" s="34" customFormat="1" ht="15" customHeight="1" x14ac:dyDescent="0.25">
      <c r="A87" s="448" t="s">
        <v>126</v>
      </c>
      <c r="B87" s="32" t="s">
        <v>163</v>
      </c>
      <c r="C87" s="14" t="s">
        <v>50</v>
      </c>
      <c r="D87" s="15">
        <f t="shared" si="38"/>
        <v>9.8000000000000007</v>
      </c>
      <c r="E87" s="15">
        <v>9.8000000000000007</v>
      </c>
      <c r="F87" s="15"/>
      <c r="G87" s="15"/>
      <c r="H87" s="9">
        <f t="shared" si="20"/>
        <v>0</v>
      </c>
      <c r="I87" s="9"/>
      <c r="J87" s="9"/>
      <c r="K87" s="9"/>
      <c r="L87" s="11">
        <f t="shared" si="21"/>
        <v>9.8000000000000007</v>
      </c>
      <c r="M87" s="11">
        <f t="shared" si="39"/>
        <v>9.8000000000000007</v>
      </c>
      <c r="N87" s="11">
        <f t="shared" si="23"/>
        <v>0</v>
      </c>
      <c r="O87" s="11">
        <f t="shared" si="40"/>
        <v>0</v>
      </c>
      <c r="R87" s="71">
        <f>'2 pr._pajamos pagal rūšis'!L84-'9 pr._įstaigų pajamos'!L87</f>
        <v>0</v>
      </c>
    </row>
    <row r="88" spans="1:18" ht="15.95" customHeight="1" x14ac:dyDescent="0.25">
      <c r="A88" s="282" t="s">
        <v>127</v>
      </c>
      <c r="B88" s="20" t="s">
        <v>172</v>
      </c>
      <c r="C88" s="24"/>
      <c r="D88" s="22">
        <f t="shared" ref="D88:K88" si="67">SUM(D54:D87)</f>
        <v>707.59999999999991</v>
      </c>
      <c r="E88" s="22">
        <f t="shared" si="67"/>
        <v>707.59999999999991</v>
      </c>
      <c r="F88" s="22">
        <f t="shared" si="67"/>
        <v>73.599999999999994</v>
      </c>
      <c r="G88" s="22">
        <f t="shared" si="67"/>
        <v>0</v>
      </c>
      <c r="H88" s="23">
        <f t="shared" si="67"/>
        <v>-3.3000000000000007</v>
      </c>
      <c r="I88" s="23">
        <f t="shared" si="67"/>
        <v>-3.3000000000000007</v>
      </c>
      <c r="J88" s="23">
        <f t="shared" si="67"/>
        <v>0</v>
      </c>
      <c r="K88" s="23">
        <f t="shared" si="67"/>
        <v>0</v>
      </c>
      <c r="L88" s="20">
        <f t="shared" si="21"/>
        <v>704.29999999999984</v>
      </c>
      <c r="M88" s="20">
        <f>SUM(M54:M87)</f>
        <v>704.29999999999984</v>
      </c>
      <c r="N88" s="20">
        <f>SUM(N54:N87)</f>
        <v>73.599999999999994</v>
      </c>
      <c r="O88" s="20">
        <f>SUM(O54:O87)</f>
        <v>0</v>
      </c>
      <c r="R88" s="71">
        <f>'2 pr._pajamos pagal rūšis'!L85-'9 pr._įstaigų pajamos'!L88</f>
        <v>0</v>
      </c>
    </row>
    <row r="89" spans="1:18" ht="15.95" customHeight="1" x14ac:dyDescent="0.25">
      <c r="A89" s="5" t="s">
        <v>128</v>
      </c>
      <c r="B89" s="471" t="s">
        <v>64</v>
      </c>
      <c r="C89" s="472"/>
      <c r="D89" s="472"/>
      <c r="E89" s="472"/>
      <c r="F89" s="472"/>
      <c r="G89" s="472"/>
      <c r="H89" s="472"/>
      <c r="I89" s="472"/>
      <c r="J89" s="472"/>
      <c r="K89" s="472"/>
      <c r="L89" s="472"/>
      <c r="M89" s="472"/>
      <c r="N89" s="472"/>
      <c r="O89" s="472"/>
      <c r="R89" s="71">
        <f>'2 pr._pajamos pagal rūšis'!L86-'9 pr._įstaigų pajamos'!L89</f>
        <v>0</v>
      </c>
    </row>
    <row r="90" spans="1:18" ht="15" customHeight="1" x14ac:dyDescent="0.25">
      <c r="A90" s="5" t="s">
        <v>129</v>
      </c>
      <c r="B90" s="28" t="s">
        <v>7</v>
      </c>
      <c r="C90" s="35" t="s">
        <v>30</v>
      </c>
      <c r="D90" s="15">
        <f t="shared" ref="D90:D103" si="68">E90+G90</f>
        <v>0.8</v>
      </c>
      <c r="E90" s="15">
        <v>0.8</v>
      </c>
      <c r="F90" s="15"/>
      <c r="G90" s="15"/>
      <c r="H90" s="9">
        <f t="shared" si="20"/>
        <v>0.4</v>
      </c>
      <c r="I90" s="9">
        <v>0.4</v>
      </c>
      <c r="J90" s="9"/>
      <c r="K90" s="9"/>
      <c r="L90" s="11">
        <f t="shared" si="21"/>
        <v>1.2000000000000002</v>
      </c>
      <c r="M90" s="11">
        <f t="shared" si="39"/>
        <v>1.2000000000000002</v>
      </c>
      <c r="N90" s="11">
        <f t="shared" si="23"/>
        <v>0</v>
      </c>
      <c r="O90" s="11">
        <f t="shared" si="40"/>
        <v>0</v>
      </c>
      <c r="R90" s="71">
        <f>'2 pr._pajamos pagal rūšis'!L87-'9 pr._įstaigų pajamos'!L90</f>
        <v>0</v>
      </c>
    </row>
    <row r="91" spans="1:18" ht="15" customHeight="1" x14ac:dyDescent="0.25">
      <c r="A91" s="5" t="s">
        <v>130</v>
      </c>
      <c r="B91" s="28" t="s">
        <v>10</v>
      </c>
      <c r="C91" s="35" t="s">
        <v>30</v>
      </c>
      <c r="D91" s="15">
        <f t="shared" si="68"/>
        <v>0.8</v>
      </c>
      <c r="E91" s="15">
        <v>0.8</v>
      </c>
      <c r="F91" s="15"/>
      <c r="G91" s="15"/>
      <c r="H91" s="9">
        <f t="shared" si="20"/>
        <v>0</v>
      </c>
      <c r="I91" s="9"/>
      <c r="J91" s="9"/>
      <c r="K91" s="9"/>
      <c r="L91" s="11">
        <f t="shared" si="21"/>
        <v>0.8</v>
      </c>
      <c r="M91" s="11">
        <f t="shared" si="39"/>
        <v>0.8</v>
      </c>
      <c r="N91" s="11">
        <f t="shared" si="23"/>
        <v>0</v>
      </c>
      <c r="O91" s="11">
        <f t="shared" si="40"/>
        <v>0</v>
      </c>
      <c r="R91" s="71">
        <f>'2 pr._pajamos pagal rūšis'!L88-'9 pr._įstaigų pajamos'!L91</f>
        <v>0</v>
      </c>
    </row>
    <row r="92" spans="1:18" ht="15" customHeight="1" x14ac:dyDescent="0.25">
      <c r="A92" s="5" t="s">
        <v>158</v>
      </c>
      <c r="B92" s="28" t="s">
        <v>11</v>
      </c>
      <c r="C92" s="35" t="s">
        <v>30</v>
      </c>
      <c r="D92" s="15">
        <f t="shared" si="68"/>
        <v>1.2</v>
      </c>
      <c r="E92" s="15">
        <v>1.2</v>
      </c>
      <c r="F92" s="15"/>
      <c r="G92" s="15"/>
      <c r="H92" s="9">
        <f t="shared" si="20"/>
        <v>0</v>
      </c>
      <c r="I92" s="9"/>
      <c r="J92" s="9"/>
      <c r="K92" s="9"/>
      <c r="L92" s="11">
        <f t="shared" si="21"/>
        <v>1.2</v>
      </c>
      <c r="M92" s="11">
        <f t="shared" si="39"/>
        <v>1.2</v>
      </c>
      <c r="N92" s="11">
        <f t="shared" si="23"/>
        <v>0</v>
      </c>
      <c r="O92" s="11">
        <f t="shared" si="40"/>
        <v>0</v>
      </c>
      <c r="R92" s="71">
        <f>'2 pr._pajamos pagal rūšis'!L89-'9 pr._įstaigų pajamos'!L92</f>
        <v>0</v>
      </c>
    </row>
    <row r="93" spans="1:18" ht="15" customHeight="1" x14ac:dyDescent="0.25">
      <c r="A93" s="5" t="s">
        <v>131</v>
      </c>
      <c r="B93" s="28" t="s">
        <v>15</v>
      </c>
      <c r="C93" s="35" t="s">
        <v>30</v>
      </c>
      <c r="D93" s="15">
        <f t="shared" si="68"/>
        <v>0.8</v>
      </c>
      <c r="E93" s="15">
        <v>0.8</v>
      </c>
      <c r="F93" s="15"/>
      <c r="G93" s="15"/>
      <c r="H93" s="9">
        <f t="shared" si="20"/>
        <v>0</v>
      </c>
      <c r="I93" s="9"/>
      <c r="J93" s="9"/>
      <c r="K93" s="9"/>
      <c r="L93" s="11">
        <f t="shared" si="21"/>
        <v>0.8</v>
      </c>
      <c r="M93" s="11">
        <f t="shared" si="39"/>
        <v>0.8</v>
      </c>
      <c r="N93" s="11">
        <f t="shared" si="23"/>
        <v>0</v>
      </c>
      <c r="O93" s="11">
        <f t="shared" si="40"/>
        <v>0</v>
      </c>
      <c r="R93" s="71">
        <f>'2 pr._pajamos pagal rūšis'!L90-'9 pr._įstaigų pajamos'!L93</f>
        <v>0</v>
      </c>
    </row>
    <row r="94" spans="1:18" ht="15" customHeight="1" x14ac:dyDescent="0.25">
      <c r="A94" s="5" t="s">
        <v>132</v>
      </c>
      <c r="B94" s="28" t="s">
        <v>16</v>
      </c>
      <c r="C94" s="35" t="s">
        <v>30</v>
      </c>
      <c r="D94" s="15">
        <f t="shared" si="68"/>
        <v>1.2</v>
      </c>
      <c r="E94" s="15">
        <v>1.2</v>
      </c>
      <c r="F94" s="15"/>
      <c r="G94" s="15"/>
      <c r="H94" s="9">
        <f t="shared" si="20"/>
        <v>0</v>
      </c>
      <c r="I94" s="9"/>
      <c r="J94" s="9"/>
      <c r="K94" s="9"/>
      <c r="L94" s="11">
        <f t="shared" ref="L94" si="69">M94+O94</f>
        <v>1.2</v>
      </c>
      <c r="M94" s="11">
        <f t="shared" ref="M94" si="70">E94+I94</f>
        <v>1.2</v>
      </c>
      <c r="N94" s="11">
        <f t="shared" ref="N94" si="71">F94+J94</f>
        <v>0</v>
      </c>
      <c r="O94" s="11">
        <f t="shared" ref="O94" si="72">G94+K94</f>
        <v>0</v>
      </c>
      <c r="R94" s="71"/>
    </row>
    <row r="95" spans="1:18" ht="15" customHeight="1" x14ac:dyDescent="0.25">
      <c r="A95" s="5" t="s">
        <v>133</v>
      </c>
      <c r="B95" s="28" t="s">
        <v>27</v>
      </c>
      <c r="C95" s="35" t="s">
        <v>30</v>
      </c>
      <c r="D95" s="15">
        <f t="shared" si="68"/>
        <v>15.4</v>
      </c>
      <c r="E95" s="15">
        <v>15.4</v>
      </c>
      <c r="F95" s="15"/>
      <c r="G95" s="15"/>
      <c r="H95" s="9">
        <f t="shared" si="20"/>
        <v>7.3</v>
      </c>
      <c r="I95" s="9">
        <v>7.3</v>
      </c>
      <c r="J95" s="9"/>
      <c r="K95" s="9"/>
      <c r="L95" s="11">
        <f t="shared" si="21"/>
        <v>22.7</v>
      </c>
      <c r="M95" s="11">
        <f t="shared" si="39"/>
        <v>22.7</v>
      </c>
      <c r="N95" s="11">
        <f t="shared" si="23"/>
        <v>0</v>
      </c>
      <c r="O95" s="11">
        <f t="shared" si="40"/>
        <v>0</v>
      </c>
      <c r="R95" s="71">
        <f>'2 pr._pajamos pagal rūšis'!L92-'9 pr._įstaigų pajamos'!L95</f>
        <v>0</v>
      </c>
    </row>
    <row r="96" spans="1:18" ht="15" customHeight="1" x14ac:dyDescent="0.25">
      <c r="A96" s="5" t="s">
        <v>134</v>
      </c>
      <c r="B96" s="28" t="s">
        <v>56</v>
      </c>
      <c r="C96" s="35" t="s">
        <v>30</v>
      </c>
      <c r="D96" s="15">
        <f t="shared" si="68"/>
        <v>5.7</v>
      </c>
      <c r="E96" s="15">
        <v>5.7</v>
      </c>
      <c r="F96" s="15"/>
      <c r="G96" s="15"/>
      <c r="H96" s="9">
        <f t="shared" si="20"/>
        <v>0</v>
      </c>
      <c r="I96" s="9"/>
      <c r="J96" s="9"/>
      <c r="K96" s="9"/>
      <c r="L96" s="11">
        <f t="shared" si="21"/>
        <v>5.7</v>
      </c>
      <c r="M96" s="11">
        <f t="shared" si="39"/>
        <v>5.7</v>
      </c>
      <c r="N96" s="11">
        <f t="shared" si="23"/>
        <v>0</v>
      </c>
      <c r="O96" s="11">
        <f t="shared" si="40"/>
        <v>0</v>
      </c>
      <c r="R96" s="71">
        <f>'2 pr._pajamos pagal rūšis'!L93-'9 pr._įstaigų pajamos'!L96</f>
        <v>0</v>
      </c>
    </row>
    <row r="97" spans="1:18" ht="15" customHeight="1" x14ac:dyDescent="0.25">
      <c r="A97" s="12" t="s">
        <v>135</v>
      </c>
      <c r="B97" s="28" t="s">
        <v>57</v>
      </c>
      <c r="C97" s="35" t="s">
        <v>30</v>
      </c>
      <c r="D97" s="15">
        <f t="shared" si="68"/>
        <v>4.4000000000000004</v>
      </c>
      <c r="E97" s="15">
        <v>4.4000000000000004</v>
      </c>
      <c r="F97" s="15"/>
      <c r="G97" s="15"/>
      <c r="H97" s="9">
        <f t="shared" si="20"/>
        <v>0</v>
      </c>
      <c r="I97" s="9"/>
      <c r="J97" s="9"/>
      <c r="K97" s="9"/>
      <c r="L97" s="11">
        <f t="shared" si="21"/>
        <v>4.4000000000000004</v>
      </c>
      <c r="M97" s="11">
        <f t="shared" si="39"/>
        <v>4.4000000000000004</v>
      </c>
      <c r="N97" s="11">
        <f t="shared" si="23"/>
        <v>0</v>
      </c>
      <c r="O97" s="11">
        <f t="shared" si="40"/>
        <v>0</v>
      </c>
      <c r="R97" s="71">
        <f>'2 pr._pajamos pagal rūšis'!L94-'9 pr._įstaigų pajamos'!L97</f>
        <v>0</v>
      </c>
    </row>
    <row r="98" spans="1:18" ht="15" customHeight="1" x14ac:dyDescent="0.25">
      <c r="A98" s="12" t="s">
        <v>136</v>
      </c>
      <c r="B98" s="28" t="s">
        <v>366</v>
      </c>
      <c r="C98" s="35" t="s">
        <v>30</v>
      </c>
      <c r="D98" s="15">
        <f t="shared" si="68"/>
        <v>1.1000000000000001</v>
      </c>
      <c r="E98" s="15">
        <v>1.1000000000000001</v>
      </c>
      <c r="F98" s="15"/>
      <c r="G98" s="15"/>
      <c r="H98" s="9">
        <f t="shared" si="20"/>
        <v>0.2</v>
      </c>
      <c r="I98" s="9">
        <v>0.2</v>
      </c>
      <c r="J98" s="9"/>
      <c r="K98" s="9"/>
      <c r="L98" s="11">
        <f t="shared" si="21"/>
        <v>1.3</v>
      </c>
      <c r="M98" s="11">
        <f t="shared" si="39"/>
        <v>1.3</v>
      </c>
      <c r="N98" s="11">
        <f t="shared" si="23"/>
        <v>0</v>
      </c>
      <c r="O98" s="11">
        <f t="shared" si="40"/>
        <v>0</v>
      </c>
      <c r="R98" s="71">
        <f>'2 pr._pajamos pagal rūšis'!L95-'9 pr._įstaigų pajamos'!L98</f>
        <v>0</v>
      </c>
    </row>
    <row r="99" spans="1:18" ht="15" customHeight="1" x14ac:dyDescent="0.25">
      <c r="A99" s="281" t="s">
        <v>137</v>
      </c>
      <c r="B99" s="28" t="s">
        <v>65</v>
      </c>
      <c r="C99" s="35" t="s">
        <v>30</v>
      </c>
      <c r="D99" s="15">
        <f t="shared" si="68"/>
        <v>1.2</v>
      </c>
      <c r="E99" s="15">
        <v>1.2</v>
      </c>
      <c r="F99" s="15"/>
      <c r="G99" s="15"/>
      <c r="H99" s="9">
        <f t="shared" si="20"/>
        <v>0</v>
      </c>
      <c r="I99" s="9"/>
      <c r="J99" s="9"/>
      <c r="K99" s="9"/>
      <c r="L99" s="11">
        <f t="shared" si="21"/>
        <v>1.2</v>
      </c>
      <c r="M99" s="11">
        <f t="shared" si="39"/>
        <v>1.2</v>
      </c>
      <c r="N99" s="11">
        <f t="shared" si="23"/>
        <v>0</v>
      </c>
      <c r="O99" s="11">
        <f t="shared" si="40"/>
        <v>0</v>
      </c>
      <c r="R99" s="71">
        <f>'2 pr._pajamos pagal rūšis'!L96-'9 pr._įstaigų pajamos'!L99</f>
        <v>0</v>
      </c>
    </row>
    <row r="100" spans="1:18" ht="15" customHeight="1" x14ac:dyDescent="0.25">
      <c r="A100" s="12" t="s">
        <v>159</v>
      </c>
      <c r="B100" s="28" t="s">
        <v>150</v>
      </c>
      <c r="C100" s="35" t="s">
        <v>30</v>
      </c>
      <c r="D100" s="15">
        <f t="shared" si="68"/>
        <v>1.1000000000000001</v>
      </c>
      <c r="E100" s="15">
        <v>1.1000000000000001</v>
      </c>
      <c r="F100" s="15"/>
      <c r="G100" s="15"/>
      <c r="H100" s="9">
        <f t="shared" si="20"/>
        <v>0</v>
      </c>
      <c r="I100" s="9"/>
      <c r="J100" s="9"/>
      <c r="K100" s="9"/>
      <c r="L100" s="11">
        <f t="shared" si="21"/>
        <v>1.1000000000000001</v>
      </c>
      <c r="M100" s="11">
        <f t="shared" si="39"/>
        <v>1.1000000000000001</v>
      </c>
      <c r="N100" s="11">
        <f t="shared" si="23"/>
        <v>0</v>
      </c>
      <c r="O100" s="11">
        <f t="shared" si="40"/>
        <v>0</v>
      </c>
      <c r="R100" s="71">
        <f>'2 pr._pajamos pagal rūšis'!L97-'9 pr._įstaigų pajamos'!L100</f>
        <v>0</v>
      </c>
    </row>
    <row r="101" spans="1:18" ht="15" customHeight="1" x14ac:dyDescent="0.25">
      <c r="A101" s="12" t="s">
        <v>138</v>
      </c>
      <c r="B101" s="28" t="s">
        <v>28</v>
      </c>
      <c r="C101" s="35" t="s">
        <v>30</v>
      </c>
      <c r="D101" s="15">
        <f t="shared" si="68"/>
        <v>3.1</v>
      </c>
      <c r="E101" s="15">
        <v>3.1</v>
      </c>
      <c r="F101" s="15"/>
      <c r="G101" s="15"/>
      <c r="H101" s="9">
        <f t="shared" si="20"/>
        <v>0</v>
      </c>
      <c r="I101" s="9"/>
      <c r="J101" s="9"/>
      <c r="K101" s="9"/>
      <c r="L101" s="11">
        <f t="shared" si="21"/>
        <v>3.1</v>
      </c>
      <c r="M101" s="11">
        <f t="shared" si="39"/>
        <v>3.1</v>
      </c>
      <c r="N101" s="11">
        <f t="shared" si="23"/>
        <v>0</v>
      </c>
      <c r="O101" s="11">
        <f t="shared" si="40"/>
        <v>0</v>
      </c>
      <c r="R101" s="71">
        <f>'2 pr._pajamos pagal rūšis'!L98-'9 pr._įstaigų pajamos'!L101</f>
        <v>0</v>
      </c>
    </row>
    <row r="102" spans="1:18" ht="15" customHeight="1" x14ac:dyDescent="0.25">
      <c r="A102" s="12" t="s">
        <v>178</v>
      </c>
      <c r="B102" s="11" t="s">
        <v>29</v>
      </c>
      <c r="C102" s="35" t="s">
        <v>30</v>
      </c>
      <c r="D102" s="15">
        <f t="shared" si="68"/>
        <v>16.5</v>
      </c>
      <c r="E102" s="15">
        <v>16.5</v>
      </c>
      <c r="F102" s="15"/>
      <c r="G102" s="15"/>
      <c r="H102" s="9">
        <f t="shared" si="20"/>
        <v>6</v>
      </c>
      <c r="I102" s="9">
        <v>6</v>
      </c>
      <c r="J102" s="9"/>
      <c r="K102" s="9"/>
      <c r="L102" s="11">
        <f t="shared" si="21"/>
        <v>22.5</v>
      </c>
      <c r="M102" s="11">
        <f t="shared" si="39"/>
        <v>22.5</v>
      </c>
      <c r="N102" s="11">
        <f t="shared" si="23"/>
        <v>0</v>
      </c>
      <c r="O102" s="11">
        <f t="shared" si="40"/>
        <v>0</v>
      </c>
      <c r="R102" s="71">
        <f>'2 pr._pajamos pagal rūšis'!L99-'9 pr._įstaigų pajamos'!L102</f>
        <v>0</v>
      </c>
    </row>
    <row r="103" spans="1:18" ht="15" customHeight="1" x14ac:dyDescent="0.25">
      <c r="A103" s="447" t="s">
        <v>179</v>
      </c>
      <c r="B103" s="36" t="s">
        <v>62</v>
      </c>
      <c r="C103" s="35" t="s">
        <v>30</v>
      </c>
      <c r="D103" s="15">
        <f t="shared" si="68"/>
        <v>10</v>
      </c>
      <c r="E103" s="15">
        <v>10</v>
      </c>
      <c r="F103" s="15"/>
      <c r="G103" s="15"/>
      <c r="H103" s="9">
        <f t="shared" si="20"/>
        <v>0</v>
      </c>
      <c r="I103" s="9"/>
      <c r="J103" s="9"/>
      <c r="K103" s="9"/>
      <c r="L103" s="11">
        <f t="shared" si="21"/>
        <v>10</v>
      </c>
      <c r="M103" s="11">
        <f t="shared" si="39"/>
        <v>10</v>
      </c>
      <c r="N103" s="11">
        <f t="shared" si="23"/>
        <v>0</v>
      </c>
      <c r="O103" s="11">
        <f t="shared" si="40"/>
        <v>0</v>
      </c>
      <c r="R103" s="71">
        <f>'2 pr._pajamos pagal rūšis'!L100-'9 pr._įstaigų pajamos'!L103</f>
        <v>0</v>
      </c>
    </row>
    <row r="104" spans="1:18" ht="15.95" customHeight="1" x14ac:dyDescent="0.25">
      <c r="A104" s="282" t="s">
        <v>180</v>
      </c>
      <c r="B104" s="39" t="s">
        <v>174</v>
      </c>
      <c r="C104" s="75"/>
      <c r="D104" s="67">
        <f t="shared" ref="D104:K104" si="73">SUM(D90:D103)</f>
        <v>63.300000000000004</v>
      </c>
      <c r="E104" s="67">
        <f t="shared" si="73"/>
        <v>63.300000000000004</v>
      </c>
      <c r="F104" s="67">
        <f t="shared" si="73"/>
        <v>0</v>
      </c>
      <c r="G104" s="67">
        <f t="shared" si="73"/>
        <v>0</v>
      </c>
      <c r="H104" s="68">
        <f t="shared" si="73"/>
        <v>13.9</v>
      </c>
      <c r="I104" s="68">
        <f t="shared" si="73"/>
        <v>13.9</v>
      </c>
      <c r="J104" s="68">
        <f t="shared" si="73"/>
        <v>0</v>
      </c>
      <c r="K104" s="68">
        <f t="shared" si="73"/>
        <v>0</v>
      </c>
      <c r="L104" s="20">
        <f t="shared" si="21"/>
        <v>77.2</v>
      </c>
      <c r="M104" s="39">
        <f>SUM(M90:M103)</f>
        <v>77.2</v>
      </c>
      <c r="N104" s="39">
        <f>SUM(N90:N103)</f>
        <v>0</v>
      </c>
      <c r="O104" s="39">
        <f>SUM(O90:O103)</f>
        <v>0</v>
      </c>
      <c r="R104" s="71">
        <f>'2 pr._pajamos pagal rūšis'!L101-'9 pr._įstaigų pajamos'!L104</f>
        <v>0</v>
      </c>
    </row>
    <row r="105" spans="1:18" ht="15.95" customHeight="1" x14ac:dyDescent="0.25">
      <c r="A105" s="12" t="s">
        <v>181</v>
      </c>
      <c r="B105" s="471" t="s">
        <v>66</v>
      </c>
      <c r="C105" s="472"/>
      <c r="D105" s="472"/>
      <c r="E105" s="472"/>
      <c r="F105" s="472"/>
      <c r="G105" s="472"/>
      <c r="H105" s="472"/>
      <c r="I105" s="472"/>
      <c r="J105" s="472"/>
      <c r="K105" s="472"/>
      <c r="L105" s="472"/>
      <c r="M105" s="472"/>
      <c r="N105" s="472"/>
      <c r="O105" s="473"/>
      <c r="R105" s="71">
        <f>'2 pr._pajamos pagal rūšis'!L102-'9 pr._įstaigų pajamos'!L105</f>
        <v>0</v>
      </c>
    </row>
    <row r="106" spans="1:18" ht="15" customHeight="1" x14ac:dyDescent="0.25">
      <c r="A106" s="12" t="s">
        <v>182</v>
      </c>
      <c r="B106" s="10" t="s">
        <v>51</v>
      </c>
      <c r="C106" s="6" t="s">
        <v>24</v>
      </c>
      <c r="D106" s="7">
        <f>E106+G106</f>
        <v>250</v>
      </c>
      <c r="E106" s="37">
        <v>250</v>
      </c>
      <c r="F106" s="37">
        <v>165.8</v>
      </c>
      <c r="G106" s="37"/>
      <c r="H106" s="8">
        <f t="shared" si="20"/>
        <v>0</v>
      </c>
      <c r="I106" s="8"/>
      <c r="J106" s="8"/>
      <c r="K106" s="8"/>
      <c r="L106" s="10">
        <f t="shared" si="21"/>
        <v>250</v>
      </c>
      <c r="M106" s="10">
        <f t="shared" si="39"/>
        <v>250</v>
      </c>
      <c r="N106" s="10">
        <f>F106+J106</f>
        <v>165.8</v>
      </c>
      <c r="O106" s="10">
        <f t="shared" si="40"/>
        <v>0</v>
      </c>
      <c r="R106" s="71">
        <f>'2 pr._pajamos pagal rūšis'!L103-'9 pr._įstaigų pajamos'!L106</f>
        <v>0</v>
      </c>
    </row>
    <row r="107" spans="1:18" ht="15" customHeight="1" x14ac:dyDescent="0.25">
      <c r="A107" s="12" t="s">
        <v>183</v>
      </c>
      <c r="B107" s="11" t="s">
        <v>52</v>
      </c>
      <c r="C107" s="14" t="s">
        <v>24</v>
      </c>
      <c r="D107" s="15">
        <f>E107+G107</f>
        <v>40</v>
      </c>
      <c r="E107" s="15">
        <v>40</v>
      </c>
      <c r="F107" s="15"/>
      <c r="G107" s="15"/>
      <c r="H107" s="9">
        <f t="shared" si="20"/>
        <v>0</v>
      </c>
      <c r="I107" s="9"/>
      <c r="J107" s="9"/>
      <c r="K107" s="9"/>
      <c r="L107" s="11">
        <f t="shared" si="21"/>
        <v>40</v>
      </c>
      <c r="M107" s="11">
        <f t="shared" si="39"/>
        <v>40</v>
      </c>
      <c r="N107" s="11">
        <f t="shared" si="23"/>
        <v>0</v>
      </c>
      <c r="O107" s="11">
        <f t="shared" si="40"/>
        <v>0</v>
      </c>
      <c r="R107" s="71">
        <f>'2 pr._pajamos pagal rūšis'!L104-'9 pr._įstaigų pajamos'!L107</f>
        <v>0</v>
      </c>
    </row>
    <row r="108" spans="1:18" s="34" customFormat="1" ht="16.5" customHeight="1" x14ac:dyDescent="0.25">
      <c r="A108" s="12" t="s">
        <v>184</v>
      </c>
      <c r="B108" s="11" t="s">
        <v>67</v>
      </c>
      <c r="C108" s="29" t="s">
        <v>24</v>
      </c>
      <c r="D108" s="15">
        <f>E108+G108</f>
        <v>1</v>
      </c>
      <c r="E108" s="15">
        <v>1</v>
      </c>
      <c r="F108" s="15"/>
      <c r="G108" s="15"/>
      <c r="H108" s="9">
        <f t="shared" si="20"/>
        <v>0</v>
      </c>
      <c r="I108" s="9"/>
      <c r="J108" s="9"/>
      <c r="K108" s="9"/>
      <c r="L108" s="11">
        <f t="shared" si="21"/>
        <v>1</v>
      </c>
      <c r="M108" s="11">
        <f t="shared" si="39"/>
        <v>1</v>
      </c>
      <c r="N108" s="11">
        <f t="shared" si="23"/>
        <v>0</v>
      </c>
      <c r="O108" s="11">
        <f t="shared" si="40"/>
        <v>0</v>
      </c>
      <c r="R108" s="71">
        <f>'2 pr._pajamos pagal rūšis'!L105-'9 pr._įstaigų pajamos'!L108</f>
        <v>0</v>
      </c>
    </row>
    <row r="109" spans="1:18" ht="15" customHeight="1" x14ac:dyDescent="0.25">
      <c r="A109" s="447" t="s">
        <v>185</v>
      </c>
      <c r="B109" s="11" t="s">
        <v>431</v>
      </c>
      <c r="C109" s="14" t="s">
        <v>24</v>
      </c>
      <c r="D109" s="15">
        <f>E109+G109</f>
        <v>30.1</v>
      </c>
      <c r="E109" s="38">
        <v>30.1</v>
      </c>
      <c r="F109" s="38"/>
      <c r="G109" s="38"/>
      <c r="H109" s="9">
        <f t="shared" ref="H109" si="74">I109+K109</f>
        <v>0</v>
      </c>
      <c r="I109" s="9"/>
      <c r="J109" s="9"/>
      <c r="K109" s="9"/>
      <c r="L109" s="11">
        <f t="shared" ref="L109:L111" si="75">M109+O109</f>
        <v>30.1</v>
      </c>
      <c r="M109" s="11">
        <f t="shared" ref="M109" si="76">E109+I109</f>
        <v>30.1</v>
      </c>
      <c r="N109" s="11">
        <f t="shared" ref="N109" si="77">F109+J109</f>
        <v>0</v>
      </c>
      <c r="O109" s="11">
        <f t="shared" ref="O109" si="78">G109+K109</f>
        <v>0</v>
      </c>
      <c r="R109" s="71">
        <f>'2 pr._pajamos pagal rūšis'!L106-'9 pr._įstaigų pajamos'!L109</f>
        <v>0</v>
      </c>
    </row>
    <row r="110" spans="1:18" ht="15.95" customHeight="1" x14ac:dyDescent="0.25">
      <c r="A110" s="282" t="s">
        <v>186</v>
      </c>
      <c r="B110" s="76" t="s">
        <v>175</v>
      </c>
      <c r="C110" s="77"/>
      <c r="D110" s="78">
        <f t="shared" ref="D110:K110" si="79">SUM(D106:D109)</f>
        <v>321.10000000000002</v>
      </c>
      <c r="E110" s="78">
        <f t="shared" si="79"/>
        <v>321.10000000000002</v>
      </c>
      <c r="F110" s="78">
        <f t="shared" si="79"/>
        <v>165.8</v>
      </c>
      <c r="G110" s="78">
        <f t="shared" si="79"/>
        <v>0</v>
      </c>
      <c r="H110" s="8">
        <f t="shared" si="79"/>
        <v>0</v>
      </c>
      <c r="I110" s="8">
        <f t="shared" si="79"/>
        <v>0</v>
      </c>
      <c r="J110" s="8">
        <f t="shared" si="79"/>
        <v>0</v>
      </c>
      <c r="K110" s="8">
        <f t="shared" si="79"/>
        <v>0</v>
      </c>
      <c r="L110" s="20">
        <f t="shared" si="75"/>
        <v>321.10000000000002</v>
      </c>
      <c r="M110" s="79">
        <f>SUM(M106:M109)</f>
        <v>321.10000000000002</v>
      </c>
      <c r="N110" s="79">
        <f>SUM(N106:N109)</f>
        <v>165.8</v>
      </c>
      <c r="O110" s="79">
        <f>SUM(O106:O109)</f>
        <v>0</v>
      </c>
      <c r="R110" s="71">
        <f>'2 pr._pajamos pagal rūšis'!L107-'9 pr._įstaigų pajamos'!L110</f>
        <v>0</v>
      </c>
    </row>
    <row r="111" spans="1:18" ht="15.95" customHeight="1" x14ac:dyDescent="0.25">
      <c r="A111" s="19" t="s">
        <v>186</v>
      </c>
      <c r="B111" s="40" t="s">
        <v>167</v>
      </c>
      <c r="C111" s="41"/>
      <c r="D111" s="42">
        <f t="shared" ref="D111:K111" si="80">D35+D48+D52+D88+D104+D110</f>
        <v>1263.5999999999999</v>
      </c>
      <c r="E111" s="42">
        <f t="shared" si="80"/>
        <v>1208.3999999999999</v>
      </c>
      <c r="F111" s="42">
        <f t="shared" si="80"/>
        <v>239.4</v>
      </c>
      <c r="G111" s="42">
        <f t="shared" si="80"/>
        <v>55.199999999999996</v>
      </c>
      <c r="H111" s="43">
        <f t="shared" si="80"/>
        <v>10.6</v>
      </c>
      <c r="I111" s="43">
        <f t="shared" si="80"/>
        <v>10.6</v>
      </c>
      <c r="J111" s="43">
        <f t="shared" si="80"/>
        <v>0</v>
      </c>
      <c r="K111" s="43">
        <f t="shared" si="80"/>
        <v>0</v>
      </c>
      <c r="L111" s="20">
        <f t="shared" si="75"/>
        <v>1274.2</v>
      </c>
      <c r="M111" s="44">
        <f>M35+M48+M52+M88+M104+M110</f>
        <v>1219</v>
      </c>
      <c r="N111" s="44">
        <f>N35+N48+N52+N88+N104+N110</f>
        <v>239.4</v>
      </c>
      <c r="O111" s="44">
        <f>O35+O48+O52+O88+O104+O110</f>
        <v>55.199999999999996</v>
      </c>
      <c r="R111" s="71">
        <f>'2 pr._pajamos pagal rūšis'!L108-'9 pr._įstaigų pajamos'!L111</f>
        <v>0</v>
      </c>
    </row>
    <row r="112" spans="1:18" x14ac:dyDescent="0.25">
      <c r="A112" s="49"/>
      <c r="B112" s="45"/>
      <c r="C112" s="46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</row>
    <row r="113" spans="3:17" x14ac:dyDescent="0.25">
      <c r="C113" s="47"/>
      <c r="D113" s="2">
        <v>1263.5999999999999</v>
      </c>
      <c r="E113" s="2">
        <v>1208.4000000000001</v>
      </c>
      <c r="F113" s="2">
        <v>239.4</v>
      </c>
      <c r="G113" s="2">
        <v>55.2</v>
      </c>
      <c r="P113" s="64" t="s">
        <v>286</v>
      </c>
      <c r="Q113" s="65">
        <f>SUMIF(C24:C108,1,L24:L108)</f>
        <v>34.800000000000004</v>
      </c>
    </row>
    <row r="114" spans="3:17" x14ac:dyDescent="0.25">
      <c r="C114" s="47"/>
      <c r="P114" s="64" t="s">
        <v>287</v>
      </c>
      <c r="Q114" s="65">
        <f>SUMIF(C24:C108,2,L24:L108)</f>
        <v>0</v>
      </c>
    </row>
    <row r="115" spans="3:17" x14ac:dyDescent="0.25">
      <c r="C115" s="47"/>
      <c r="P115" s="64" t="s">
        <v>288</v>
      </c>
      <c r="Q115" s="65">
        <f>SUMIF(C24:C108,3,L24:L108)</f>
        <v>1.5</v>
      </c>
    </row>
    <row r="116" spans="3:17" x14ac:dyDescent="0.25">
      <c r="C116" s="47"/>
      <c r="P116" s="64" t="s">
        <v>289</v>
      </c>
      <c r="Q116" s="65">
        <f>SUMIF(C24:C108,4,L24:L108)</f>
        <v>0</v>
      </c>
    </row>
    <row r="117" spans="3:17" x14ac:dyDescent="0.25">
      <c r="C117" s="47"/>
      <c r="P117" s="64" t="s">
        <v>292</v>
      </c>
      <c r="Q117" s="65">
        <f>SUMIF(C24:C108,5,L24:L108)</f>
        <v>0</v>
      </c>
    </row>
    <row r="118" spans="3:17" x14ac:dyDescent="0.25">
      <c r="C118" s="47"/>
      <c r="P118" s="64" t="s">
        <v>290</v>
      </c>
      <c r="Q118" s="65">
        <f>SUMIF(C24:C108,6,L24:L108)</f>
        <v>35.300000000000004</v>
      </c>
    </row>
    <row r="119" spans="3:17" x14ac:dyDescent="0.25">
      <c r="C119" s="47"/>
      <c r="P119" s="64" t="s">
        <v>291</v>
      </c>
      <c r="Q119" s="65">
        <f>SUMIF(C24:C108,7,L24:L108)</f>
        <v>100</v>
      </c>
    </row>
    <row r="120" spans="3:17" x14ac:dyDescent="0.25">
      <c r="C120" s="47"/>
      <c r="P120" s="64" t="s">
        <v>293</v>
      </c>
      <c r="Q120" s="65">
        <f>SUMIF(C24:C108,8,L24:L108)</f>
        <v>77.2</v>
      </c>
    </row>
    <row r="121" spans="3:17" x14ac:dyDescent="0.25">
      <c r="C121" s="47"/>
      <c r="P121" s="64" t="s">
        <v>294</v>
      </c>
      <c r="Q121" s="65">
        <f>SUMIF(C24:C108,9,L24:L108)</f>
        <v>704.29999999999984</v>
      </c>
    </row>
    <row r="122" spans="3:17" x14ac:dyDescent="0.25">
      <c r="C122" s="47"/>
      <c r="P122" s="64" t="s">
        <v>295</v>
      </c>
      <c r="Q122" s="65">
        <f>SUMIF(C24:C109,10,L24:L109)</f>
        <v>321.10000000000002</v>
      </c>
    </row>
    <row r="123" spans="3:17" x14ac:dyDescent="0.25">
      <c r="C123" s="47"/>
      <c r="P123" s="69" t="s">
        <v>167</v>
      </c>
      <c r="Q123" s="70">
        <f>SUM(Q113:Q122)</f>
        <v>1274.1999999999998</v>
      </c>
    </row>
    <row r="124" spans="3:17" x14ac:dyDescent="0.25">
      <c r="C124" s="47"/>
      <c r="P124" s="71"/>
      <c r="Q124" s="71">
        <f>Q123-L111</f>
        <v>0</v>
      </c>
    </row>
    <row r="125" spans="3:17" x14ac:dyDescent="0.25">
      <c r="C125" s="47"/>
      <c r="P125" s="71"/>
      <c r="Q125" s="71"/>
    </row>
    <row r="126" spans="3:17" x14ac:dyDescent="0.25">
      <c r="C126" s="47"/>
      <c r="P126" s="71"/>
      <c r="Q126" s="71"/>
    </row>
    <row r="127" spans="3:17" x14ac:dyDescent="0.25">
      <c r="C127" s="47"/>
    </row>
    <row r="128" spans="3:1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</sheetData>
  <mergeCells count="38">
    <mergeCell ref="B105:O105"/>
    <mergeCell ref="B49:O49"/>
    <mergeCell ref="B53:O53"/>
    <mergeCell ref="B89:O89"/>
    <mergeCell ref="E20:G20"/>
    <mergeCell ref="K21:K22"/>
    <mergeCell ref="M21:N21"/>
    <mergeCell ref="I21:J21"/>
    <mergeCell ref="B23:O23"/>
    <mergeCell ref="B36:O36"/>
    <mergeCell ref="E21:F21"/>
    <mergeCell ref="O21:O22"/>
    <mergeCell ref="H20:H22"/>
    <mergeCell ref="D20:D22"/>
    <mergeCell ref="G21:G22"/>
    <mergeCell ref="A20:A22"/>
    <mergeCell ref="B20:B22"/>
    <mergeCell ref="A18:O18"/>
    <mergeCell ref="C20:C22"/>
    <mergeCell ref="B16:O16"/>
    <mergeCell ref="B8:O8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I20:K20"/>
    <mergeCell ref="B1:O1"/>
    <mergeCell ref="B2:O2"/>
    <mergeCell ref="B3:O3"/>
    <mergeCell ref="B4:O4"/>
    <mergeCell ref="B7:O7"/>
    <mergeCell ref="B5:O5"/>
    <mergeCell ref="B6:O6"/>
  </mergeCells>
  <pageMargins left="0.98425196850393704" right="0.39370078740157483" top="0.78740157480314965" bottom="0.59055118110236227" header="0.31496062992125984" footer="0.31496062992125984"/>
  <pageSetup paperSize="9" scale="5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2019-09-12T08:53:34Z</cp:lastPrinted>
  <dcterms:created xsi:type="dcterms:W3CDTF">2007-01-10T08:42:24Z</dcterms:created>
  <dcterms:modified xsi:type="dcterms:W3CDTF">2019-09-27T10:07:12Z</dcterms:modified>
</cp:coreProperties>
</file>