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1760" tabRatio="976" firstSheet="7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apyvartinės lėšos" sheetId="15" r:id="rId11"/>
    <sheet name="12 pr._suvestinė pagal progr." sheetId="10" r:id="rId12"/>
  </sheets>
  <definedNames>
    <definedName name="_xlnm.Print_Titles" localSheetId="0">'1 pr._pajamos'!$8:$8</definedName>
    <definedName name="_xlnm.Print_Titles" localSheetId="1">'2 pr._pajamos pagal rūšis'!$8:$10</definedName>
    <definedName name="_xlnm.Print_Titles" localSheetId="2">'3 pr._asignavimų suvestinė'!$8:$10</definedName>
    <definedName name="_xlnm.Print_Titles" localSheetId="3">'4 pr._savarankiškos f-jos'!$8:$10</definedName>
    <definedName name="_xlnm.Print_Titles" localSheetId="6">'7 pr._kita dotacija'!$8:$10</definedName>
    <definedName name="_xlnm.Print_Titles" localSheetId="8">'9 pr._įstaigų pajamos'!$24:$26</definedName>
  </definedNames>
  <calcPr calcId="145621"/>
</workbook>
</file>

<file path=xl/calcChain.xml><?xml version="1.0" encoding="utf-8"?>
<calcChain xmlns="http://schemas.openxmlformats.org/spreadsheetml/2006/main">
  <c r="H252" i="4" l="1"/>
  <c r="I252" i="4"/>
  <c r="J252" i="4"/>
  <c r="K252" i="4"/>
  <c r="L252" i="4"/>
  <c r="M252" i="4"/>
  <c r="N252" i="4"/>
  <c r="O252" i="4"/>
  <c r="F252" i="4"/>
  <c r="G59" i="14" l="1"/>
  <c r="H59" i="14"/>
  <c r="I59" i="14"/>
  <c r="J59" i="14"/>
  <c r="K59" i="14"/>
  <c r="L59" i="14"/>
  <c r="N59" i="14"/>
  <c r="E59" i="14"/>
  <c r="F59" i="14"/>
  <c r="D59" i="14"/>
  <c r="H249" i="4"/>
  <c r="I249" i="4"/>
  <c r="J249" i="4"/>
  <c r="K249" i="4"/>
  <c r="L249" i="4"/>
  <c r="M249" i="4"/>
  <c r="N249" i="4"/>
  <c r="O249" i="4"/>
  <c r="F249" i="4"/>
  <c r="G249" i="4"/>
  <c r="E249" i="4"/>
  <c r="D249" i="4" s="1"/>
  <c r="E252" i="4"/>
  <c r="G252" i="4"/>
  <c r="I253" i="4"/>
  <c r="H253" i="4" s="1"/>
  <c r="J253" i="4"/>
  <c r="K253" i="4"/>
  <c r="F253" i="4"/>
  <c r="G253" i="4"/>
  <c r="E253" i="4"/>
  <c r="F80" i="4"/>
  <c r="G80" i="4"/>
  <c r="E80" i="4"/>
  <c r="E160" i="4" s="1"/>
  <c r="G160" i="4"/>
  <c r="H160" i="4"/>
  <c r="I160" i="4"/>
  <c r="J160" i="4"/>
  <c r="K160" i="4"/>
  <c r="O160" i="4"/>
  <c r="H151" i="4"/>
  <c r="O150" i="4"/>
  <c r="N150" i="4"/>
  <c r="M59" i="14" s="1"/>
  <c r="M150" i="4"/>
  <c r="L150" i="4"/>
  <c r="H150" i="4"/>
  <c r="D150" i="4"/>
  <c r="H156" i="4"/>
  <c r="I156" i="4"/>
  <c r="J156" i="4"/>
  <c r="K156" i="4"/>
  <c r="L156" i="4"/>
  <c r="M156" i="4"/>
  <c r="O156" i="4"/>
  <c r="F156" i="4"/>
  <c r="G156" i="4"/>
  <c r="E156" i="4"/>
  <c r="O159" i="4"/>
  <c r="N159" i="4"/>
  <c r="M159" i="4"/>
  <c r="L159" i="4" s="1"/>
  <c r="H159" i="4"/>
  <c r="D159" i="4"/>
  <c r="H152" i="4"/>
  <c r="I152" i="4"/>
  <c r="J152" i="4"/>
  <c r="K152" i="4"/>
  <c r="L152" i="4"/>
  <c r="M152" i="4"/>
  <c r="O152" i="4"/>
  <c r="F152" i="4"/>
  <c r="G152" i="4"/>
  <c r="E152" i="4"/>
  <c r="D152" i="4" s="1"/>
  <c r="O155" i="4"/>
  <c r="N155" i="4"/>
  <c r="M155" i="4"/>
  <c r="L155" i="4" s="1"/>
  <c r="H155" i="4"/>
  <c r="D155" i="4"/>
  <c r="H147" i="4"/>
  <c r="O146" i="4"/>
  <c r="N146" i="4"/>
  <c r="M146" i="4"/>
  <c r="L146" i="4"/>
  <c r="H146" i="4"/>
  <c r="D146" i="4"/>
  <c r="H145" i="4"/>
  <c r="O144" i="4"/>
  <c r="N144" i="4"/>
  <c r="M144" i="4"/>
  <c r="L144" i="4"/>
  <c r="H144" i="4"/>
  <c r="D144" i="4"/>
  <c r="O108" i="4"/>
  <c r="N108" i="4"/>
  <c r="M108" i="4"/>
  <c r="L108" i="4" s="1"/>
  <c r="H108" i="4"/>
  <c r="D108" i="4"/>
  <c r="O104" i="4"/>
  <c r="N104" i="4"/>
  <c r="M104" i="4"/>
  <c r="L104" i="4" s="1"/>
  <c r="H104" i="4"/>
  <c r="D104" i="4"/>
  <c r="O102" i="4"/>
  <c r="N102" i="4"/>
  <c r="M102" i="4"/>
  <c r="H102" i="4"/>
  <c r="O100" i="4"/>
  <c r="N100" i="4"/>
  <c r="M100" i="4"/>
  <c r="H100" i="4"/>
  <c r="D100" i="4"/>
  <c r="D250" i="4"/>
  <c r="H250" i="4"/>
  <c r="O96" i="4"/>
  <c r="N96" i="4"/>
  <c r="M96" i="4"/>
  <c r="H96" i="4"/>
  <c r="O92" i="4"/>
  <c r="N92" i="4"/>
  <c r="M92" i="4"/>
  <c r="H92" i="4"/>
  <c r="O86" i="4"/>
  <c r="N86" i="4"/>
  <c r="M86" i="4"/>
  <c r="H86" i="4"/>
  <c r="H90" i="4"/>
  <c r="D90" i="4"/>
  <c r="N90" i="4"/>
  <c r="M90" i="4"/>
  <c r="O88" i="4"/>
  <c r="N88" i="4"/>
  <c r="M88" i="4"/>
  <c r="O82" i="4"/>
  <c r="N82" i="4"/>
  <c r="M82" i="4"/>
  <c r="F160" i="4" l="1"/>
  <c r="L100" i="4"/>
  <c r="L102" i="4"/>
  <c r="L86" i="4"/>
  <c r="L92" i="4"/>
  <c r="L96" i="4"/>
  <c r="L82" i="4"/>
  <c r="D97" i="11"/>
  <c r="C97" i="11"/>
  <c r="E99" i="11"/>
  <c r="E97" i="11" s="1"/>
  <c r="F12" i="3" l="1"/>
  <c r="H204" i="1" l="1"/>
  <c r="O204" i="1"/>
  <c r="N204" i="1"/>
  <c r="M204" i="1"/>
  <c r="L204" i="1" s="1"/>
  <c r="Q224" i="1" s="1"/>
  <c r="N130" i="15" l="1"/>
  <c r="D204" i="1" l="1"/>
  <c r="I205" i="1"/>
  <c r="I203" i="1" s="1"/>
  <c r="J205" i="1"/>
  <c r="J203" i="1" s="1"/>
  <c r="K205" i="1"/>
  <c r="F205" i="1"/>
  <c r="F203" i="1" s="1"/>
  <c r="G205" i="1"/>
  <c r="G203" i="1" s="1"/>
  <c r="D203" i="1" s="1"/>
  <c r="E205" i="1"/>
  <c r="E203" i="1" s="1"/>
  <c r="K203" i="1"/>
  <c r="I251" i="4"/>
  <c r="J251" i="4"/>
  <c r="K251" i="4"/>
  <c r="I254" i="4"/>
  <c r="J254" i="4"/>
  <c r="K254" i="4"/>
  <c r="I255" i="4"/>
  <c r="J255" i="4"/>
  <c r="K255" i="4"/>
  <c r="I256" i="4"/>
  <c r="J256" i="4"/>
  <c r="K256" i="4"/>
  <c r="F256" i="4"/>
  <c r="G256" i="4"/>
  <c r="E256" i="4"/>
  <c r="K80" i="4"/>
  <c r="J80" i="4"/>
  <c r="I80" i="4"/>
  <c r="D85" i="4"/>
  <c r="D84" i="4"/>
  <c r="E257" i="4"/>
  <c r="O84" i="4"/>
  <c r="N84" i="4"/>
  <c r="M84" i="4"/>
  <c r="H84" i="4"/>
  <c r="H251" i="4" l="1"/>
  <c r="H80" i="4"/>
  <c r="H255" i="4"/>
  <c r="N256" i="4"/>
  <c r="D256" i="4"/>
  <c r="O256" i="4"/>
  <c r="H256" i="4"/>
  <c r="H254" i="4"/>
  <c r="L84" i="4"/>
  <c r="M256" i="4"/>
  <c r="L256" i="4" s="1"/>
  <c r="H203" i="1"/>
  <c r="H205" i="1"/>
  <c r="D205" i="1"/>
  <c r="E24" i="14"/>
  <c r="F24" i="14"/>
  <c r="E25" i="14"/>
  <c r="F25" i="14"/>
  <c r="E27" i="14"/>
  <c r="F27" i="14"/>
  <c r="E28" i="14"/>
  <c r="F28" i="14"/>
  <c r="E29" i="14"/>
  <c r="F29" i="14"/>
  <c r="E30" i="14"/>
  <c r="F30" i="14"/>
  <c r="E31" i="14"/>
  <c r="F31" i="14"/>
  <c r="F32" i="14"/>
  <c r="E33" i="14"/>
  <c r="F33" i="14"/>
  <c r="E35" i="14"/>
  <c r="F35" i="14"/>
  <c r="E36" i="14"/>
  <c r="F36" i="14"/>
  <c r="E37" i="14"/>
  <c r="F37" i="14"/>
  <c r="E38" i="14"/>
  <c r="F38" i="14"/>
  <c r="E39" i="14"/>
  <c r="F39" i="14"/>
  <c r="E40" i="14"/>
  <c r="F40" i="14"/>
  <c r="E41" i="14"/>
  <c r="F41" i="14"/>
  <c r="E42" i="14"/>
  <c r="F42" i="14"/>
  <c r="E43" i="14"/>
  <c r="F43" i="14"/>
  <c r="E44" i="14"/>
  <c r="F44" i="14"/>
  <c r="E45" i="14"/>
  <c r="F45" i="14"/>
  <c r="E46" i="14"/>
  <c r="F46" i="14"/>
  <c r="E47" i="14"/>
  <c r="F47" i="14"/>
  <c r="E48" i="14"/>
  <c r="F48" i="14"/>
  <c r="E49" i="14"/>
  <c r="F49" i="14"/>
  <c r="E50" i="14"/>
  <c r="F50" i="14"/>
  <c r="E51" i="14"/>
  <c r="F51" i="14"/>
  <c r="E52" i="14"/>
  <c r="F52" i="14"/>
  <c r="E53" i="14"/>
  <c r="F53" i="14"/>
  <c r="E54" i="14"/>
  <c r="F54" i="14"/>
  <c r="E55" i="14"/>
  <c r="F55" i="14"/>
  <c r="E58" i="14"/>
  <c r="F58" i="14"/>
  <c r="E60" i="14"/>
  <c r="F60" i="14"/>
  <c r="E61" i="14"/>
  <c r="F61" i="14"/>
  <c r="E71" i="14"/>
  <c r="F71" i="14"/>
  <c r="E72" i="14"/>
  <c r="F72" i="14"/>
  <c r="E74" i="14"/>
  <c r="F74" i="14"/>
  <c r="H25" i="14"/>
  <c r="I25" i="14"/>
  <c r="J25" i="14"/>
  <c r="D25" i="14"/>
  <c r="G25" i="14" l="1"/>
  <c r="Q145" i="15" l="1"/>
  <c r="Q60" i="8"/>
  <c r="Q59" i="8"/>
  <c r="Q58" i="8"/>
  <c r="Q57" i="8"/>
  <c r="Q56" i="8"/>
  <c r="Q55" i="8"/>
  <c r="Q54" i="8"/>
  <c r="Q53" i="8"/>
  <c r="Q52" i="8"/>
  <c r="Q51" i="8"/>
  <c r="Q121" i="7"/>
  <c r="Q120" i="7"/>
  <c r="Q118" i="7"/>
  <c r="Q150" i="2"/>
  <c r="Q149" i="2"/>
  <c r="Q147" i="2"/>
  <c r="Q146" i="2"/>
  <c r="H72" i="14"/>
  <c r="I72" i="14"/>
  <c r="J72" i="14"/>
  <c r="D72" i="14"/>
  <c r="H74" i="14"/>
  <c r="I74" i="14"/>
  <c r="J74" i="14"/>
  <c r="D74" i="14"/>
  <c r="H71" i="14"/>
  <c r="I71" i="14"/>
  <c r="J71" i="14"/>
  <c r="D71" i="14"/>
  <c r="G71" i="14" l="1"/>
  <c r="G72" i="14"/>
  <c r="G74" i="14"/>
  <c r="Q61" i="8"/>
  <c r="Q62" i="8" s="1"/>
  <c r="H60" i="14"/>
  <c r="I60" i="14"/>
  <c r="J60" i="14"/>
  <c r="D60" i="14"/>
  <c r="H58" i="14"/>
  <c r="I58" i="14"/>
  <c r="J58" i="14"/>
  <c r="D58" i="14"/>
  <c r="H46" i="14"/>
  <c r="I46" i="14"/>
  <c r="J46" i="14"/>
  <c r="D46" i="14"/>
  <c r="H55" i="14"/>
  <c r="I55" i="14"/>
  <c r="J55" i="14"/>
  <c r="D55" i="14"/>
  <c r="H54" i="14"/>
  <c r="I54" i="14"/>
  <c r="J54" i="14"/>
  <c r="D54" i="14"/>
  <c r="H51" i="14"/>
  <c r="I51" i="14"/>
  <c r="J51" i="14"/>
  <c r="D51" i="14"/>
  <c r="H52" i="14"/>
  <c r="I52" i="14"/>
  <c r="J52" i="14"/>
  <c r="D52" i="14"/>
  <c r="H50" i="14"/>
  <c r="I50" i="14"/>
  <c r="J50" i="14"/>
  <c r="D50" i="14"/>
  <c r="H53" i="14"/>
  <c r="I53" i="14"/>
  <c r="J53" i="14"/>
  <c r="D53" i="14"/>
  <c r="H49" i="14"/>
  <c r="I49" i="14"/>
  <c r="J49" i="14"/>
  <c r="D49" i="14"/>
  <c r="H48" i="14"/>
  <c r="I48" i="14"/>
  <c r="J48" i="14"/>
  <c r="D48" i="14"/>
  <c r="H42" i="14"/>
  <c r="I42" i="14"/>
  <c r="J42" i="14"/>
  <c r="D42" i="14"/>
  <c r="H45" i="14"/>
  <c r="I45" i="14"/>
  <c r="J45" i="14"/>
  <c r="D45" i="14"/>
  <c r="H37" i="14"/>
  <c r="I37" i="14"/>
  <c r="J37" i="14"/>
  <c r="D37" i="14"/>
  <c r="H39" i="14"/>
  <c r="I39" i="14"/>
  <c r="J39" i="14"/>
  <c r="D39" i="14"/>
  <c r="H47" i="14"/>
  <c r="I47" i="14"/>
  <c r="J47" i="14"/>
  <c r="D47" i="14"/>
  <c r="H41" i="14"/>
  <c r="I41" i="14"/>
  <c r="J41" i="14"/>
  <c r="D41" i="14"/>
  <c r="H38" i="14"/>
  <c r="I38" i="14"/>
  <c r="D38" i="14"/>
  <c r="H44" i="14"/>
  <c r="I44" i="14"/>
  <c r="J44" i="14"/>
  <c r="D44" i="14"/>
  <c r="H43" i="14"/>
  <c r="I43" i="14"/>
  <c r="J43" i="14"/>
  <c r="D43" i="14"/>
  <c r="H40" i="14"/>
  <c r="I40" i="14"/>
  <c r="J40" i="14"/>
  <c r="D40" i="14"/>
  <c r="H30" i="14"/>
  <c r="I30" i="14"/>
  <c r="D30" i="14"/>
  <c r="H31" i="14"/>
  <c r="I31" i="14"/>
  <c r="J31" i="14"/>
  <c r="D31" i="14"/>
  <c r="H33" i="14"/>
  <c r="I33" i="14"/>
  <c r="J33" i="14"/>
  <c r="D33" i="14"/>
  <c r="H36" i="14"/>
  <c r="I36" i="14"/>
  <c r="D36" i="14"/>
  <c r="G40" i="14" l="1"/>
  <c r="G42" i="14"/>
  <c r="G60" i="14"/>
  <c r="G58" i="14"/>
  <c r="G44" i="14"/>
  <c r="G52" i="14"/>
  <c r="G31" i="14"/>
  <c r="G41" i="14"/>
  <c r="G49" i="14"/>
  <c r="G46" i="14"/>
  <c r="G51" i="14"/>
  <c r="G55" i="14"/>
  <c r="G33" i="14"/>
  <c r="G43" i="14"/>
  <c r="G45" i="14"/>
  <c r="G53" i="14"/>
  <c r="G54" i="14"/>
  <c r="G39" i="14"/>
  <c r="G48" i="14"/>
  <c r="G37" i="14"/>
  <c r="G47" i="14"/>
  <c r="G50" i="14"/>
  <c r="H29" i="14"/>
  <c r="I29" i="14"/>
  <c r="D29" i="14"/>
  <c r="H35" i="14"/>
  <c r="I35" i="14"/>
  <c r="D35" i="14"/>
  <c r="H27" i="14"/>
  <c r="I27" i="14"/>
  <c r="D27" i="14"/>
  <c r="H28" i="14"/>
  <c r="I28" i="14"/>
  <c r="J28" i="14"/>
  <c r="D28" i="14"/>
  <c r="H24" i="14"/>
  <c r="I24" i="14"/>
  <c r="J24" i="14"/>
  <c r="D24" i="14"/>
  <c r="R53" i="7"/>
  <c r="R57" i="7"/>
  <c r="R93" i="7"/>
  <c r="R109" i="7"/>
  <c r="R40" i="7"/>
  <c r="G24" i="14" l="1"/>
  <c r="G28" i="14"/>
  <c r="H139" i="2"/>
  <c r="I139" i="2"/>
  <c r="J139" i="2"/>
  <c r="K139" i="2"/>
  <c r="F139" i="2"/>
  <c r="G139" i="2"/>
  <c r="E139" i="2"/>
  <c r="F251" i="4"/>
  <c r="G251" i="4"/>
  <c r="E251" i="4"/>
  <c r="D251" i="4" l="1"/>
  <c r="S260" i="4"/>
  <c r="S259" i="4"/>
  <c r="H215" i="1" l="1"/>
  <c r="I215" i="1"/>
  <c r="J215" i="1"/>
  <c r="K215" i="1"/>
  <c r="F215" i="1"/>
  <c r="G215" i="1"/>
  <c r="E215" i="1"/>
  <c r="I16" i="1"/>
  <c r="J16" i="1"/>
  <c r="K16" i="1"/>
  <c r="F16" i="1"/>
  <c r="G16" i="1"/>
  <c r="E16" i="1"/>
  <c r="D14" i="1"/>
  <c r="D18" i="1"/>
  <c r="K136" i="15"/>
  <c r="J136" i="15"/>
  <c r="I136" i="15"/>
  <c r="G136" i="15"/>
  <c r="F136" i="15"/>
  <c r="E136" i="15"/>
  <c r="O135" i="15"/>
  <c r="N135" i="15"/>
  <c r="M135" i="15"/>
  <c r="H135" i="15"/>
  <c r="D135" i="15"/>
  <c r="O134" i="15"/>
  <c r="N134" i="15"/>
  <c r="M134" i="15"/>
  <c r="H134" i="15"/>
  <c r="D134" i="15"/>
  <c r="K132" i="15"/>
  <c r="K143" i="15" s="1"/>
  <c r="J132" i="15"/>
  <c r="J143" i="15" s="1"/>
  <c r="I132" i="15"/>
  <c r="G132" i="15"/>
  <c r="G143" i="15" s="1"/>
  <c r="F132" i="15"/>
  <c r="E132" i="15"/>
  <c r="E143" i="15" s="1"/>
  <c r="O131" i="15"/>
  <c r="N131" i="15"/>
  <c r="M131" i="15"/>
  <c r="H131" i="15"/>
  <c r="D131" i="15"/>
  <c r="O130" i="15"/>
  <c r="M130" i="15"/>
  <c r="H130" i="15"/>
  <c r="D130" i="15"/>
  <c r="K127" i="15"/>
  <c r="K142" i="15" s="1"/>
  <c r="J127" i="15"/>
  <c r="J142" i="15" s="1"/>
  <c r="I127" i="15"/>
  <c r="I142" i="15" s="1"/>
  <c r="G127" i="15"/>
  <c r="G142" i="15" s="1"/>
  <c r="F127" i="15"/>
  <c r="F142" i="15" s="1"/>
  <c r="E127" i="15"/>
  <c r="E142" i="15" s="1"/>
  <c r="O126" i="15"/>
  <c r="N126" i="15"/>
  <c r="M126" i="15"/>
  <c r="H126" i="15"/>
  <c r="D126" i="15"/>
  <c r="O125" i="15"/>
  <c r="N125" i="15"/>
  <c r="M125" i="15"/>
  <c r="H125" i="15"/>
  <c r="D125" i="15"/>
  <c r="K122" i="15"/>
  <c r="K141" i="15" s="1"/>
  <c r="J122" i="15"/>
  <c r="J141" i="15" s="1"/>
  <c r="I122" i="15"/>
  <c r="I141" i="15" s="1"/>
  <c r="G122" i="15"/>
  <c r="G141" i="15" s="1"/>
  <c r="F122" i="15"/>
  <c r="F141" i="15" s="1"/>
  <c r="E122" i="15"/>
  <c r="E141" i="15" s="1"/>
  <c r="O121" i="15"/>
  <c r="N121" i="15"/>
  <c r="M121" i="15"/>
  <c r="H121" i="15"/>
  <c r="D121" i="15"/>
  <c r="O120" i="15"/>
  <c r="N120" i="15"/>
  <c r="M120" i="15"/>
  <c r="H120" i="15"/>
  <c r="D120" i="15"/>
  <c r="O104" i="15"/>
  <c r="N104" i="15"/>
  <c r="M104" i="15"/>
  <c r="H104" i="15"/>
  <c r="D104" i="15"/>
  <c r="I117" i="15"/>
  <c r="J117" i="15"/>
  <c r="K117" i="15"/>
  <c r="I112" i="15"/>
  <c r="J112" i="15"/>
  <c r="K112" i="15"/>
  <c r="I109" i="15"/>
  <c r="J109" i="15"/>
  <c r="K109" i="15"/>
  <c r="I87" i="15"/>
  <c r="J87" i="15"/>
  <c r="K87" i="15"/>
  <c r="F87" i="15"/>
  <c r="G87" i="15"/>
  <c r="E87" i="15"/>
  <c r="E84" i="15"/>
  <c r="F84" i="15"/>
  <c r="G84" i="15"/>
  <c r="I84" i="15"/>
  <c r="J84" i="15"/>
  <c r="K84" i="15"/>
  <c r="O83" i="15"/>
  <c r="N83" i="15"/>
  <c r="M83" i="15"/>
  <c r="H83" i="15"/>
  <c r="D83" i="15"/>
  <c r="O82" i="15"/>
  <c r="N82" i="15"/>
  <c r="M82" i="15"/>
  <c r="H82" i="15"/>
  <c r="D82" i="15"/>
  <c r="O81" i="15"/>
  <c r="N81" i="15"/>
  <c r="M81" i="15"/>
  <c r="H81" i="15"/>
  <c r="D81" i="15"/>
  <c r="G117" i="15"/>
  <c r="F117" i="15"/>
  <c r="E117" i="15"/>
  <c r="O116" i="15"/>
  <c r="N116" i="15"/>
  <c r="M116" i="15"/>
  <c r="H116" i="15"/>
  <c r="D116" i="15"/>
  <c r="O115" i="15"/>
  <c r="N115" i="15"/>
  <c r="M115" i="15"/>
  <c r="H115" i="15"/>
  <c r="D115" i="15"/>
  <c r="O114" i="15"/>
  <c r="N114" i="15"/>
  <c r="M114" i="15"/>
  <c r="H114" i="15"/>
  <c r="D114" i="15"/>
  <c r="G112" i="15"/>
  <c r="F112" i="15"/>
  <c r="E112" i="15"/>
  <c r="O111" i="15"/>
  <c r="O112" i="15" s="1"/>
  <c r="N111" i="15"/>
  <c r="N112" i="15" s="1"/>
  <c r="M111" i="15"/>
  <c r="M112" i="15" s="1"/>
  <c r="H111" i="15"/>
  <c r="D111" i="15"/>
  <c r="G109" i="15"/>
  <c r="F109" i="15"/>
  <c r="E109" i="15"/>
  <c r="O108" i="15"/>
  <c r="N108" i="15"/>
  <c r="M108" i="15"/>
  <c r="H108" i="15"/>
  <c r="D108" i="15"/>
  <c r="O107" i="15"/>
  <c r="N107" i="15"/>
  <c r="M107" i="15"/>
  <c r="H107" i="15"/>
  <c r="D107" i="15"/>
  <c r="O106" i="15"/>
  <c r="N106" i="15"/>
  <c r="M106" i="15"/>
  <c r="H106" i="15"/>
  <c r="D106" i="15"/>
  <c r="O105" i="15"/>
  <c r="N105" i="15"/>
  <c r="M105" i="15"/>
  <c r="H105" i="15"/>
  <c r="D105" i="15"/>
  <c r="O103" i="15"/>
  <c r="N103" i="15"/>
  <c r="M103" i="15"/>
  <c r="H103" i="15"/>
  <c r="D103" i="15"/>
  <c r="O102" i="15"/>
  <c r="N102" i="15"/>
  <c r="M102" i="15"/>
  <c r="H102" i="15"/>
  <c r="D102" i="15"/>
  <c r="O101" i="15"/>
  <c r="N101" i="15"/>
  <c r="M101" i="15"/>
  <c r="H101" i="15"/>
  <c r="D101" i="15"/>
  <c r="O100" i="15"/>
  <c r="N100" i="15"/>
  <c r="M100" i="15"/>
  <c r="H100" i="15"/>
  <c r="D100" i="15"/>
  <c r="O99" i="15"/>
  <c r="N99" i="15"/>
  <c r="M99" i="15"/>
  <c r="H99" i="15"/>
  <c r="D99" i="15"/>
  <c r="O98" i="15"/>
  <c r="N98" i="15"/>
  <c r="M98" i="15"/>
  <c r="H98" i="15"/>
  <c r="D98" i="15"/>
  <c r="O97" i="15"/>
  <c r="N97" i="15"/>
  <c r="M97" i="15"/>
  <c r="H97" i="15"/>
  <c r="D97" i="15"/>
  <c r="O96" i="15"/>
  <c r="N96" i="15"/>
  <c r="M96" i="15"/>
  <c r="H96" i="15"/>
  <c r="D96" i="15"/>
  <c r="O95" i="15"/>
  <c r="N95" i="15"/>
  <c r="M95" i="15"/>
  <c r="H95" i="15"/>
  <c r="D95" i="15"/>
  <c r="O94" i="15"/>
  <c r="N94" i="15"/>
  <c r="M94" i="15"/>
  <c r="H94" i="15"/>
  <c r="D94" i="15"/>
  <c r="O93" i="15"/>
  <c r="N93" i="15"/>
  <c r="M93" i="15"/>
  <c r="H93" i="15"/>
  <c r="D93" i="15"/>
  <c r="O92" i="15"/>
  <c r="N92" i="15"/>
  <c r="M92" i="15"/>
  <c r="H92" i="15"/>
  <c r="D92" i="15"/>
  <c r="O91" i="15"/>
  <c r="N91" i="15"/>
  <c r="M91" i="15"/>
  <c r="H91" i="15"/>
  <c r="D91" i="15"/>
  <c r="O90" i="15"/>
  <c r="N90" i="15"/>
  <c r="M90" i="15"/>
  <c r="H90" i="15"/>
  <c r="D90" i="15"/>
  <c r="O89" i="15"/>
  <c r="N89" i="15"/>
  <c r="M89" i="15"/>
  <c r="H89" i="15"/>
  <c r="D89" i="15"/>
  <c r="O86" i="15"/>
  <c r="O87" i="15" s="1"/>
  <c r="N86" i="15"/>
  <c r="N87" i="15" s="1"/>
  <c r="M86" i="15"/>
  <c r="M87" i="15" s="1"/>
  <c r="H86" i="15"/>
  <c r="D86" i="15"/>
  <c r="E56" i="15"/>
  <c r="F143" i="15" l="1"/>
  <c r="H112" i="15"/>
  <c r="L126" i="15"/>
  <c r="L135" i="15"/>
  <c r="D117" i="15"/>
  <c r="O127" i="15"/>
  <c r="O142" i="15" s="1"/>
  <c r="O132" i="15"/>
  <c r="O143" i="15" s="1"/>
  <c r="O136" i="15"/>
  <c r="H84" i="15"/>
  <c r="H141" i="15"/>
  <c r="H142" i="15"/>
  <c r="H136" i="15"/>
  <c r="D112" i="15"/>
  <c r="L82" i="15"/>
  <c r="M122" i="15"/>
  <c r="M141" i="15" s="1"/>
  <c r="D141" i="15"/>
  <c r="D142" i="15"/>
  <c r="D143" i="15"/>
  <c r="H16" i="1"/>
  <c r="N132" i="15"/>
  <c r="H87" i="15"/>
  <c r="H127" i="15"/>
  <c r="H132" i="15"/>
  <c r="I143" i="15"/>
  <c r="H143" i="15" s="1"/>
  <c r="M127" i="15"/>
  <c r="M142" i="15" s="1"/>
  <c r="L142" i="15" s="1"/>
  <c r="L131" i="15"/>
  <c r="N136" i="15"/>
  <c r="D136" i="15"/>
  <c r="D127" i="15"/>
  <c r="M132" i="15"/>
  <c r="M136" i="15"/>
  <c r="L136" i="15" s="1"/>
  <c r="D132" i="15"/>
  <c r="L134" i="15"/>
  <c r="L130" i="15"/>
  <c r="D84" i="15"/>
  <c r="H117" i="15"/>
  <c r="D122" i="15"/>
  <c r="N127" i="15"/>
  <c r="N142" i="15" s="1"/>
  <c r="M84" i="15"/>
  <c r="O109" i="15"/>
  <c r="L98" i="15"/>
  <c r="M117" i="15"/>
  <c r="L125" i="15"/>
  <c r="N122" i="15"/>
  <c r="N141" i="15" s="1"/>
  <c r="L121" i="15"/>
  <c r="O84" i="15"/>
  <c r="H109" i="15"/>
  <c r="O122" i="15"/>
  <c r="H122" i="15"/>
  <c r="N84" i="15"/>
  <c r="L104" i="15"/>
  <c r="O117" i="15"/>
  <c r="L117" i="15" s="1"/>
  <c r="N117" i="15"/>
  <c r="L120" i="15"/>
  <c r="L112" i="15"/>
  <c r="M109" i="15"/>
  <c r="N109" i="15"/>
  <c r="D109" i="15"/>
  <c r="L87" i="15"/>
  <c r="D87" i="15"/>
  <c r="L83" i="15"/>
  <c r="L105" i="15"/>
  <c r="L100" i="15"/>
  <c r="L103" i="15"/>
  <c r="L102" i="15"/>
  <c r="L89" i="15"/>
  <c r="L93" i="15"/>
  <c r="L95" i="15"/>
  <c r="L92" i="15"/>
  <c r="L94" i="15"/>
  <c r="L115" i="15"/>
  <c r="L96" i="15"/>
  <c r="L108" i="15"/>
  <c r="L99" i="15"/>
  <c r="L107" i="15"/>
  <c r="L111" i="15"/>
  <c r="L90" i="15"/>
  <c r="L91" i="15"/>
  <c r="L106" i="15"/>
  <c r="L116" i="15"/>
  <c r="L97" i="15"/>
  <c r="L101" i="15"/>
  <c r="L81" i="15"/>
  <c r="L114" i="15"/>
  <c r="L86" i="15"/>
  <c r="I79" i="15"/>
  <c r="I140" i="15" s="1"/>
  <c r="J79" i="15"/>
  <c r="J140" i="15" s="1"/>
  <c r="K79" i="15"/>
  <c r="K140" i="15" s="1"/>
  <c r="F79" i="15"/>
  <c r="F140" i="15" s="1"/>
  <c r="G79" i="15"/>
  <c r="G140" i="15" s="1"/>
  <c r="E79" i="15"/>
  <c r="E140" i="15" s="1"/>
  <c r="O78" i="15"/>
  <c r="N78" i="15"/>
  <c r="M78" i="15"/>
  <c r="H78" i="15"/>
  <c r="D78" i="15"/>
  <c r="O77" i="15"/>
  <c r="N77" i="15"/>
  <c r="M77" i="15"/>
  <c r="H77" i="15"/>
  <c r="D77" i="15"/>
  <c r="O76" i="15"/>
  <c r="N76" i="15"/>
  <c r="M76" i="15"/>
  <c r="H76" i="15"/>
  <c r="D76" i="15"/>
  <c r="I73" i="15"/>
  <c r="J73" i="15"/>
  <c r="K73" i="15"/>
  <c r="F73" i="15"/>
  <c r="G73" i="15"/>
  <c r="E73" i="15"/>
  <c r="O69" i="15"/>
  <c r="N69" i="15"/>
  <c r="M69" i="15"/>
  <c r="H69" i="15"/>
  <c r="D69" i="15"/>
  <c r="I67" i="15"/>
  <c r="J67" i="15"/>
  <c r="K67" i="15"/>
  <c r="F67" i="15"/>
  <c r="G67" i="15"/>
  <c r="E67" i="15"/>
  <c r="O72" i="15"/>
  <c r="N72" i="15"/>
  <c r="M72" i="15"/>
  <c r="H72" i="15"/>
  <c r="D72" i="15"/>
  <c r="O71" i="15"/>
  <c r="N71" i="15"/>
  <c r="M71" i="15"/>
  <c r="H71" i="15"/>
  <c r="D71" i="15"/>
  <c r="O70" i="15"/>
  <c r="N70" i="15"/>
  <c r="M70" i="15"/>
  <c r="H70" i="15"/>
  <c r="D70" i="15"/>
  <c r="O66" i="15"/>
  <c r="N66" i="15"/>
  <c r="M66" i="15"/>
  <c r="H66" i="15"/>
  <c r="D66" i="15"/>
  <c r="O65" i="15"/>
  <c r="N65" i="15"/>
  <c r="M65" i="15"/>
  <c r="H65" i="15"/>
  <c r="D65" i="15"/>
  <c r="O64" i="15"/>
  <c r="N64" i="15"/>
  <c r="M64" i="15"/>
  <c r="H64" i="15"/>
  <c r="D64" i="15"/>
  <c r="O63" i="15"/>
  <c r="N63" i="15"/>
  <c r="M63" i="15"/>
  <c r="H63" i="15"/>
  <c r="D63" i="15"/>
  <c r="O62" i="15"/>
  <c r="N62" i="15"/>
  <c r="M62" i="15"/>
  <c r="H62" i="15"/>
  <c r="D62" i="15"/>
  <c r="O61" i="15"/>
  <c r="N61" i="15"/>
  <c r="M61" i="15"/>
  <c r="H61" i="15"/>
  <c r="D61" i="15"/>
  <c r="O60" i="15"/>
  <c r="N60" i="15"/>
  <c r="M60" i="15"/>
  <c r="H60" i="15"/>
  <c r="D60" i="15"/>
  <c r="O59" i="15"/>
  <c r="N59" i="15"/>
  <c r="M59" i="15"/>
  <c r="H59" i="15"/>
  <c r="D59" i="15"/>
  <c r="O58" i="15"/>
  <c r="N58" i="15"/>
  <c r="M58" i="15"/>
  <c r="H58" i="15"/>
  <c r="D58" i="15"/>
  <c r="I56" i="15"/>
  <c r="J56" i="15"/>
  <c r="K56" i="15"/>
  <c r="F56" i="15"/>
  <c r="G56" i="15"/>
  <c r="D56" i="15" s="1"/>
  <c r="O55" i="15"/>
  <c r="N55" i="15"/>
  <c r="M55" i="15"/>
  <c r="H55" i="15"/>
  <c r="D55" i="15"/>
  <c r="O54" i="15"/>
  <c r="N54" i="15"/>
  <c r="M54" i="15"/>
  <c r="H54" i="15"/>
  <c r="D54" i="15"/>
  <c r="O53" i="15"/>
  <c r="N53" i="15"/>
  <c r="M53" i="15"/>
  <c r="H53" i="15"/>
  <c r="D53" i="15"/>
  <c r="O52" i="15"/>
  <c r="N52" i="15"/>
  <c r="M52" i="15"/>
  <c r="H52" i="15"/>
  <c r="D52" i="15"/>
  <c r="O51" i="15"/>
  <c r="N51" i="15"/>
  <c r="M51" i="15"/>
  <c r="H51" i="15"/>
  <c r="D51" i="15"/>
  <c r="O50" i="15"/>
  <c r="N50" i="15"/>
  <c r="M50" i="15"/>
  <c r="H50" i="15"/>
  <c r="D50" i="15"/>
  <c r="O49" i="15"/>
  <c r="N49" i="15"/>
  <c r="M49" i="15"/>
  <c r="H49" i="15"/>
  <c r="D49" i="15"/>
  <c r="O48" i="15"/>
  <c r="N48" i="15"/>
  <c r="M48" i="15"/>
  <c r="H48" i="15"/>
  <c r="D48" i="15"/>
  <c r="O47" i="15"/>
  <c r="N47" i="15"/>
  <c r="M47" i="15"/>
  <c r="H47" i="15"/>
  <c r="D47" i="15"/>
  <c r="O46" i="15"/>
  <c r="N46" i="15"/>
  <c r="M46" i="15"/>
  <c r="H46" i="15"/>
  <c r="D46" i="15"/>
  <c r="O45" i="15"/>
  <c r="N45" i="15"/>
  <c r="M45" i="15"/>
  <c r="H45" i="15"/>
  <c r="D45" i="15"/>
  <c r="O44" i="15"/>
  <c r="N44" i="15"/>
  <c r="M44" i="15"/>
  <c r="H44" i="15"/>
  <c r="D44" i="15"/>
  <c r="O43" i="15"/>
  <c r="N43" i="15"/>
  <c r="M43" i="15"/>
  <c r="H43" i="15"/>
  <c r="D43" i="15"/>
  <c r="O42" i="15"/>
  <c r="N42" i="15"/>
  <c r="M42" i="15"/>
  <c r="H42" i="15"/>
  <c r="D42" i="15"/>
  <c r="O41" i="15"/>
  <c r="N41" i="15"/>
  <c r="M41" i="15"/>
  <c r="H41" i="15"/>
  <c r="D41" i="15"/>
  <c r="O40" i="15"/>
  <c r="N40" i="15"/>
  <c r="M40" i="15"/>
  <c r="H40" i="15"/>
  <c r="D40" i="15"/>
  <c r="O39" i="15"/>
  <c r="N39" i="15"/>
  <c r="M39" i="15"/>
  <c r="H39" i="15"/>
  <c r="D39" i="15"/>
  <c r="O38" i="15"/>
  <c r="N38" i="15"/>
  <c r="M38" i="15"/>
  <c r="H38" i="15"/>
  <c r="D38" i="15"/>
  <c r="O37" i="15"/>
  <c r="N37" i="15"/>
  <c r="M37" i="15"/>
  <c r="H37" i="15"/>
  <c r="D37" i="15"/>
  <c r="O36" i="15"/>
  <c r="N36" i="15"/>
  <c r="M36" i="15"/>
  <c r="H36" i="15"/>
  <c r="D36" i="15"/>
  <c r="O35" i="15"/>
  <c r="N35" i="15"/>
  <c r="M35" i="15"/>
  <c r="H35" i="15"/>
  <c r="D35" i="15"/>
  <c r="O34" i="15"/>
  <c r="N34" i="15"/>
  <c r="M34" i="15"/>
  <c r="H34" i="15"/>
  <c r="D34" i="15"/>
  <c r="O33" i="15"/>
  <c r="N33" i="15"/>
  <c r="M33" i="15"/>
  <c r="H33" i="15"/>
  <c r="D33" i="15"/>
  <c r="O32" i="15"/>
  <c r="N32" i="15"/>
  <c r="M32" i="15"/>
  <c r="H32" i="15"/>
  <c r="D32" i="15"/>
  <c r="O31" i="15"/>
  <c r="N31" i="15"/>
  <c r="M31" i="15"/>
  <c r="H31" i="15"/>
  <c r="D31" i="15"/>
  <c r="O30" i="15"/>
  <c r="N30" i="15"/>
  <c r="M30" i="15"/>
  <c r="H30" i="15"/>
  <c r="D30" i="15"/>
  <c r="O29" i="15"/>
  <c r="N29" i="15"/>
  <c r="M29" i="15"/>
  <c r="H29" i="15"/>
  <c r="D29" i="15"/>
  <c r="O28" i="15"/>
  <c r="N28" i="15"/>
  <c r="M28" i="15"/>
  <c r="H28" i="15"/>
  <c r="D28" i="15"/>
  <c r="O27" i="15"/>
  <c r="N27" i="15"/>
  <c r="M27" i="15"/>
  <c r="H27" i="15"/>
  <c r="D27" i="15"/>
  <c r="O26" i="15"/>
  <c r="N26" i="15"/>
  <c r="M26" i="15"/>
  <c r="H26" i="15"/>
  <c r="D26" i="15"/>
  <c r="O25" i="15"/>
  <c r="N25" i="15"/>
  <c r="M25" i="15"/>
  <c r="H25" i="15"/>
  <c r="D25" i="15"/>
  <c r="E13" i="15"/>
  <c r="E17" i="15" s="1"/>
  <c r="O22" i="15"/>
  <c r="N22" i="15"/>
  <c r="M22" i="15"/>
  <c r="H22" i="15"/>
  <c r="D22" i="15"/>
  <c r="O21" i="15"/>
  <c r="N21" i="15"/>
  <c r="M21" i="15"/>
  <c r="H21" i="15"/>
  <c r="D21" i="15"/>
  <c r="O20" i="15"/>
  <c r="N20" i="15"/>
  <c r="M20" i="15"/>
  <c r="H20" i="15"/>
  <c r="D20" i="15"/>
  <c r="K19" i="15"/>
  <c r="K23" i="15" s="1"/>
  <c r="J19" i="15"/>
  <c r="J23" i="15" s="1"/>
  <c r="I19" i="15"/>
  <c r="I23" i="15" s="1"/>
  <c r="G19" i="15"/>
  <c r="G23" i="15" s="1"/>
  <c r="F19" i="15"/>
  <c r="F23" i="15" s="1"/>
  <c r="E19" i="15"/>
  <c r="E23" i="15" s="1"/>
  <c r="O16" i="15"/>
  <c r="N16" i="15"/>
  <c r="M16" i="15"/>
  <c r="H16" i="15"/>
  <c r="D16" i="15"/>
  <c r="O15" i="15"/>
  <c r="N15" i="15"/>
  <c r="M15" i="15"/>
  <c r="D15" i="15"/>
  <c r="L15" i="15" s="1"/>
  <c r="O14" i="15"/>
  <c r="N14" i="15"/>
  <c r="M14" i="15"/>
  <c r="D14" i="15"/>
  <c r="L14" i="15" s="1"/>
  <c r="K13" i="15"/>
  <c r="K17" i="15" s="1"/>
  <c r="J13" i="15"/>
  <c r="J17" i="15" s="1"/>
  <c r="I13" i="15"/>
  <c r="I17" i="15" s="1"/>
  <c r="G13" i="15"/>
  <c r="G17" i="15" s="1"/>
  <c r="F13" i="15"/>
  <c r="F17" i="15" s="1"/>
  <c r="Q150" i="15" l="1"/>
  <c r="L132" i="15"/>
  <c r="M143" i="15"/>
  <c r="L143" i="15" s="1"/>
  <c r="F139" i="15"/>
  <c r="F137" i="15" s="1"/>
  <c r="K139" i="15"/>
  <c r="K137" i="15" s="1"/>
  <c r="Q147" i="15"/>
  <c r="L84" i="15"/>
  <c r="G139" i="15"/>
  <c r="G137" i="15" s="1"/>
  <c r="L127" i="15"/>
  <c r="I139" i="15"/>
  <c r="H139" i="15" s="1"/>
  <c r="J139" i="15"/>
  <c r="J137" i="15" s="1"/>
  <c r="D140" i="15"/>
  <c r="H140" i="15"/>
  <c r="N143" i="15"/>
  <c r="E139" i="15"/>
  <c r="L122" i="15"/>
  <c r="O141" i="15"/>
  <c r="L141" i="15" s="1"/>
  <c r="L109" i="15"/>
  <c r="D23" i="15"/>
  <c r="M79" i="15"/>
  <c r="M140" i="15" s="1"/>
  <c r="L77" i="15"/>
  <c r="L78" i="15"/>
  <c r="N79" i="15"/>
  <c r="N140" i="15" s="1"/>
  <c r="H67" i="15"/>
  <c r="H73" i="15"/>
  <c r="H79" i="15"/>
  <c r="O79" i="15"/>
  <c r="O140" i="15" s="1"/>
  <c r="D67" i="15"/>
  <c r="D73" i="15"/>
  <c r="L76" i="15"/>
  <c r="D79" i="15"/>
  <c r="O73" i="15"/>
  <c r="N73" i="15"/>
  <c r="M73" i="15"/>
  <c r="O67" i="15"/>
  <c r="N67" i="15"/>
  <c r="M67" i="15"/>
  <c r="L72" i="15"/>
  <c r="L69" i="15"/>
  <c r="L28" i="15"/>
  <c r="L36" i="15"/>
  <c r="L40" i="15"/>
  <c r="L44" i="15"/>
  <c r="L70" i="15"/>
  <c r="L58" i="15"/>
  <c r="L62" i="15"/>
  <c r="L65" i="15"/>
  <c r="L71" i="15"/>
  <c r="L47" i="15"/>
  <c r="L51" i="15"/>
  <c r="H56" i="15"/>
  <c r="L48" i="15"/>
  <c r="L61" i="15"/>
  <c r="L64" i="15"/>
  <c r="N56" i="15"/>
  <c r="M56" i="15"/>
  <c r="L60" i="15"/>
  <c r="O56" i="15"/>
  <c r="L59" i="15"/>
  <c r="L63" i="15"/>
  <c r="L66" i="15"/>
  <c r="L52" i="15"/>
  <c r="L29" i="15"/>
  <c r="L33" i="15"/>
  <c r="L37" i="15"/>
  <c r="L41" i="15"/>
  <c r="L45" i="15"/>
  <c r="L26" i="15"/>
  <c r="L30" i="15"/>
  <c r="L34" i="15"/>
  <c r="L38" i="15"/>
  <c r="L42" i="15"/>
  <c r="L25" i="15"/>
  <c r="L49" i="15"/>
  <c r="L53" i="15"/>
  <c r="L54" i="15"/>
  <c r="L27" i="15"/>
  <c r="L31" i="15"/>
  <c r="L35" i="15"/>
  <c r="L39" i="15"/>
  <c r="L43" i="15"/>
  <c r="L46" i="15"/>
  <c r="L50" i="15"/>
  <c r="L55" i="15"/>
  <c r="L32" i="15"/>
  <c r="H23" i="15"/>
  <c r="H17" i="15"/>
  <c r="M13" i="15"/>
  <c r="M17" i="15" s="1"/>
  <c r="M19" i="15"/>
  <c r="M23" i="15" s="1"/>
  <c r="L20" i="15"/>
  <c r="H13" i="15"/>
  <c r="L16" i="15"/>
  <c r="Q149" i="15" s="1"/>
  <c r="N19" i="15"/>
  <c r="N23" i="15" s="1"/>
  <c r="L21" i="15"/>
  <c r="L22" i="15"/>
  <c r="D17" i="15"/>
  <c r="N13" i="15"/>
  <c r="N17" i="15" s="1"/>
  <c r="H19" i="15"/>
  <c r="D13" i="15"/>
  <c r="O13" i="15"/>
  <c r="O17" i="15" s="1"/>
  <c r="D19" i="15"/>
  <c r="O19" i="15"/>
  <c r="O23" i="15" s="1"/>
  <c r="H137" i="15" l="1"/>
  <c r="I137" i="15"/>
  <c r="Q148" i="15"/>
  <c r="Q151" i="15"/>
  <c r="Q146" i="15"/>
  <c r="Q152" i="15"/>
  <c r="Q153" i="15"/>
  <c r="Q144" i="15"/>
  <c r="N139" i="15"/>
  <c r="N137" i="15" s="1"/>
  <c r="L140" i="15"/>
  <c r="O139" i="15"/>
  <c r="O137" i="15" s="1"/>
  <c r="M139" i="15"/>
  <c r="E137" i="15"/>
  <c r="D139" i="15"/>
  <c r="D137" i="15" s="1"/>
  <c r="L79" i="15"/>
  <c r="L73" i="15"/>
  <c r="L67" i="15"/>
  <c r="L56" i="15"/>
  <c r="L23" i="15"/>
  <c r="L17" i="15"/>
  <c r="L13" i="15"/>
  <c r="L19" i="15"/>
  <c r="Q154" i="15" l="1"/>
  <c r="L139" i="15"/>
  <c r="L137" i="15" s="1"/>
  <c r="M137" i="15"/>
  <c r="E84" i="11"/>
  <c r="Q155" i="15" l="1"/>
  <c r="E50" i="11"/>
  <c r="D139" i="2"/>
  <c r="I135" i="2"/>
  <c r="H135" i="2" s="1"/>
  <c r="J135" i="2"/>
  <c r="K135" i="2"/>
  <c r="F135" i="2"/>
  <c r="G135" i="2"/>
  <c r="E135" i="2"/>
  <c r="E108" i="2"/>
  <c r="E117" i="2" s="1"/>
  <c r="I140" i="2"/>
  <c r="H140" i="2" s="1"/>
  <c r="J140" i="2"/>
  <c r="K140" i="2"/>
  <c r="F140" i="2"/>
  <c r="G140" i="2"/>
  <c r="E140" i="2"/>
  <c r="O111" i="2"/>
  <c r="N111" i="2"/>
  <c r="M111" i="2"/>
  <c r="H111" i="2"/>
  <c r="D111" i="2"/>
  <c r="O110" i="2"/>
  <c r="O140" i="2" s="1"/>
  <c r="N110" i="2"/>
  <c r="N140" i="2" s="1"/>
  <c r="M110" i="2"/>
  <c r="H110" i="2"/>
  <c r="D110" i="2"/>
  <c r="L110" i="2" l="1"/>
  <c r="M140" i="2"/>
  <c r="L140" i="2" s="1"/>
  <c r="L111" i="2"/>
  <c r="N110" i="7"/>
  <c r="M28" i="7" l="1"/>
  <c r="F27" i="8"/>
  <c r="G27" i="8"/>
  <c r="I27" i="8"/>
  <c r="J27" i="8"/>
  <c r="K27" i="8"/>
  <c r="E27" i="8"/>
  <c r="D27" i="8" s="1"/>
  <c r="O29" i="8"/>
  <c r="N29" i="8"/>
  <c r="M29" i="8"/>
  <c r="L29" i="8" s="1"/>
  <c r="H29" i="8"/>
  <c r="D29" i="8"/>
  <c r="O28" i="8"/>
  <c r="N28" i="8"/>
  <c r="M28" i="8"/>
  <c r="L28" i="8" s="1"/>
  <c r="H28" i="8"/>
  <c r="D28" i="8"/>
  <c r="O37" i="7" l="1"/>
  <c r="N37" i="7"/>
  <c r="M37" i="7"/>
  <c r="L37" i="7" s="1"/>
  <c r="R37" i="7" s="1"/>
  <c r="H37" i="7"/>
  <c r="D37" i="7"/>
  <c r="D17" i="12"/>
  <c r="H17" i="12"/>
  <c r="M17" i="12"/>
  <c r="N17" i="12"/>
  <c r="O17" i="12"/>
  <c r="E24" i="12"/>
  <c r="F24" i="12"/>
  <c r="G24" i="12"/>
  <c r="I24" i="12"/>
  <c r="J24" i="12"/>
  <c r="K24" i="12"/>
  <c r="O23" i="12"/>
  <c r="N23" i="12"/>
  <c r="M23" i="12"/>
  <c r="H23" i="12"/>
  <c r="D23" i="12"/>
  <c r="K12" i="1"/>
  <c r="J12" i="1"/>
  <c r="I12" i="1"/>
  <c r="H12" i="1" s="1"/>
  <c r="F12" i="1"/>
  <c r="E11" i="14" s="1"/>
  <c r="G12" i="1"/>
  <c r="F11" i="14" s="1"/>
  <c r="E12" i="1"/>
  <c r="O14" i="1"/>
  <c r="N14" i="1"/>
  <c r="M14" i="1"/>
  <c r="H14" i="1"/>
  <c r="O13" i="1"/>
  <c r="O12" i="1" s="1"/>
  <c r="N13" i="1"/>
  <c r="M13" i="1"/>
  <c r="L13" i="1" s="1"/>
  <c r="H13" i="1"/>
  <c r="D13" i="1"/>
  <c r="E15" i="1"/>
  <c r="H19" i="1"/>
  <c r="D19" i="1"/>
  <c r="O18" i="1"/>
  <c r="N18" i="1"/>
  <c r="M18" i="1"/>
  <c r="L18" i="1" s="1"/>
  <c r="H18" i="1"/>
  <c r="O17" i="1"/>
  <c r="N17" i="1"/>
  <c r="M17" i="1"/>
  <c r="H17" i="1"/>
  <c r="D17" i="1"/>
  <c r="O24" i="8"/>
  <c r="O25" i="8" s="1"/>
  <c r="N24" i="8"/>
  <c r="M24" i="8"/>
  <c r="M25" i="8" s="1"/>
  <c r="H24" i="8"/>
  <c r="D24" i="8"/>
  <c r="D25" i="8" s="1"/>
  <c r="F25" i="8"/>
  <c r="N25" i="8"/>
  <c r="K25" i="8"/>
  <c r="J25" i="8"/>
  <c r="I25" i="8"/>
  <c r="G25" i="8"/>
  <c r="E25" i="8"/>
  <c r="N69" i="4"/>
  <c r="O69" i="4"/>
  <c r="M69" i="4"/>
  <c r="D69" i="4"/>
  <c r="D154" i="4"/>
  <c r="L17" i="1" l="1"/>
  <c r="L14" i="1"/>
  <c r="N12" i="1"/>
  <c r="M12" i="1"/>
  <c r="L24" i="8"/>
  <c r="L17" i="12"/>
  <c r="L23" i="12"/>
  <c r="H25" i="8"/>
  <c r="O31" i="3"/>
  <c r="E91" i="1"/>
  <c r="L25" i="8" l="1"/>
  <c r="D41" i="11"/>
  <c r="C41" i="11"/>
  <c r="E62" i="11"/>
  <c r="E11" i="11" l="1"/>
  <c r="O53" i="2" l="1"/>
  <c r="N53" i="2"/>
  <c r="M53" i="2"/>
  <c r="E254" i="4"/>
  <c r="F254" i="4"/>
  <c r="G254" i="4"/>
  <c r="E255" i="4"/>
  <c r="F255" i="4"/>
  <c r="G255" i="4"/>
  <c r="I228" i="4"/>
  <c r="F228" i="4"/>
  <c r="G228" i="4"/>
  <c r="E228" i="4"/>
  <c r="H85" i="4"/>
  <c r="F257" i="4"/>
  <c r="G257" i="4"/>
  <c r="D257" i="4" s="1"/>
  <c r="I257" i="4"/>
  <c r="J257" i="4"/>
  <c r="K257" i="4"/>
  <c r="G246" i="4"/>
  <c r="J234" i="4"/>
  <c r="I73" i="14" s="1"/>
  <c r="K234" i="4"/>
  <c r="J73" i="14" s="1"/>
  <c r="I234" i="4"/>
  <c r="H73" i="14" s="1"/>
  <c r="F234" i="4"/>
  <c r="E73" i="14" s="1"/>
  <c r="G234" i="4"/>
  <c r="F73" i="14" s="1"/>
  <c r="E234" i="4"/>
  <c r="D73" i="14" s="1"/>
  <c r="H237" i="4"/>
  <c r="H236" i="4"/>
  <c r="D237" i="4"/>
  <c r="D236" i="4"/>
  <c r="O237" i="4"/>
  <c r="N237" i="4"/>
  <c r="M237" i="4"/>
  <c r="O236" i="4"/>
  <c r="N236" i="4"/>
  <c r="M236" i="4"/>
  <c r="K74" i="4"/>
  <c r="K78" i="4" s="1"/>
  <c r="J74" i="4"/>
  <c r="I74" i="4"/>
  <c r="G74" i="4"/>
  <c r="F26" i="14" s="1"/>
  <c r="F74" i="4"/>
  <c r="E74" i="4"/>
  <c r="O77" i="4"/>
  <c r="N77" i="4"/>
  <c r="M77" i="4"/>
  <c r="H77" i="4"/>
  <c r="O76" i="4"/>
  <c r="O74" i="4" s="1"/>
  <c r="N76" i="4"/>
  <c r="N74" i="4" s="1"/>
  <c r="M76" i="4"/>
  <c r="H76" i="4"/>
  <c r="D76" i="4"/>
  <c r="O165" i="4"/>
  <c r="N165" i="4"/>
  <c r="M165" i="4"/>
  <c r="O164" i="4"/>
  <c r="N164" i="4"/>
  <c r="M164" i="4"/>
  <c r="H165" i="4"/>
  <c r="H164" i="4"/>
  <c r="J162" i="4"/>
  <c r="K162" i="4"/>
  <c r="I162" i="4"/>
  <c r="F162" i="4"/>
  <c r="G162" i="4"/>
  <c r="E162" i="4"/>
  <c r="H73" i="4"/>
  <c r="M73" i="4"/>
  <c r="N73" i="4"/>
  <c r="O73" i="4"/>
  <c r="M85" i="4"/>
  <c r="M80" i="4" s="1"/>
  <c r="N85" i="4"/>
  <c r="N80" i="4" s="1"/>
  <c r="O85" i="4"/>
  <c r="O72" i="4"/>
  <c r="N72" i="4"/>
  <c r="M72" i="4"/>
  <c r="H72" i="4"/>
  <c r="G73" i="14" l="1"/>
  <c r="D254" i="4"/>
  <c r="D255" i="4"/>
  <c r="F78" i="4"/>
  <c r="E26" i="14"/>
  <c r="O80" i="4"/>
  <c r="L80" i="4" s="1"/>
  <c r="L236" i="4"/>
  <c r="L77" i="4"/>
  <c r="L237" i="4"/>
  <c r="L73" i="4"/>
  <c r="L165" i="4"/>
  <c r="E78" i="4"/>
  <c r="G78" i="4"/>
  <c r="J78" i="4"/>
  <c r="I78" i="4"/>
  <c r="M74" i="4"/>
  <c r="L74" i="4" s="1"/>
  <c r="N257" i="4"/>
  <c r="L164" i="4"/>
  <c r="O257" i="4"/>
  <c r="H257" i="4"/>
  <c r="M257" i="4"/>
  <c r="L85" i="4"/>
  <c r="N78" i="4"/>
  <c r="O78" i="4"/>
  <c r="L76" i="4"/>
  <c r="H74" i="4"/>
  <c r="D74" i="4"/>
  <c r="L72" i="4"/>
  <c r="E94" i="11"/>
  <c r="E95" i="11"/>
  <c r="D92" i="11"/>
  <c r="C92" i="11"/>
  <c r="E93" i="11"/>
  <c r="S264" i="4" l="1"/>
  <c r="M78" i="4"/>
  <c r="L257" i="4"/>
  <c r="O45" i="2"/>
  <c r="N45" i="2"/>
  <c r="M45" i="2"/>
  <c r="L45" i="2" l="1"/>
  <c r="H13" i="12"/>
  <c r="H14" i="12"/>
  <c r="H15" i="12"/>
  <c r="H12" i="6" l="1"/>
  <c r="E111" i="1" l="1"/>
  <c r="J22" i="1" l="1"/>
  <c r="I91" i="1"/>
  <c r="J91" i="1"/>
  <c r="I58" i="2" l="1"/>
  <c r="J58" i="2"/>
  <c r="H46" i="1" l="1"/>
  <c r="H47" i="1"/>
  <c r="H48" i="1"/>
  <c r="H45" i="1"/>
  <c r="I86" i="1" l="1"/>
  <c r="C42" i="14"/>
  <c r="M72" i="7"/>
  <c r="N72" i="7"/>
  <c r="O72" i="7"/>
  <c r="H72" i="7"/>
  <c r="D72" i="7"/>
  <c r="M57" i="12"/>
  <c r="N57" i="12"/>
  <c r="O57" i="12"/>
  <c r="H56" i="12"/>
  <c r="H57" i="12"/>
  <c r="H58" i="12"/>
  <c r="D57" i="12"/>
  <c r="L72" i="7" l="1"/>
  <c r="R72" i="7" s="1"/>
  <c r="L57" i="12"/>
  <c r="D44" i="8"/>
  <c r="D69" i="7"/>
  <c r="D68" i="7"/>
  <c r="D59" i="7"/>
  <c r="D54" i="12" l="1"/>
  <c r="D53" i="12"/>
  <c r="D44" i="12"/>
  <c r="I39" i="1" l="1"/>
  <c r="H44" i="8" l="1"/>
  <c r="I45" i="8"/>
  <c r="J45" i="8"/>
  <c r="K45" i="8"/>
  <c r="E45" i="8"/>
  <c r="F45" i="8"/>
  <c r="G45" i="8"/>
  <c r="M44" i="8"/>
  <c r="N44" i="8"/>
  <c r="O44" i="8"/>
  <c r="M68" i="7"/>
  <c r="N68" i="7"/>
  <c r="O68" i="7"/>
  <c r="M69" i="7"/>
  <c r="N69" i="7"/>
  <c r="O69" i="7"/>
  <c r="H68" i="7"/>
  <c r="H69" i="7"/>
  <c r="H59" i="7"/>
  <c r="M59" i="7"/>
  <c r="N59" i="7"/>
  <c r="O59" i="7"/>
  <c r="M53" i="12"/>
  <c r="N53" i="12"/>
  <c r="O53" i="12"/>
  <c r="H53" i="12"/>
  <c r="O54" i="12"/>
  <c r="N54" i="12"/>
  <c r="M54" i="12"/>
  <c r="H54" i="12"/>
  <c r="H44" i="12"/>
  <c r="O44" i="12"/>
  <c r="N44" i="12"/>
  <c r="M44" i="12"/>
  <c r="I32" i="14"/>
  <c r="J32" i="14"/>
  <c r="H32" i="14"/>
  <c r="E32" i="14"/>
  <c r="D32" i="14"/>
  <c r="I34" i="14"/>
  <c r="J34" i="14"/>
  <c r="H34" i="14"/>
  <c r="E34" i="14"/>
  <c r="D34" i="14"/>
  <c r="G32" i="14" l="1"/>
  <c r="G34" i="14"/>
  <c r="L44" i="8"/>
  <c r="L68" i="7"/>
  <c r="R68" i="7" s="1"/>
  <c r="L69" i="7"/>
  <c r="R69" i="7" s="1"/>
  <c r="L59" i="7"/>
  <c r="R59" i="7" s="1"/>
  <c r="L53" i="12"/>
  <c r="L44" i="12"/>
  <c r="L54" i="12"/>
  <c r="E86" i="1" l="1"/>
  <c r="J86" i="1" l="1"/>
  <c r="K86" i="1"/>
  <c r="N234" i="4" l="1"/>
  <c r="M234" i="4"/>
  <c r="H234" i="4"/>
  <c r="O234" i="4"/>
  <c r="D234" i="4" l="1"/>
  <c r="L234" i="4"/>
  <c r="D240" i="4"/>
  <c r="D222" i="4"/>
  <c r="D218" i="4"/>
  <c r="D214" i="4"/>
  <c r="D210" i="4"/>
  <c r="D206" i="4"/>
  <c r="D202" i="4"/>
  <c r="D198" i="4"/>
  <c r="D194" i="4"/>
  <c r="D190" i="4"/>
  <c r="D182" i="4"/>
  <c r="D178" i="4"/>
  <c r="D148" i="4"/>
  <c r="D142" i="4"/>
  <c r="D140" i="4"/>
  <c r="D136" i="4"/>
  <c r="D134" i="4"/>
  <c r="D132" i="4"/>
  <c r="D130" i="4"/>
  <c r="D128" i="4"/>
  <c r="D126" i="4"/>
  <c r="D124" i="4"/>
  <c r="D122" i="4"/>
  <c r="D120" i="4"/>
  <c r="D118" i="4"/>
  <c r="D116" i="4"/>
  <c r="D114" i="4"/>
  <c r="D112" i="4"/>
  <c r="D110" i="4"/>
  <c r="D106" i="4"/>
  <c r="D98" i="4"/>
  <c r="D94" i="4"/>
  <c r="D91" i="4"/>
  <c r="D88" i="4"/>
  <c r="D82" i="4"/>
  <c r="D15" i="4"/>
  <c r="H15" i="4"/>
  <c r="O15" i="4"/>
  <c r="N15" i="4"/>
  <c r="M15" i="4"/>
  <c r="M12" i="4" l="1"/>
  <c r="O12" i="4"/>
  <c r="L15" i="4"/>
  <c r="N12" i="4"/>
  <c r="J228" i="4"/>
  <c r="I59" i="1" l="1"/>
  <c r="J59" i="1"/>
  <c r="K59" i="1"/>
  <c r="O63" i="1"/>
  <c r="N63" i="1"/>
  <c r="M63" i="1"/>
  <c r="H63" i="1"/>
  <c r="D63" i="1"/>
  <c r="L63" i="1" l="1"/>
  <c r="H59" i="1"/>
  <c r="H86" i="1" l="1"/>
  <c r="D158" i="4" l="1"/>
  <c r="D55" i="7" l="1"/>
  <c r="D40" i="12"/>
  <c r="D86" i="11" l="1"/>
  <c r="D65" i="11" s="1"/>
  <c r="C86" i="11"/>
  <c r="C65" i="11" s="1"/>
  <c r="J246" i="4" l="1"/>
  <c r="I246" i="4"/>
  <c r="E246" i="4"/>
  <c r="H40" i="12"/>
  <c r="M168" i="4" l="1"/>
  <c r="M246" i="4" s="1"/>
  <c r="F246" i="4"/>
  <c r="K246" i="4"/>
  <c r="D168" i="4"/>
  <c r="M55" i="7"/>
  <c r="N55" i="7"/>
  <c r="O55" i="7"/>
  <c r="H55" i="7"/>
  <c r="E56" i="7"/>
  <c r="F56" i="7"/>
  <c r="G56" i="7"/>
  <c r="I56" i="7"/>
  <c r="J56" i="7"/>
  <c r="K56" i="7"/>
  <c r="M40" i="12"/>
  <c r="N40" i="12"/>
  <c r="O40" i="12"/>
  <c r="E41" i="12"/>
  <c r="F41" i="12"/>
  <c r="G41" i="12"/>
  <c r="I41" i="12"/>
  <c r="J41" i="12"/>
  <c r="K41" i="12"/>
  <c r="L55" i="7" l="1"/>
  <c r="R55" i="7" s="1"/>
  <c r="N168" i="4"/>
  <c r="N246" i="4" s="1"/>
  <c r="H168" i="4"/>
  <c r="O168" i="4"/>
  <c r="O246" i="4" s="1"/>
  <c r="L40" i="12"/>
  <c r="E243" i="4"/>
  <c r="N158" i="4"/>
  <c r="N156" i="4" s="1"/>
  <c r="M158" i="4"/>
  <c r="L158" i="4" s="1"/>
  <c r="H158" i="4"/>
  <c r="L168" i="4" l="1"/>
  <c r="D238" i="4"/>
  <c r="E85" i="11" l="1"/>
  <c r="E181" i="1" l="1"/>
  <c r="G181" i="1"/>
  <c r="I92" i="7" l="1"/>
  <c r="J92" i="7"/>
  <c r="K92" i="7"/>
  <c r="E92" i="7"/>
  <c r="F92" i="7"/>
  <c r="G92" i="7"/>
  <c r="D66" i="7"/>
  <c r="H66" i="7"/>
  <c r="M66" i="7"/>
  <c r="N66" i="7"/>
  <c r="O66" i="7"/>
  <c r="O58" i="7"/>
  <c r="N58" i="7"/>
  <c r="M58" i="7"/>
  <c r="H58" i="7"/>
  <c r="D58" i="7"/>
  <c r="I77" i="12"/>
  <c r="J77" i="12"/>
  <c r="K77" i="12"/>
  <c r="E77" i="12"/>
  <c r="F77" i="12"/>
  <c r="G77" i="12"/>
  <c r="O51" i="12"/>
  <c r="N51" i="12"/>
  <c r="M51" i="12"/>
  <c r="H51" i="12"/>
  <c r="D51" i="12"/>
  <c r="O43" i="12"/>
  <c r="N43" i="12"/>
  <c r="M43" i="12"/>
  <c r="H43" i="12"/>
  <c r="D43" i="12"/>
  <c r="L58" i="7" l="1"/>
  <c r="L51" i="12"/>
  <c r="L66" i="7"/>
  <c r="R66" i="7" s="1"/>
  <c r="L43" i="12"/>
  <c r="E75" i="11"/>
  <c r="E76" i="11"/>
  <c r="E77" i="11"/>
  <c r="E78" i="11"/>
  <c r="E79" i="11"/>
  <c r="D66" i="11"/>
  <c r="C66" i="11"/>
  <c r="R58" i="7" l="1"/>
  <c r="N61" i="2"/>
  <c r="G62" i="4" l="1"/>
  <c r="K62" i="4"/>
  <c r="E62" i="4"/>
  <c r="N98" i="2" l="1"/>
  <c r="I131" i="1"/>
  <c r="E80" i="11"/>
  <c r="E36" i="11" l="1"/>
  <c r="E35" i="11"/>
  <c r="M98" i="2"/>
  <c r="N72" i="2"/>
  <c r="M72" i="2"/>
  <c r="N88" i="2"/>
  <c r="M88" i="2"/>
  <c r="J201" i="1" l="1"/>
  <c r="K201" i="1"/>
  <c r="I201" i="1"/>
  <c r="F201" i="1"/>
  <c r="G201" i="1"/>
  <c r="E201" i="1"/>
  <c r="D102" i="1"/>
  <c r="D101" i="1"/>
  <c r="D100" i="1"/>
  <c r="M187" i="1"/>
  <c r="N187" i="1"/>
  <c r="O187" i="1"/>
  <c r="M188" i="1"/>
  <c r="N188" i="1"/>
  <c r="O188" i="1"/>
  <c r="M189" i="1"/>
  <c r="N189" i="1"/>
  <c r="O189" i="1"/>
  <c r="M190" i="1"/>
  <c r="N190" i="1"/>
  <c r="O190" i="1"/>
  <c r="M191" i="1"/>
  <c r="N191" i="1"/>
  <c r="O191" i="1"/>
  <c r="M192" i="1"/>
  <c r="N192" i="1"/>
  <c r="O192" i="1"/>
  <c r="M193" i="1"/>
  <c r="N193" i="1"/>
  <c r="O193" i="1"/>
  <c r="M194" i="1"/>
  <c r="N194" i="1"/>
  <c r="O194" i="1"/>
  <c r="M195" i="1"/>
  <c r="N195" i="1"/>
  <c r="O195" i="1"/>
  <c r="M196" i="1"/>
  <c r="N196" i="1"/>
  <c r="O196" i="1"/>
  <c r="M197" i="1"/>
  <c r="N197" i="1"/>
  <c r="O197" i="1"/>
  <c r="M198" i="1"/>
  <c r="N198" i="1"/>
  <c r="O198" i="1"/>
  <c r="M199" i="1"/>
  <c r="N199" i="1"/>
  <c r="O199" i="1"/>
  <c r="M200" i="1"/>
  <c r="N200" i="1"/>
  <c r="O200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M143" i="1"/>
  <c r="N143" i="1"/>
  <c r="O143" i="1"/>
  <c r="M144" i="1"/>
  <c r="N144" i="1"/>
  <c r="O144" i="1"/>
  <c r="M145" i="1"/>
  <c r="N145" i="1"/>
  <c r="O145" i="1"/>
  <c r="M146" i="1"/>
  <c r="N146" i="1"/>
  <c r="O146" i="1"/>
  <c r="M147" i="1"/>
  <c r="N147" i="1"/>
  <c r="O147" i="1"/>
  <c r="M148" i="1"/>
  <c r="N148" i="1"/>
  <c r="O148" i="1"/>
  <c r="M149" i="1"/>
  <c r="N149" i="1"/>
  <c r="O149" i="1"/>
  <c r="M150" i="1"/>
  <c r="N150" i="1"/>
  <c r="O150" i="1"/>
  <c r="M151" i="1"/>
  <c r="N151" i="1"/>
  <c r="O151" i="1"/>
  <c r="M152" i="1"/>
  <c r="N152" i="1"/>
  <c r="O152" i="1"/>
  <c r="M153" i="1"/>
  <c r="N153" i="1"/>
  <c r="O153" i="1"/>
  <c r="M154" i="1"/>
  <c r="N154" i="1"/>
  <c r="O154" i="1"/>
  <c r="M155" i="1"/>
  <c r="N155" i="1"/>
  <c r="O155" i="1"/>
  <c r="M156" i="1"/>
  <c r="N156" i="1"/>
  <c r="O156" i="1"/>
  <c r="M157" i="1"/>
  <c r="N157" i="1"/>
  <c r="O157" i="1"/>
  <c r="M158" i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M171" i="1"/>
  <c r="N171" i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43" i="1"/>
  <c r="D137" i="1"/>
  <c r="O137" i="1"/>
  <c r="N137" i="1"/>
  <c r="M137" i="1"/>
  <c r="O74" i="1"/>
  <c r="N74" i="1"/>
  <c r="M74" i="1"/>
  <c r="O69" i="1"/>
  <c r="N69" i="1"/>
  <c r="M69" i="1"/>
  <c r="O64" i="1"/>
  <c r="N64" i="1"/>
  <c r="M64" i="1"/>
  <c r="O58" i="1"/>
  <c r="N58" i="1"/>
  <c r="M58" i="1"/>
  <c r="O53" i="1"/>
  <c r="N53" i="1"/>
  <c r="M53" i="1"/>
  <c r="O48" i="1"/>
  <c r="N48" i="1"/>
  <c r="M48" i="1"/>
  <c r="O43" i="1"/>
  <c r="N43" i="1"/>
  <c r="M43" i="1"/>
  <c r="O32" i="1"/>
  <c r="N32" i="1"/>
  <c r="M32" i="1"/>
  <c r="O27" i="1"/>
  <c r="N27" i="1"/>
  <c r="M27" i="1"/>
  <c r="O19" i="1"/>
  <c r="N19" i="1"/>
  <c r="M19" i="1"/>
  <c r="O16" i="1"/>
  <c r="N16" i="1"/>
  <c r="M16" i="1"/>
  <c r="H20" i="1"/>
  <c r="H21" i="1"/>
  <c r="H23" i="1"/>
  <c r="H24" i="1"/>
  <c r="H25" i="1"/>
  <c r="H26" i="1"/>
  <c r="H27" i="1"/>
  <c r="H29" i="1"/>
  <c r="H30" i="1"/>
  <c r="H31" i="1"/>
  <c r="H32" i="1"/>
  <c r="H34" i="1"/>
  <c r="H35" i="1"/>
  <c r="H36" i="1"/>
  <c r="H37" i="1"/>
  <c r="H38" i="1"/>
  <c r="H40" i="1"/>
  <c r="H41" i="1"/>
  <c r="H42" i="1"/>
  <c r="H43" i="1"/>
  <c r="H50" i="1"/>
  <c r="H51" i="1"/>
  <c r="H52" i="1"/>
  <c r="H53" i="1"/>
  <c r="H55" i="1"/>
  <c r="H56" i="1"/>
  <c r="H57" i="1"/>
  <c r="H58" i="1"/>
  <c r="H60" i="1"/>
  <c r="H61" i="1"/>
  <c r="H62" i="1"/>
  <c r="H64" i="1"/>
  <c r="H66" i="1"/>
  <c r="H67" i="1"/>
  <c r="H68" i="1"/>
  <c r="H69" i="1"/>
  <c r="H71" i="1"/>
  <c r="H72" i="1"/>
  <c r="H73" i="1"/>
  <c r="H74" i="1"/>
  <c r="H76" i="1"/>
  <c r="H77" i="1"/>
  <c r="H78" i="1"/>
  <c r="H79" i="1"/>
  <c r="H80" i="1"/>
  <c r="D16" i="1"/>
  <c r="D20" i="1"/>
  <c r="D21" i="1"/>
  <c r="D23" i="1"/>
  <c r="D24" i="1"/>
  <c r="D25" i="1"/>
  <c r="D26" i="1"/>
  <c r="D27" i="1"/>
  <c r="D29" i="1"/>
  <c r="D30" i="1"/>
  <c r="D31" i="1"/>
  <c r="D32" i="1"/>
  <c r="D34" i="1"/>
  <c r="D35" i="1"/>
  <c r="D36" i="1"/>
  <c r="D37" i="1"/>
  <c r="D38" i="1"/>
  <c r="D40" i="1"/>
  <c r="D41" i="1"/>
  <c r="D42" i="1"/>
  <c r="D43" i="1"/>
  <c r="D45" i="1"/>
  <c r="D46" i="1"/>
  <c r="D47" i="1"/>
  <c r="D48" i="1"/>
  <c r="D50" i="1"/>
  <c r="D51" i="1"/>
  <c r="D52" i="1"/>
  <c r="D53" i="1"/>
  <c r="D55" i="1"/>
  <c r="D56" i="1"/>
  <c r="D57" i="1"/>
  <c r="D58" i="1"/>
  <c r="D60" i="1"/>
  <c r="D61" i="1"/>
  <c r="D62" i="1"/>
  <c r="D64" i="1"/>
  <c r="D66" i="1"/>
  <c r="D67" i="1"/>
  <c r="D68" i="1"/>
  <c r="D69" i="1"/>
  <c r="D71" i="1"/>
  <c r="D72" i="1"/>
  <c r="D73" i="1"/>
  <c r="D74" i="1"/>
  <c r="D76" i="1"/>
  <c r="D77" i="1"/>
  <c r="D78" i="1"/>
  <c r="D79" i="1"/>
  <c r="D80" i="1"/>
  <c r="L162" i="1" l="1"/>
  <c r="L174" i="1"/>
  <c r="L170" i="1"/>
  <c r="L166" i="1"/>
  <c r="L159" i="1"/>
  <c r="L156" i="1"/>
  <c r="L178" i="1"/>
  <c r="L199" i="1"/>
  <c r="L191" i="1"/>
  <c r="L187" i="1"/>
  <c r="L146" i="1"/>
  <c r="D99" i="1"/>
  <c r="L198" i="1"/>
  <c r="L188" i="1"/>
  <c r="L195" i="1"/>
  <c r="L194" i="1"/>
  <c r="L153" i="1"/>
  <c r="L197" i="1"/>
  <c r="L193" i="1"/>
  <c r="L190" i="1"/>
  <c r="L200" i="1"/>
  <c r="L196" i="1"/>
  <c r="L192" i="1"/>
  <c r="L189" i="1"/>
  <c r="L175" i="1"/>
  <c r="L171" i="1"/>
  <c r="L167" i="1"/>
  <c r="L163" i="1"/>
  <c r="L160" i="1"/>
  <c r="L157" i="1"/>
  <c r="L150" i="1"/>
  <c r="L147" i="1"/>
  <c r="L143" i="1"/>
  <c r="L176" i="1"/>
  <c r="L172" i="1"/>
  <c r="L168" i="1"/>
  <c r="L164" i="1"/>
  <c r="L154" i="1"/>
  <c r="L151" i="1"/>
  <c r="L148" i="1"/>
  <c r="L144" i="1"/>
  <c r="L177" i="1"/>
  <c r="L173" i="1"/>
  <c r="L169" i="1"/>
  <c r="L165" i="1"/>
  <c r="L161" i="1"/>
  <c r="L158" i="1"/>
  <c r="L155" i="1"/>
  <c r="L152" i="1"/>
  <c r="L149" i="1"/>
  <c r="L145" i="1"/>
  <c r="L27" i="1"/>
  <c r="L137" i="1"/>
  <c r="L53" i="1"/>
  <c r="L64" i="1"/>
  <c r="L74" i="1"/>
  <c r="L19" i="1"/>
  <c r="L32" i="1"/>
  <c r="L58" i="1"/>
  <c r="L16" i="1"/>
  <c r="L43" i="1"/>
  <c r="L69" i="1"/>
  <c r="L48" i="1"/>
  <c r="E12" i="3"/>
  <c r="G12" i="3"/>
  <c r="I12" i="3"/>
  <c r="J12" i="3"/>
  <c r="K12" i="3"/>
  <c r="J11" i="14" l="1"/>
  <c r="I11" i="14"/>
  <c r="H11" i="14"/>
  <c r="G11" i="14" l="1"/>
  <c r="K48" i="8"/>
  <c r="J48" i="8"/>
  <c r="I48" i="8"/>
  <c r="G48" i="8"/>
  <c r="F48" i="8"/>
  <c r="E48" i="8"/>
  <c r="O47" i="8"/>
  <c r="N47" i="8"/>
  <c r="N48" i="8" s="1"/>
  <c r="M47" i="8"/>
  <c r="M48" i="8" s="1"/>
  <c r="H47" i="8"/>
  <c r="H48" i="8" s="1"/>
  <c r="D47" i="8"/>
  <c r="D48" i="8" s="1"/>
  <c r="I32" i="8"/>
  <c r="J32" i="8"/>
  <c r="K32" i="8"/>
  <c r="F32" i="8"/>
  <c r="G32" i="8"/>
  <c r="E32" i="8"/>
  <c r="I38" i="8"/>
  <c r="J38" i="8"/>
  <c r="K38" i="8"/>
  <c r="E38" i="8"/>
  <c r="F38" i="8"/>
  <c r="G38" i="8"/>
  <c r="O37" i="8"/>
  <c r="O38" i="8" s="1"/>
  <c r="N37" i="8"/>
  <c r="N38" i="8" s="1"/>
  <c r="M37" i="8"/>
  <c r="M38" i="8" s="1"/>
  <c r="H37" i="8"/>
  <c r="H38" i="8" s="1"/>
  <c r="D37" i="8"/>
  <c r="D38" i="8" s="1"/>
  <c r="L47" i="8" l="1"/>
  <c r="O48" i="8"/>
  <c r="L37" i="8"/>
  <c r="L48" i="8" l="1"/>
  <c r="L38" i="8"/>
  <c r="M71" i="7"/>
  <c r="N71" i="7"/>
  <c r="O71" i="7"/>
  <c r="H71" i="7"/>
  <c r="D71" i="7"/>
  <c r="M56" i="12"/>
  <c r="N56" i="12"/>
  <c r="O56" i="12"/>
  <c r="D56" i="12"/>
  <c r="L71" i="7" l="1"/>
  <c r="R71" i="7" s="1"/>
  <c r="L56" i="12"/>
  <c r="H102" i="1"/>
  <c r="H56" i="14"/>
  <c r="I56" i="14"/>
  <c r="D12" i="4"/>
  <c r="H12" i="4"/>
  <c r="E16" i="4"/>
  <c r="F16" i="4"/>
  <c r="G16" i="4"/>
  <c r="F13" i="14" s="1"/>
  <c r="I16" i="4"/>
  <c r="J16" i="4"/>
  <c r="K16" i="4"/>
  <c r="D17" i="4"/>
  <c r="H17" i="4"/>
  <c r="D18" i="4"/>
  <c r="H18" i="4"/>
  <c r="D19" i="4"/>
  <c r="H19" i="4"/>
  <c r="E20" i="4"/>
  <c r="F20" i="4"/>
  <c r="G20" i="4"/>
  <c r="I20" i="4"/>
  <c r="J20" i="4"/>
  <c r="K20" i="4"/>
  <c r="D21" i="4"/>
  <c r="H21" i="4"/>
  <c r="D22" i="4"/>
  <c r="H22" i="4"/>
  <c r="D23" i="4"/>
  <c r="H23" i="4"/>
  <c r="E24" i="4"/>
  <c r="F24" i="4"/>
  <c r="G24" i="4"/>
  <c r="I24" i="4"/>
  <c r="J24" i="4"/>
  <c r="K24" i="4"/>
  <c r="D25" i="4"/>
  <c r="H25" i="4"/>
  <c r="D26" i="4"/>
  <c r="H26" i="4"/>
  <c r="D27" i="4"/>
  <c r="H27" i="4"/>
  <c r="E28" i="4"/>
  <c r="F28" i="4"/>
  <c r="G28" i="4"/>
  <c r="I28" i="4"/>
  <c r="H16" i="14" s="1"/>
  <c r="G16" i="14" s="1"/>
  <c r="J28" i="4"/>
  <c r="I16" i="14" s="1"/>
  <c r="K28" i="4"/>
  <c r="J16" i="14" s="1"/>
  <c r="D29" i="4"/>
  <c r="H29" i="4"/>
  <c r="D30" i="4"/>
  <c r="H30" i="4"/>
  <c r="D31" i="4"/>
  <c r="H31" i="4"/>
  <c r="E32" i="4"/>
  <c r="F32" i="4"/>
  <c r="G32" i="4"/>
  <c r="F17" i="14" s="1"/>
  <c r="I32" i="4"/>
  <c r="H17" i="14" s="1"/>
  <c r="G17" i="14" s="1"/>
  <c r="J32" i="4"/>
  <c r="I17" i="14" s="1"/>
  <c r="K32" i="4"/>
  <c r="J17" i="14" s="1"/>
  <c r="D33" i="4"/>
  <c r="H33" i="4"/>
  <c r="D34" i="4"/>
  <c r="H34" i="4"/>
  <c r="D35" i="4"/>
  <c r="H35" i="4"/>
  <c r="E36" i="4"/>
  <c r="F36" i="4"/>
  <c r="G36" i="4"/>
  <c r="F18" i="14" s="1"/>
  <c r="I36" i="4"/>
  <c r="J36" i="4"/>
  <c r="K36" i="4"/>
  <c r="D37" i="4"/>
  <c r="H37" i="4"/>
  <c r="D38" i="4"/>
  <c r="H38" i="4"/>
  <c r="D39" i="4"/>
  <c r="H39" i="4"/>
  <c r="E40" i="4"/>
  <c r="F40" i="4"/>
  <c r="G40" i="4"/>
  <c r="I40" i="4"/>
  <c r="J40" i="4"/>
  <c r="K40" i="4"/>
  <c r="D41" i="4"/>
  <c r="H41" i="4"/>
  <c r="D42" i="4"/>
  <c r="H42" i="4"/>
  <c r="D43" i="4"/>
  <c r="H43" i="4"/>
  <c r="E44" i="4"/>
  <c r="F44" i="4"/>
  <c r="G44" i="4"/>
  <c r="I44" i="4"/>
  <c r="J44" i="4"/>
  <c r="K44" i="4"/>
  <c r="D45" i="4"/>
  <c r="H45" i="4"/>
  <c r="D46" i="4"/>
  <c r="H46" i="4"/>
  <c r="D47" i="4"/>
  <c r="H47" i="4"/>
  <c r="E48" i="4"/>
  <c r="F48" i="4"/>
  <c r="G48" i="4"/>
  <c r="F21" i="14" s="1"/>
  <c r="I48" i="4"/>
  <c r="J48" i="4"/>
  <c r="K48" i="4"/>
  <c r="D49" i="4"/>
  <c r="H49" i="4"/>
  <c r="D50" i="4"/>
  <c r="H50" i="4"/>
  <c r="D51" i="4"/>
  <c r="H51" i="4"/>
  <c r="E52" i="4"/>
  <c r="F52" i="4"/>
  <c r="G52" i="4"/>
  <c r="F22" i="14" s="1"/>
  <c r="I52" i="4"/>
  <c r="H22" i="14" s="1"/>
  <c r="G22" i="14" s="1"/>
  <c r="J52" i="4"/>
  <c r="I22" i="14" s="1"/>
  <c r="K52" i="4"/>
  <c r="J22" i="14" s="1"/>
  <c r="D53" i="4"/>
  <c r="H53" i="4"/>
  <c r="D54" i="4"/>
  <c r="H54" i="4"/>
  <c r="D55" i="4"/>
  <c r="H55" i="4"/>
  <c r="E56" i="4"/>
  <c r="F56" i="4"/>
  <c r="G56" i="4"/>
  <c r="I56" i="4"/>
  <c r="J56" i="4"/>
  <c r="K56" i="4"/>
  <c r="D57" i="4"/>
  <c r="H57" i="4"/>
  <c r="D58" i="4"/>
  <c r="H58" i="4"/>
  <c r="D59" i="4"/>
  <c r="H59" i="4"/>
  <c r="F62" i="4"/>
  <c r="F67" i="4" s="1"/>
  <c r="G67" i="4"/>
  <c r="I62" i="4"/>
  <c r="I67" i="4" s="1"/>
  <c r="J62" i="4"/>
  <c r="J67" i="4" s="1"/>
  <c r="K67" i="4"/>
  <c r="D64" i="4"/>
  <c r="H64" i="4"/>
  <c r="D65" i="4"/>
  <c r="H65" i="4"/>
  <c r="D66" i="4"/>
  <c r="D248" i="4" s="1"/>
  <c r="H66" i="4"/>
  <c r="H248" i="4" s="1"/>
  <c r="D78" i="4"/>
  <c r="H69" i="4"/>
  <c r="H78" i="4" s="1"/>
  <c r="D246" i="4"/>
  <c r="H246" i="4"/>
  <c r="D87" i="4"/>
  <c r="H88" i="4"/>
  <c r="H89" i="4"/>
  <c r="H91" i="4"/>
  <c r="D93" i="4"/>
  <c r="H93" i="4"/>
  <c r="H94" i="4"/>
  <c r="H95" i="4"/>
  <c r="D97" i="4"/>
  <c r="H97" i="4"/>
  <c r="H98" i="4"/>
  <c r="H99" i="4"/>
  <c r="F34" i="14"/>
  <c r="D101" i="4"/>
  <c r="H101" i="4"/>
  <c r="J35" i="14"/>
  <c r="G35" i="14" s="1"/>
  <c r="D103" i="4"/>
  <c r="H103" i="4"/>
  <c r="J36" i="14"/>
  <c r="G36" i="14" s="1"/>
  <c r="D105" i="4"/>
  <c r="H105" i="4"/>
  <c r="H106" i="4"/>
  <c r="H107" i="4"/>
  <c r="J38" i="14"/>
  <c r="G38" i="14" s="1"/>
  <c r="D109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D138" i="4"/>
  <c r="H138" i="4"/>
  <c r="H139" i="4"/>
  <c r="H140" i="4"/>
  <c r="H141" i="4"/>
  <c r="H142" i="4"/>
  <c r="H143" i="4"/>
  <c r="D56" i="14"/>
  <c r="E56" i="14"/>
  <c r="F56" i="14"/>
  <c r="J56" i="14"/>
  <c r="D57" i="14"/>
  <c r="E57" i="14"/>
  <c r="F57" i="14"/>
  <c r="H57" i="14"/>
  <c r="I57" i="14"/>
  <c r="J57" i="14"/>
  <c r="H148" i="4"/>
  <c r="H149" i="4"/>
  <c r="H154" i="4"/>
  <c r="D162" i="4"/>
  <c r="H162" i="4"/>
  <c r="H166" i="4" s="1"/>
  <c r="E166" i="4"/>
  <c r="F166" i="4"/>
  <c r="G166" i="4"/>
  <c r="I166" i="4"/>
  <c r="J166" i="4"/>
  <c r="K166" i="4"/>
  <c r="D170" i="4"/>
  <c r="H170" i="4"/>
  <c r="I172" i="4"/>
  <c r="J172" i="4"/>
  <c r="K172" i="4"/>
  <c r="D174" i="4"/>
  <c r="H174" i="4"/>
  <c r="D175" i="4"/>
  <c r="H175" i="4"/>
  <c r="E176" i="4"/>
  <c r="F176" i="4"/>
  <c r="G176" i="4"/>
  <c r="F14" i="14" s="1"/>
  <c r="I176" i="4"/>
  <c r="J176" i="4"/>
  <c r="K176" i="4"/>
  <c r="H178" i="4"/>
  <c r="D179" i="4"/>
  <c r="H179" i="4"/>
  <c r="E180" i="4"/>
  <c r="F180" i="4"/>
  <c r="G180" i="4"/>
  <c r="F15" i="14" s="1"/>
  <c r="I180" i="4"/>
  <c r="J180" i="4"/>
  <c r="K180" i="4"/>
  <c r="H182" i="4"/>
  <c r="D183" i="4"/>
  <c r="H183" i="4"/>
  <c r="D184" i="4"/>
  <c r="I184" i="4"/>
  <c r="H19" i="14" s="1"/>
  <c r="J184" i="4"/>
  <c r="K184" i="4"/>
  <c r="J19" i="14" s="1"/>
  <c r="D186" i="4"/>
  <c r="H186" i="4"/>
  <c r="D187" i="4"/>
  <c r="H187" i="4"/>
  <c r="E188" i="4"/>
  <c r="D62" i="14" s="1"/>
  <c r="F188" i="4"/>
  <c r="E62" i="14" s="1"/>
  <c r="G188" i="4"/>
  <c r="F62" i="14" s="1"/>
  <c r="I188" i="4"/>
  <c r="H62" i="14" s="1"/>
  <c r="J188" i="4"/>
  <c r="I62" i="14" s="1"/>
  <c r="K188" i="4"/>
  <c r="J62" i="14" s="1"/>
  <c r="H190" i="4"/>
  <c r="D191" i="4"/>
  <c r="H191" i="4"/>
  <c r="E192" i="4"/>
  <c r="D63" i="14" s="1"/>
  <c r="F192" i="4"/>
  <c r="E63" i="14" s="1"/>
  <c r="G192" i="4"/>
  <c r="F63" i="14" s="1"/>
  <c r="I192" i="4"/>
  <c r="H63" i="14" s="1"/>
  <c r="J192" i="4"/>
  <c r="I63" i="14" s="1"/>
  <c r="K192" i="4"/>
  <c r="J63" i="14" s="1"/>
  <c r="H194" i="4"/>
  <c r="D195" i="4"/>
  <c r="H195" i="4"/>
  <c r="E196" i="4"/>
  <c r="D64" i="14" s="1"/>
  <c r="F196" i="4"/>
  <c r="E64" i="14" s="1"/>
  <c r="G196" i="4"/>
  <c r="F64" i="14" s="1"/>
  <c r="I196" i="4"/>
  <c r="H64" i="14" s="1"/>
  <c r="J196" i="4"/>
  <c r="I64" i="14" s="1"/>
  <c r="K196" i="4"/>
  <c r="J64" i="14" s="1"/>
  <c r="H198" i="4"/>
  <c r="D199" i="4"/>
  <c r="H199" i="4"/>
  <c r="E200" i="4"/>
  <c r="D65" i="14" s="1"/>
  <c r="F200" i="4"/>
  <c r="E65" i="14" s="1"/>
  <c r="G200" i="4"/>
  <c r="F65" i="14" s="1"/>
  <c r="I200" i="4"/>
  <c r="H65" i="14" s="1"/>
  <c r="J200" i="4"/>
  <c r="I65" i="14" s="1"/>
  <c r="K200" i="4"/>
  <c r="J65" i="14" s="1"/>
  <c r="H202" i="4"/>
  <c r="D203" i="4"/>
  <c r="H203" i="4"/>
  <c r="E204" i="4"/>
  <c r="D66" i="14" s="1"/>
  <c r="F204" i="4"/>
  <c r="E66" i="14" s="1"/>
  <c r="G204" i="4"/>
  <c r="F66" i="14" s="1"/>
  <c r="I204" i="4"/>
  <c r="H66" i="14" s="1"/>
  <c r="J204" i="4"/>
  <c r="I66" i="14" s="1"/>
  <c r="K204" i="4"/>
  <c r="J66" i="14" s="1"/>
  <c r="H206" i="4"/>
  <c r="D207" i="4"/>
  <c r="H207" i="4"/>
  <c r="E208" i="4"/>
  <c r="D67" i="14" s="1"/>
  <c r="F208" i="4"/>
  <c r="E67" i="14" s="1"/>
  <c r="G208" i="4"/>
  <c r="F67" i="14" s="1"/>
  <c r="I208" i="4"/>
  <c r="H67" i="14" s="1"/>
  <c r="J208" i="4"/>
  <c r="I67" i="14" s="1"/>
  <c r="K208" i="4"/>
  <c r="J67" i="14" s="1"/>
  <c r="H210" i="4"/>
  <c r="D211" i="4"/>
  <c r="H211" i="4"/>
  <c r="E212" i="4"/>
  <c r="F212" i="4"/>
  <c r="E68" i="14" s="1"/>
  <c r="G212" i="4"/>
  <c r="F68" i="14" s="1"/>
  <c r="I212" i="4"/>
  <c r="J212" i="4"/>
  <c r="I68" i="14" s="1"/>
  <c r="K212" i="4"/>
  <c r="J68" i="14" s="1"/>
  <c r="H214" i="4"/>
  <c r="D215" i="4"/>
  <c r="H215" i="4"/>
  <c r="E216" i="4"/>
  <c r="D69" i="14" s="1"/>
  <c r="F216" i="4"/>
  <c r="E69" i="14" s="1"/>
  <c r="G216" i="4"/>
  <c r="F69" i="14" s="1"/>
  <c r="I216" i="4"/>
  <c r="H69" i="14" s="1"/>
  <c r="J216" i="4"/>
  <c r="I69" i="14" s="1"/>
  <c r="K216" i="4"/>
  <c r="J69" i="14" s="1"/>
  <c r="H218" i="4"/>
  <c r="D219" i="4"/>
  <c r="H219" i="4"/>
  <c r="E220" i="4"/>
  <c r="D70" i="14" s="1"/>
  <c r="F220" i="4"/>
  <c r="E70" i="14" s="1"/>
  <c r="G220" i="4"/>
  <c r="F70" i="14" s="1"/>
  <c r="I220" i="4"/>
  <c r="H70" i="14" s="1"/>
  <c r="J220" i="4"/>
  <c r="I70" i="14" s="1"/>
  <c r="K220" i="4"/>
  <c r="J70" i="14" s="1"/>
  <c r="H222" i="4"/>
  <c r="D223" i="4"/>
  <c r="H223" i="4"/>
  <c r="D224" i="4"/>
  <c r="H224" i="4"/>
  <c r="H225" i="4"/>
  <c r="K228" i="4"/>
  <c r="D230" i="4"/>
  <c r="H230" i="4"/>
  <c r="D231" i="4"/>
  <c r="H231" i="4"/>
  <c r="H232" i="4"/>
  <c r="I243" i="4"/>
  <c r="J243" i="4"/>
  <c r="H240" i="4"/>
  <c r="D241" i="4"/>
  <c r="H241" i="4"/>
  <c r="E247" i="4"/>
  <c r="F247" i="4"/>
  <c r="G247" i="4"/>
  <c r="I247" i="4"/>
  <c r="J247" i="4"/>
  <c r="K247" i="4"/>
  <c r="E248" i="4"/>
  <c r="F248" i="4"/>
  <c r="G248" i="4"/>
  <c r="I248" i="4"/>
  <c r="J248" i="4"/>
  <c r="K248" i="4"/>
  <c r="G64" i="14" l="1"/>
  <c r="G19" i="14"/>
  <c r="G65" i="14"/>
  <c r="I19" i="14"/>
  <c r="J30" i="14"/>
  <c r="G30" i="14" s="1"/>
  <c r="J29" i="14"/>
  <c r="G29" i="14" s="1"/>
  <c r="O90" i="4"/>
  <c r="L90" i="4" s="1"/>
  <c r="G69" i="14"/>
  <c r="J27" i="14"/>
  <c r="G27" i="14" s="1"/>
  <c r="G67" i="14"/>
  <c r="G63" i="14"/>
  <c r="G70" i="14"/>
  <c r="G66" i="14"/>
  <c r="G62" i="14"/>
  <c r="G56" i="14"/>
  <c r="G57" i="14"/>
  <c r="D28" i="4"/>
  <c r="D20" i="4"/>
  <c r="F244" i="4"/>
  <c r="D56" i="4"/>
  <c r="D48" i="4"/>
  <c r="D52" i="4"/>
  <c r="D44" i="4"/>
  <c r="D24" i="4"/>
  <c r="D36" i="4"/>
  <c r="D166" i="4"/>
  <c r="K243" i="4"/>
  <c r="G243" i="4"/>
  <c r="D253" i="4"/>
  <c r="D92" i="4"/>
  <c r="F243" i="4"/>
  <c r="D32" i="4"/>
  <c r="D232" i="4"/>
  <c r="D102" i="4"/>
  <c r="D96" i="4"/>
  <c r="D16" i="4"/>
  <c r="D176" i="4"/>
  <c r="H184" i="4"/>
  <c r="H176" i="4"/>
  <c r="D228" i="4"/>
  <c r="H28" i="4"/>
  <c r="G60" i="4"/>
  <c r="H247" i="4"/>
  <c r="H20" i="4"/>
  <c r="D80" i="4"/>
  <c r="D160" i="4" s="1"/>
  <c r="D40" i="4"/>
  <c r="D62" i="4"/>
  <c r="D67" i="4" s="1"/>
  <c r="H238" i="4"/>
  <c r="H220" i="4"/>
  <c r="H212" i="4"/>
  <c r="H68" i="14"/>
  <c r="G68" i="14" s="1"/>
  <c r="H216" i="4"/>
  <c r="H192" i="4"/>
  <c r="D212" i="4"/>
  <c r="D68" i="14"/>
  <c r="H208" i="4"/>
  <c r="D208" i="4"/>
  <c r="D216" i="4"/>
  <c r="H200" i="4"/>
  <c r="D200" i="4"/>
  <c r="H196" i="4"/>
  <c r="D196" i="4"/>
  <c r="D188" i="4"/>
  <c r="G226" i="4"/>
  <c r="H56" i="4"/>
  <c r="H40" i="4"/>
  <c r="H36" i="4"/>
  <c r="H32" i="4"/>
  <c r="H24" i="4"/>
  <c r="H16" i="4"/>
  <c r="K60" i="4"/>
  <c r="H52" i="4"/>
  <c r="H48" i="4"/>
  <c r="H44" i="4"/>
  <c r="H228" i="4"/>
  <c r="J226" i="4"/>
  <c r="D192" i="4"/>
  <c r="K226" i="4"/>
  <c r="F226" i="4"/>
  <c r="D247" i="4"/>
  <c r="J60" i="4"/>
  <c r="I60" i="4"/>
  <c r="F60" i="4"/>
  <c r="E60" i="4"/>
  <c r="H172" i="4"/>
  <c r="I226" i="4"/>
  <c r="D204" i="4"/>
  <c r="H188" i="4"/>
  <c r="D180" i="4"/>
  <c r="D86" i="4"/>
  <c r="E67" i="4"/>
  <c r="D220" i="4"/>
  <c r="H204" i="4"/>
  <c r="H180" i="4"/>
  <c r="D172" i="4"/>
  <c r="E226" i="4"/>
  <c r="H62" i="4"/>
  <c r="H67" i="4" s="1"/>
  <c r="M82" i="2"/>
  <c r="J244" i="4" l="1"/>
  <c r="I244" i="4"/>
  <c r="K244" i="4"/>
  <c r="G244" i="4"/>
  <c r="D252" i="4"/>
  <c r="D244" i="4" s="1"/>
  <c r="E244" i="4"/>
  <c r="H243" i="4"/>
  <c r="D243" i="4"/>
  <c r="H60" i="4"/>
  <c r="D60" i="4"/>
  <c r="D226" i="4"/>
  <c r="H226" i="4"/>
  <c r="M12" i="12"/>
  <c r="N12" i="12"/>
  <c r="M13" i="12"/>
  <c r="N13" i="12"/>
  <c r="M14" i="12"/>
  <c r="N14" i="12"/>
  <c r="M15" i="12"/>
  <c r="N15" i="12"/>
  <c r="M16" i="12"/>
  <c r="N16" i="12"/>
  <c r="M18" i="12"/>
  <c r="N18" i="12"/>
  <c r="M19" i="12"/>
  <c r="N19" i="12"/>
  <c r="M20" i="12"/>
  <c r="N20" i="12"/>
  <c r="M21" i="12"/>
  <c r="N21" i="12"/>
  <c r="M22" i="12"/>
  <c r="N22" i="12"/>
  <c r="M26" i="12"/>
  <c r="N26" i="12"/>
  <c r="M27" i="12"/>
  <c r="N27" i="12"/>
  <c r="M28" i="12"/>
  <c r="N28" i="12"/>
  <c r="M29" i="12"/>
  <c r="N29" i="12"/>
  <c r="M30" i="12"/>
  <c r="N30" i="12"/>
  <c r="M31" i="12"/>
  <c r="N31" i="12"/>
  <c r="M32" i="12"/>
  <c r="N32" i="12"/>
  <c r="M33" i="12"/>
  <c r="N33" i="12"/>
  <c r="M34" i="12"/>
  <c r="N34" i="12"/>
  <c r="M35" i="12"/>
  <c r="N35" i="12"/>
  <c r="M36" i="12"/>
  <c r="N36" i="12"/>
  <c r="M39" i="12"/>
  <c r="M41" i="12" s="1"/>
  <c r="M45" i="12"/>
  <c r="N45" i="12"/>
  <c r="O45" i="12"/>
  <c r="M46" i="12"/>
  <c r="N46" i="12"/>
  <c r="O46" i="12"/>
  <c r="M47" i="12"/>
  <c r="N47" i="12"/>
  <c r="O47" i="12"/>
  <c r="M48" i="12"/>
  <c r="N48" i="12"/>
  <c r="O48" i="12"/>
  <c r="M49" i="12"/>
  <c r="N49" i="12"/>
  <c r="O49" i="12"/>
  <c r="M50" i="12"/>
  <c r="N50" i="12"/>
  <c r="O50" i="12"/>
  <c r="M52" i="12"/>
  <c r="N52" i="12"/>
  <c r="O52" i="12"/>
  <c r="M55" i="12"/>
  <c r="N55" i="12"/>
  <c r="O55" i="12"/>
  <c r="M58" i="12"/>
  <c r="N58" i="12"/>
  <c r="O58" i="12"/>
  <c r="M59" i="12"/>
  <c r="N59" i="12"/>
  <c r="O59" i="12"/>
  <c r="M60" i="12"/>
  <c r="N60" i="12"/>
  <c r="O60" i="12"/>
  <c r="M61" i="12"/>
  <c r="N61" i="12"/>
  <c r="O61" i="12"/>
  <c r="M62" i="12"/>
  <c r="N62" i="12"/>
  <c r="O62" i="12"/>
  <c r="M63" i="12"/>
  <c r="N63" i="12"/>
  <c r="O63" i="12"/>
  <c r="M64" i="12"/>
  <c r="N64" i="12"/>
  <c r="O64" i="12"/>
  <c r="M65" i="12"/>
  <c r="N65" i="12"/>
  <c r="O65" i="12"/>
  <c r="M66" i="12"/>
  <c r="N66" i="12"/>
  <c r="O66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9" i="12"/>
  <c r="N79" i="12"/>
  <c r="O79" i="12"/>
  <c r="M80" i="12"/>
  <c r="N80" i="12"/>
  <c r="O80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5" i="12"/>
  <c r="N85" i="12"/>
  <c r="O85" i="12"/>
  <c r="M86" i="12"/>
  <c r="N86" i="12"/>
  <c r="O86" i="12"/>
  <c r="M87" i="12"/>
  <c r="N87" i="12"/>
  <c r="O87" i="12"/>
  <c r="M88" i="12"/>
  <c r="N88" i="12"/>
  <c r="O88" i="12"/>
  <c r="M89" i="12"/>
  <c r="N89" i="12"/>
  <c r="O89" i="12"/>
  <c r="M90" i="12"/>
  <c r="N90" i="12"/>
  <c r="O90" i="12"/>
  <c r="M91" i="12"/>
  <c r="N91" i="12"/>
  <c r="O91" i="12"/>
  <c r="M92" i="12"/>
  <c r="N92" i="12"/>
  <c r="O92" i="12"/>
  <c r="O95" i="12"/>
  <c r="O96" i="12"/>
  <c r="O97" i="12"/>
  <c r="O98" i="12"/>
  <c r="H244" i="4" l="1"/>
  <c r="N24" i="12"/>
  <c r="M24" i="12"/>
  <c r="N77" i="12"/>
  <c r="O77" i="12"/>
  <c r="M77" i="12"/>
  <c r="E38" i="11" l="1"/>
  <c r="E37" i="11"/>
  <c r="D34" i="11"/>
  <c r="D33" i="11" s="1"/>
  <c r="C34" i="11"/>
  <c r="C33" i="11" s="1"/>
  <c r="I30" i="2" l="1"/>
  <c r="J30" i="2"/>
  <c r="E30" i="11" l="1"/>
  <c r="N79" i="2" l="1"/>
  <c r="M79" i="2"/>
  <c r="O79" i="2"/>
  <c r="N78" i="2"/>
  <c r="M78" i="2"/>
  <c r="K181" i="1"/>
  <c r="K184" i="1" s="1"/>
  <c r="J181" i="1"/>
  <c r="J184" i="1" s="1"/>
  <c r="I181" i="1"/>
  <c r="K66" i="2" l="1"/>
  <c r="I66" i="2"/>
  <c r="J66" i="2"/>
  <c r="I54" i="2"/>
  <c r="J54" i="2"/>
  <c r="K54" i="2"/>
  <c r="I50" i="2"/>
  <c r="J50" i="2"/>
  <c r="K50" i="2"/>
  <c r="I46" i="2"/>
  <c r="J46" i="2"/>
  <c r="K46" i="2"/>
  <c r="I42" i="2"/>
  <c r="J42" i="2"/>
  <c r="K42" i="2"/>
  <c r="I34" i="2"/>
  <c r="J34" i="2"/>
  <c r="K34" i="2"/>
  <c r="I62" i="2"/>
  <c r="H21" i="14" s="1"/>
  <c r="J62" i="2"/>
  <c r="I21" i="14" s="1"/>
  <c r="I38" i="2"/>
  <c r="J38" i="2"/>
  <c r="I99" i="1" l="1"/>
  <c r="H29" i="3" l="1"/>
  <c r="D94" i="1"/>
  <c r="H94" i="1"/>
  <c r="M94" i="1"/>
  <c r="N94" i="1"/>
  <c r="O94" i="1"/>
  <c r="F216" i="1"/>
  <c r="G216" i="1"/>
  <c r="I216" i="1"/>
  <c r="J216" i="1"/>
  <c r="K216" i="1"/>
  <c r="K54" i="1"/>
  <c r="J54" i="1"/>
  <c r="I54" i="1"/>
  <c r="J39" i="1"/>
  <c r="G39" i="1"/>
  <c r="F39" i="1"/>
  <c r="E16" i="14" s="1"/>
  <c r="E39" i="1"/>
  <c r="D39" i="1" l="1"/>
  <c r="H54" i="1"/>
  <c r="H216" i="1"/>
  <c r="H137" i="1"/>
  <c r="L94" i="1"/>
  <c r="K39" i="1"/>
  <c r="N38" i="1"/>
  <c r="F15" i="1"/>
  <c r="G15" i="1"/>
  <c r="I15" i="1"/>
  <c r="J15" i="1"/>
  <c r="K15" i="1"/>
  <c r="H39" i="1" l="1"/>
  <c r="H15" i="1"/>
  <c r="D15" i="1"/>
  <c r="O38" i="1"/>
  <c r="M38" i="1"/>
  <c r="L38" i="1" l="1"/>
  <c r="D10" i="11"/>
  <c r="N66" i="4"/>
  <c r="N248" i="4" s="1"/>
  <c r="O66" i="4"/>
  <c r="O248" i="4" s="1"/>
  <c r="M66" i="4"/>
  <c r="E81" i="11"/>
  <c r="J212" i="1"/>
  <c r="K212" i="1"/>
  <c r="I212" i="1"/>
  <c r="O115" i="2"/>
  <c r="N115" i="2"/>
  <c r="M115" i="2"/>
  <c r="O114" i="2"/>
  <c r="N114" i="2"/>
  <c r="M114" i="2"/>
  <c r="O113" i="2"/>
  <c r="N113" i="2"/>
  <c r="M113" i="2"/>
  <c r="O112" i="2"/>
  <c r="N112" i="2"/>
  <c r="M112" i="2"/>
  <c r="H43" i="8"/>
  <c r="H45" i="8" s="1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E32" i="11"/>
  <c r="E92" i="11"/>
  <c r="E90" i="11"/>
  <c r="E89" i="11"/>
  <c r="E88" i="11"/>
  <c r="E87" i="11"/>
  <c r="E83" i="11"/>
  <c r="E82" i="11"/>
  <c r="E74" i="11"/>
  <c r="E73" i="11"/>
  <c r="E72" i="11"/>
  <c r="E71" i="11"/>
  <c r="E70" i="11"/>
  <c r="E69" i="11"/>
  <c r="E68" i="11"/>
  <c r="E67" i="11"/>
  <c r="E64" i="11"/>
  <c r="E63" i="11"/>
  <c r="E61" i="11"/>
  <c r="E60" i="11"/>
  <c r="E59" i="11"/>
  <c r="E58" i="11"/>
  <c r="E57" i="11"/>
  <c r="E56" i="11"/>
  <c r="E55" i="11"/>
  <c r="E54" i="11"/>
  <c r="E53" i="11"/>
  <c r="E52" i="11"/>
  <c r="E51" i="11"/>
  <c r="E49" i="11"/>
  <c r="E48" i="11"/>
  <c r="E47" i="11"/>
  <c r="E46" i="11"/>
  <c r="E45" i="11"/>
  <c r="E44" i="11"/>
  <c r="E43" i="11"/>
  <c r="E42" i="11"/>
  <c r="E34" i="11"/>
  <c r="E33" i="11" s="1"/>
  <c r="E31" i="11"/>
  <c r="E29" i="11"/>
  <c r="E28" i="11"/>
  <c r="E27" i="11"/>
  <c r="E26" i="11"/>
  <c r="D25" i="11"/>
  <c r="C25" i="11"/>
  <c r="E24" i="11"/>
  <c r="E23" i="11"/>
  <c r="E22" i="11"/>
  <c r="D21" i="11"/>
  <c r="C21" i="11"/>
  <c r="E19" i="11"/>
  <c r="E18" i="11"/>
  <c r="E17" i="11"/>
  <c r="D16" i="11"/>
  <c r="C16" i="11"/>
  <c r="E15" i="11"/>
  <c r="E14" i="11"/>
  <c r="E13" i="11"/>
  <c r="D12" i="11"/>
  <c r="C12" i="11"/>
  <c r="C10" i="11"/>
  <c r="M230" i="4"/>
  <c r="M254" i="4" s="1"/>
  <c r="N230" i="4"/>
  <c r="N254" i="4" s="1"/>
  <c r="M231" i="4"/>
  <c r="M255" i="4" s="1"/>
  <c r="N231" i="4"/>
  <c r="N255" i="4" s="1"/>
  <c r="O230" i="4"/>
  <c r="O254" i="4" s="1"/>
  <c r="O231" i="4"/>
  <c r="O255" i="4" s="1"/>
  <c r="E114" i="7"/>
  <c r="E212" i="1"/>
  <c r="G212" i="1"/>
  <c r="E99" i="1"/>
  <c r="G99" i="1"/>
  <c r="K99" i="1"/>
  <c r="D55" i="12"/>
  <c r="Q219" i="1"/>
  <c r="I28" i="1"/>
  <c r="K28" i="1"/>
  <c r="O21" i="1"/>
  <c r="N21" i="1"/>
  <c r="M21" i="1"/>
  <c r="E131" i="1"/>
  <c r="F131" i="1"/>
  <c r="G131" i="1"/>
  <c r="F23" i="14" s="1"/>
  <c r="K131" i="1"/>
  <c r="O132" i="1"/>
  <c r="N132" i="1"/>
  <c r="M132" i="1"/>
  <c r="H132" i="1"/>
  <c r="D132" i="1"/>
  <c r="I51" i="3"/>
  <c r="J51" i="3"/>
  <c r="H55" i="12"/>
  <c r="H59" i="12"/>
  <c r="H60" i="12"/>
  <c r="H61" i="12"/>
  <c r="H62" i="12"/>
  <c r="H63" i="12"/>
  <c r="M31" i="3"/>
  <c r="N31" i="3"/>
  <c r="O70" i="7"/>
  <c r="N70" i="7"/>
  <c r="M70" i="7"/>
  <c r="H70" i="7"/>
  <c r="D70" i="7"/>
  <c r="O75" i="7"/>
  <c r="N75" i="7"/>
  <c r="M75" i="7"/>
  <c r="H75" i="7"/>
  <c r="D75" i="7"/>
  <c r="O73" i="7"/>
  <c r="N73" i="7"/>
  <c r="M73" i="7"/>
  <c r="H73" i="7"/>
  <c r="D73" i="7"/>
  <c r="O122" i="4"/>
  <c r="N122" i="4"/>
  <c r="M122" i="4"/>
  <c r="O118" i="4"/>
  <c r="N118" i="4"/>
  <c r="M118" i="4"/>
  <c r="O33" i="3"/>
  <c r="N33" i="3"/>
  <c r="M33" i="3"/>
  <c r="H33" i="3"/>
  <c r="D33" i="3"/>
  <c r="H31" i="3"/>
  <c r="D31" i="3"/>
  <c r="D60" i="12"/>
  <c r="D58" i="12"/>
  <c r="M204" i="4"/>
  <c r="E83" i="1"/>
  <c r="M87" i="1"/>
  <c r="J83" i="1"/>
  <c r="I83" i="1"/>
  <c r="K83" i="1"/>
  <c r="H87" i="1"/>
  <c r="O241" i="4"/>
  <c r="O253" i="4" s="1"/>
  <c r="N241" i="4"/>
  <c r="N253" i="4" s="1"/>
  <c r="M241" i="4"/>
  <c r="M253" i="4" s="1"/>
  <c r="L253" i="4" s="1"/>
  <c r="O240" i="4"/>
  <c r="N240" i="4"/>
  <c r="M240" i="4"/>
  <c r="N232" i="4"/>
  <c r="M232" i="4"/>
  <c r="O224" i="4"/>
  <c r="N224" i="4"/>
  <c r="M224" i="4"/>
  <c r="O223" i="4"/>
  <c r="N223" i="4"/>
  <c r="M223" i="4"/>
  <c r="O222" i="4"/>
  <c r="N222" i="4"/>
  <c r="M222" i="4"/>
  <c r="N220" i="4"/>
  <c r="O220" i="4"/>
  <c r="O219" i="4"/>
  <c r="N219" i="4"/>
  <c r="M219" i="4"/>
  <c r="O218" i="4"/>
  <c r="N218" i="4"/>
  <c r="M218" i="4"/>
  <c r="O215" i="4"/>
  <c r="N215" i="4"/>
  <c r="M215" i="4"/>
  <c r="O214" i="4"/>
  <c r="N214" i="4"/>
  <c r="M214" i="4"/>
  <c r="O211" i="4"/>
  <c r="N211" i="4"/>
  <c r="M211" i="4"/>
  <c r="O210" i="4"/>
  <c r="N210" i="4"/>
  <c r="M210" i="4"/>
  <c r="O208" i="4"/>
  <c r="O207" i="4"/>
  <c r="N207" i="4"/>
  <c r="M207" i="4"/>
  <c r="O206" i="4"/>
  <c r="N206" i="4"/>
  <c r="M206" i="4"/>
  <c r="N204" i="4"/>
  <c r="O204" i="4"/>
  <c r="O203" i="4"/>
  <c r="N203" i="4"/>
  <c r="M203" i="4"/>
  <c r="O202" i="4"/>
  <c r="N202" i="4"/>
  <c r="M202" i="4"/>
  <c r="O199" i="4"/>
  <c r="N199" i="4"/>
  <c r="M199" i="4"/>
  <c r="O198" i="4"/>
  <c r="N198" i="4"/>
  <c r="M198" i="4"/>
  <c r="N196" i="4"/>
  <c r="O196" i="4"/>
  <c r="O195" i="4"/>
  <c r="N195" i="4"/>
  <c r="M195" i="4"/>
  <c r="O194" i="4"/>
  <c r="N194" i="4"/>
  <c r="M194" i="4"/>
  <c r="O191" i="4"/>
  <c r="N191" i="4"/>
  <c r="M191" i="4"/>
  <c r="O190" i="4"/>
  <c r="N190" i="4"/>
  <c r="M190" i="4"/>
  <c r="N188" i="4"/>
  <c r="O187" i="4"/>
  <c r="N187" i="4"/>
  <c r="M187" i="4"/>
  <c r="O186" i="4"/>
  <c r="N186" i="4"/>
  <c r="M186" i="4"/>
  <c r="O184" i="4"/>
  <c r="O183" i="4"/>
  <c r="N183" i="4"/>
  <c r="M183" i="4"/>
  <c r="O182" i="4"/>
  <c r="N182" i="4"/>
  <c r="M182" i="4"/>
  <c r="N180" i="4"/>
  <c r="O180" i="4"/>
  <c r="O179" i="4"/>
  <c r="N179" i="4"/>
  <c r="M179" i="4"/>
  <c r="O178" i="4"/>
  <c r="N178" i="4"/>
  <c r="M178" i="4"/>
  <c r="M174" i="4"/>
  <c r="N174" i="4"/>
  <c r="O174" i="4"/>
  <c r="M175" i="4"/>
  <c r="N175" i="4"/>
  <c r="O175" i="4"/>
  <c r="O170" i="4"/>
  <c r="N170" i="4"/>
  <c r="M170" i="4"/>
  <c r="O162" i="4"/>
  <c r="O166" i="4" s="1"/>
  <c r="N162" i="4"/>
  <c r="N166" i="4" s="1"/>
  <c r="M162" i="4"/>
  <c r="O154" i="4"/>
  <c r="N154" i="4"/>
  <c r="N152" i="4" s="1"/>
  <c r="M154" i="4"/>
  <c r="O148" i="4"/>
  <c r="N148" i="4"/>
  <c r="M148" i="4"/>
  <c r="O142" i="4"/>
  <c r="N142" i="4"/>
  <c r="M142" i="4"/>
  <c r="O140" i="4"/>
  <c r="N140" i="4"/>
  <c r="M140" i="4"/>
  <c r="O138" i="4"/>
  <c r="N138" i="4"/>
  <c r="M138" i="4"/>
  <c r="O136" i="4"/>
  <c r="N136" i="4"/>
  <c r="M136" i="4"/>
  <c r="O134" i="4"/>
  <c r="N134" i="4"/>
  <c r="M134" i="4"/>
  <c r="O132" i="4"/>
  <c r="N132" i="4"/>
  <c r="M132" i="4"/>
  <c r="O130" i="4"/>
  <c r="N130" i="4"/>
  <c r="M130" i="4"/>
  <c r="O128" i="4"/>
  <c r="N128" i="4"/>
  <c r="M128" i="4"/>
  <c r="O126" i="4"/>
  <c r="N126" i="4"/>
  <c r="M126" i="4"/>
  <c r="O124" i="4"/>
  <c r="N124" i="4"/>
  <c r="M124" i="4"/>
  <c r="O120" i="4"/>
  <c r="N120" i="4"/>
  <c r="M120" i="4"/>
  <c r="O116" i="4"/>
  <c r="N116" i="4"/>
  <c r="M116" i="4"/>
  <c r="O114" i="4"/>
  <c r="N114" i="4"/>
  <c r="M114" i="4"/>
  <c r="O112" i="4"/>
  <c r="N112" i="4"/>
  <c r="M112" i="4"/>
  <c r="O110" i="4"/>
  <c r="N110" i="4"/>
  <c r="M110" i="4"/>
  <c r="O109" i="4"/>
  <c r="N109" i="4"/>
  <c r="M109" i="4"/>
  <c r="O106" i="4"/>
  <c r="N106" i="4"/>
  <c r="M106" i="4"/>
  <c r="O105" i="4"/>
  <c r="N105" i="4"/>
  <c r="M105" i="4"/>
  <c r="O103" i="4"/>
  <c r="N103" i="4"/>
  <c r="M103" i="4"/>
  <c r="O101" i="4"/>
  <c r="N101" i="4"/>
  <c r="M101" i="4"/>
  <c r="L250" i="4"/>
  <c r="O98" i="4"/>
  <c r="N98" i="4"/>
  <c r="M98" i="4"/>
  <c r="O97" i="4"/>
  <c r="N97" i="4"/>
  <c r="M97" i="4"/>
  <c r="O94" i="4"/>
  <c r="N94" i="4"/>
  <c r="M94" i="4"/>
  <c r="O93" i="4"/>
  <c r="N93" i="4"/>
  <c r="O91" i="4"/>
  <c r="N91" i="4"/>
  <c r="M91" i="4"/>
  <c r="O17" i="4"/>
  <c r="N17" i="4"/>
  <c r="M17" i="4"/>
  <c r="O59" i="4"/>
  <c r="N59" i="4"/>
  <c r="M59" i="4"/>
  <c r="O58" i="4"/>
  <c r="N58" i="4"/>
  <c r="M58" i="4"/>
  <c r="O57" i="4"/>
  <c r="N57" i="4"/>
  <c r="M57" i="4"/>
  <c r="O55" i="4"/>
  <c r="N55" i="4"/>
  <c r="M55" i="4"/>
  <c r="O54" i="4"/>
  <c r="N54" i="4"/>
  <c r="M54" i="4"/>
  <c r="O53" i="4"/>
  <c r="N53" i="4"/>
  <c r="M53" i="4"/>
  <c r="O51" i="4"/>
  <c r="N51" i="4"/>
  <c r="M51" i="4"/>
  <c r="O50" i="4"/>
  <c r="N50" i="4"/>
  <c r="M50" i="4"/>
  <c r="O49" i="4"/>
  <c r="N49" i="4"/>
  <c r="M49" i="4"/>
  <c r="O47" i="4"/>
  <c r="N47" i="4"/>
  <c r="M47" i="4"/>
  <c r="O46" i="4"/>
  <c r="N46" i="4"/>
  <c r="M46" i="4"/>
  <c r="O45" i="4"/>
  <c r="N45" i="4"/>
  <c r="M45" i="4"/>
  <c r="O43" i="4"/>
  <c r="N43" i="4"/>
  <c r="M43" i="4"/>
  <c r="O42" i="4"/>
  <c r="N42" i="4"/>
  <c r="M42" i="4"/>
  <c r="O41" i="4"/>
  <c r="N41" i="4"/>
  <c r="M41" i="4"/>
  <c r="O39" i="4"/>
  <c r="N39" i="4"/>
  <c r="M39" i="4"/>
  <c r="O38" i="4"/>
  <c r="N38" i="4"/>
  <c r="M38" i="4"/>
  <c r="O37" i="4"/>
  <c r="N37" i="4"/>
  <c r="M37" i="4"/>
  <c r="O35" i="4"/>
  <c r="N35" i="4"/>
  <c r="M35" i="4"/>
  <c r="O34" i="4"/>
  <c r="N34" i="4"/>
  <c r="M34" i="4"/>
  <c r="O33" i="4"/>
  <c r="N33" i="4"/>
  <c r="M33" i="4"/>
  <c r="O31" i="4"/>
  <c r="N31" i="4"/>
  <c r="M31" i="4"/>
  <c r="O30" i="4"/>
  <c r="N30" i="4"/>
  <c r="M30" i="4"/>
  <c r="O29" i="4"/>
  <c r="N29" i="4"/>
  <c r="M29" i="4"/>
  <c r="M64" i="4"/>
  <c r="N64" i="4"/>
  <c r="O64" i="4"/>
  <c r="M65" i="4"/>
  <c r="N65" i="4"/>
  <c r="O65" i="4"/>
  <c r="O27" i="4"/>
  <c r="N27" i="4"/>
  <c r="M27" i="4"/>
  <c r="O26" i="4"/>
  <c r="N26" i="4"/>
  <c r="M26" i="4"/>
  <c r="O25" i="4"/>
  <c r="N25" i="4"/>
  <c r="M25" i="4"/>
  <c r="O23" i="4"/>
  <c r="N23" i="4"/>
  <c r="M23" i="4"/>
  <c r="O22" i="4"/>
  <c r="N22" i="4"/>
  <c r="M22" i="4"/>
  <c r="O21" i="4"/>
  <c r="N21" i="4"/>
  <c r="M21" i="4"/>
  <c r="M18" i="4"/>
  <c r="N18" i="4"/>
  <c r="O18" i="4"/>
  <c r="M19" i="4"/>
  <c r="N19" i="4"/>
  <c r="O19" i="4"/>
  <c r="H104" i="1"/>
  <c r="H100" i="1"/>
  <c r="H92" i="1"/>
  <c r="H90" i="1"/>
  <c r="H89" i="1"/>
  <c r="H88" i="1"/>
  <c r="H85" i="1"/>
  <c r="H84" i="1"/>
  <c r="H206" i="1"/>
  <c r="H207" i="1"/>
  <c r="H208" i="1"/>
  <c r="H209" i="1"/>
  <c r="H210" i="1"/>
  <c r="H211" i="1"/>
  <c r="D85" i="1"/>
  <c r="M85" i="1"/>
  <c r="N85" i="1"/>
  <c r="O85" i="1"/>
  <c r="M20" i="1"/>
  <c r="M15" i="1" s="1"/>
  <c r="M206" i="1"/>
  <c r="M205" i="1" s="1"/>
  <c r="N206" i="1"/>
  <c r="N205" i="1" s="1"/>
  <c r="N203" i="1" s="1"/>
  <c r="O206" i="1"/>
  <c r="O205" i="1" s="1"/>
  <c r="O203" i="1" s="1"/>
  <c r="F212" i="1"/>
  <c r="Q19" i="6"/>
  <c r="Q18" i="6"/>
  <c r="Q17" i="6"/>
  <c r="Q15" i="6"/>
  <c r="G54" i="1"/>
  <c r="K141" i="1"/>
  <c r="K179" i="1" s="1"/>
  <c r="I141" i="1"/>
  <c r="I179" i="1" s="1"/>
  <c r="H14" i="10" s="1"/>
  <c r="G75" i="1"/>
  <c r="I75" i="1"/>
  <c r="J75" i="1"/>
  <c r="K75" i="1"/>
  <c r="G70" i="1"/>
  <c r="I70" i="1"/>
  <c r="J70" i="1"/>
  <c r="K70" i="1"/>
  <c r="G65" i="1"/>
  <c r="I65" i="1"/>
  <c r="J65" i="1"/>
  <c r="K65" i="1"/>
  <c r="G59" i="1"/>
  <c r="G49" i="1"/>
  <c r="I49" i="1"/>
  <c r="J49" i="1"/>
  <c r="K49" i="1"/>
  <c r="I44" i="1"/>
  <c r="J44" i="1"/>
  <c r="K44" i="1"/>
  <c r="G33" i="1"/>
  <c r="I33" i="1"/>
  <c r="J33" i="1"/>
  <c r="K33" i="1"/>
  <c r="G28" i="1"/>
  <c r="J28" i="1"/>
  <c r="G22" i="1"/>
  <c r="I22" i="1"/>
  <c r="K22" i="1"/>
  <c r="H130" i="1"/>
  <c r="M130" i="1"/>
  <c r="N130" i="1"/>
  <c r="O130" i="1"/>
  <c r="I127" i="1"/>
  <c r="J127" i="1"/>
  <c r="K127" i="1"/>
  <c r="I123" i="1"/>
  <c r="J123" i="1"/>
  <c r="K123" i="1"/>
  <c r="I119" i="1"/>
  <c r="H20" i="14" s="1"/>
  <c r="J119" i="1"/>
  <c r="K119" i="1"/>
  <c r="F111" i="1"/>
  <c r="G111" i="1"/>
  <c r="I111" i="1"/>
  <c r="J111" i="1"/>
  <c r="K111" i="1"/>
  <c r="F107" i="1"/>
  <c r="G107" i="1"/>
  <c r="I107" i="1"/>
  <c r="J107" i="1"/>
  <c r="K107" i="1"/>
  <c r="F103" i="1"/>
  <c r="G103" i="1"/>
  <c r="F16" i="14" s="1"/>
  <c r="I103" i="1"/>
  <c r="J103" i="1"/>
  <c r="K103" i="1"/>
  <c r="F99" i="1"/>
  <c r="J99" i="1"/>
  <c r="F95" i="1"/>
  <c r="G95" i="1"/>
  <c r="I95" i="1"/>
  <c r="J95" i="1"/>
  <c r="K95" i="1"/>
  <c r="G91" i="1"/>
  <c r="K91" i="1"/>
  <c r="K115" i="1"/>
  <c r="F115" i="1"/>
  <c r="G115" i="1"/>
  <c r="F19" i="14" s="1"/>
  <c r="J115" i="1"/>
  <c r="I35" i="8"/>
  <c r="I49" i="8" s="1"/>
  <c r="J35" i="8"/>
  <c r="K35" i="8"/>
  <c r="I41" i="8"/>
  <c r="J41" i="8"/>
  <c r="K41" i="8"/>
  <c r="O43" i="8"/>
  <c r="O45" i="8" s="1"/>
  <c r="N43" i="8"/>
  <c r="N45" i="8" s="1"/>
  <c r="M43" i="8"/>
  <c r="M45" i="8" s="1"/>
  <c r="O40" i="8"/>
  <c r="O41" i="8" s="1"/>
  <c r="N40" i="8"/>
  <c r="N41" i="8" s="1"/>
  <c r="M40" i="8"/>
  <c r="H40" i="8"/>
  <c r="H41" i="8" s="1"/>
  <c r="O34" i="8"/>
  <c r="O35" i="8" s="1"/>
  <c r="N34" i="8"/>
  <c r="N35" i="8" s="1"/>
  <c r="M34" i="8"/>
  <c r="H34" i="8"/>
  <c r="H35" i="8" s="1"/>
  <c r="H31" i="8"/>
  <c r="M31" i="8"/>
  <c r="N31" i="8"/>
  <c r="O31" i="8"/>
  <c r="O30" i="8"/>
  <c r="O27" i="8" s="1"/>
  <c r="N30" i="8"/>
  <c r="N27" i="8" s="1"/>
  <c r="M30" i="8"/>
  <c r="M27" i="8" s="1"/>
  <c r="H30" i="8"/>
  <c r="H27" i="8" s="1"/>
  <c r="G52" i="7"/>
  <c r="I52" i="7"/>
  <c r="J52" i="7"/>
  <c r="K52" i="7"/>
  <c r="I108" i="7"/>
  <c r="H16" i="10" s="1"/>
  <c r="J108" i="7"/>
  <c r="I16" i="10" s="1"/>
  <c r="K108" i="7"/>
  <c r="J16" i="10" s="1"/>
  <c r="I114" i="7"/>
  <c r="J114" i="7"/>
  <c r="K114" i="7"/>
  <c r="O54" i="7"/>
  <c r="O56" i="7" s="1"/>
  <c r="H60" i="7"/>
  <c r="M60" i="7"/>
  <c r="N60" i="7"/>
  <c r="O60" i="7"/>
  <c r="H61" i="7"/>
  <c r="M61" i="7"/>
  <c r="N61" i="7"/>
  <c r="O61" i="7"/>
  <c r="H62" i="7"/>
  <c r="M62" i="7"/>
  <c r="N62" i="7"/>
  <c r="O62" i="7"/>
  <c r="H63" i="7"/>
  <c r="M63" i="7"/>
  <c r="N63" i="7"/>
  <c r="O63" i="7"/>
  <c r="H64" i="7"/>
  <c r="M64" i="7"/>
  <c r="N64" i="7"/>
  <c r="O64" i="7"/>
  <c r="H65" i="7"/>
  <c r="M65" i="7"/>
  <c r="N65" i="7"/>
  <c r="O65" i="7"/>
  <c r="H67" i="7"/>
  <c r="M67" i="7"/>
  <c r="N67" i="7"/>
  <c r="O67" i="7"/>
  <c r="H74" i="7"/>
  <c r="M74" i="7"/>
  <c r="N74" i="7"/>
  <c r="O74" i="7"/>
  <c r="H76" i="7"/>
  <c r="M76" i="7"/>
  <c r="N76" i="7"/>
  <c r="O76" i="7"/>
  <c r="H77" i="7"/>
  <c r="M77" i="7"/>
  <c r="N77" i="7"/>
  <c r="O77" i="7"/>
  <c r="H78" i="7"/>
  <c r="M78" i="7"/>
  <c r="N78" i="7"/>
  <c r="O78" i="7"/>
  <c r="H79" i="7"/>
  <c r="M79" i="7"/>
  <c r="N79" i="7"/>
  <c r="O79" i="7"/>
  <c r="H80" i="7"/>
  <c r="M80" i="7"/>
  <c r="N80" i="7"/>
  <c r="O80" i="7"/>
  <c r="H81" i="7"/>
  <c r="M81" i="7"/>
  <c r="N81" i="7"/>
  <c r="O81" i="7"/>
  <c r="H82" i="7"/>
  <c r="M82" i="7"/>
  <c r="N82" i="7"/>
  <c r="O82" i="7"/>
  <c r="H83" i="7"/>
  <c r="M83" i="7"/>
  <c r="N83" i="7"/>
  <c r="O83" i="7"/>
  <c r="H84" i="7"/>
  <c r="M84" i="7"/>
  <c r="N84" i="7"/>
  <c r="O84" i="7"/>
  <c r="H85" i="7"/>
  <c r="M85" i="7"/>
  <c r="N85" i="7"/>
  <c r="O85" i="7"/>
  <c r="H86" i="7"/>
  <c r="M86" i="7"/>
  <c r="N86" i="7"/>
  <c r="O86" i="7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H91" i="7"/>
  <c r="M91" i="7"/>
  <c r="N91" i="7"/>
  <c r="O91" i="7"/>
  <c r="H94" i="7"/>
  <c r="M94" i="7"/>
  <c r="N94" i="7"/>
  <c r="O94" i="7"/>
  <c r="H95" i="7"/>
  <c r="M95" i="7"/>
  <c r="N95" i="7"/>
  <c r="O95" i="7"/>
  <c r="H96" i="7"/>
  <c r="M96" i="7"/>
  <c r="N96" i="7"/>
  <c r="O96" i="7"/>
  <c r="H97" i="7"/>
  <c r="M97" i="7"/>
  <c r="N97" i="7"/>
  <c r="O97" i="7"/>
  <c r="H98" i="7"/>
  <c r="M98" i="7"/>
  <c r="N98" i="7"/>
  <c r="M62" i="14" s="1"/>
  <c r="O98" i="7"/>
  <c r="H99" i="7"/>
  <c r="M99" i="7"/>
  <c r="N99" i="7"/>
  <c r="O99" i="7"/>
  <c r="H100" i="7"/>
  <c r="M100" i="7"/>
  <c r="N100" i="7"/>
  <c r="O100" i="7"/>
  <c r="N64" i="14" s="1"/>
  <c r="H101" i="7"/>
  <c r="M101" i="7"/>
  <c r="N101" i="7"/>
  <c r="O101" i="7"/>
  <c r="H102" i="7"/>
  <c r="M102" i="7"/>
  <c r="N102" i="7"/>
  <c r="M66" i="14" s="1"/>
  <c r="O102" i="7"/>
  <c r="N66" i="14" s="1"/>
  <c r="H103" i="7"/>
  <c r="M103" i="7"/>
  <c r="N103" i="7"/>
  <c r="O103" i="7"/>
  <c r="N67" i="14" s="1"/>
  <c r="H104" i="7"/>
  <c r="M104" i="7"/>
  <c r="N104" i="7"/>
  <c r="O104" i="7"/>
  <c r="H105" i="7"/>
  <c r="M105" i="7"/>
  <c r="N105" i="7"/>
  <c r="O105" i="7"/>
  <c r="H106" i="7"/>
  <c r="M106" i="7"/>
  <c r="N106" i="7"/>
  <c r="M70" i="14" s="1"/>
  <c r="O106" i="7"/>
  <c r="H107" i="7"/>
  <c r="M107" i="7"/>
  <c r="N107" i="7"/>
  <c r="O107" i="7"/>
  <c r="H110" i="7"/>
  <c r="M110" i="7"/>
  <c r="O110" i="7"/>
  <c r="H111" i="7"/>
  <c r="M111" i="7"/>
  <c r="N111" i="7"/>
  <c r="O111" i="7"/>
  <c r="H112" i="7"/>
  <c r="M112" i="7"/>
  <c r="N112" i="7"/>
  <c r="O112" i="7"/>
  <c r="H113" i="7"/>
  <c r="M113" i="7"/>
  <c r="N113" i="7"/>
  <c r="O113" i="7"/>
  <c r="O51" i="7"/>
  <c r="N51" i="7"/>
  <c r="M51" i="7"/>
  <c r="H51" i="7"/>
  <c r="O50" i="7"/>
  <c r="N50" i="7"/>
  <c r="M50" i="7"/>
  <c r="H50" i="7"/>
  <c r="O49" i="7"/>
  <c r="N49" i="7"/>
  <c r="M49" i="7"/>
  <c r="H49" i="7"/>
  <c r="O48" i="7"/>
  <c r="N48" i="7"/>
  <c r="M48" i="7"/>
  <c r="H48" i="7"/>
  <c r="O47" i="7"/>
  <c r="N47" i="7"/>
  <c r="M47" i="7"/>
  <c r="H47" i="7"/>
  <c r="O46" i="7"/>
  <c r="N46" i="7"/>
  <c r="M46" i="7"/>
  <c r="H46" i="7"/>
  <c r="O45" i="7"/>
  <c r="N45" i="7"/>
  <c r="M45" i="7"/>
  <c r="H45" i="7"/>
  <c r="O44" i="7"/>
  <c r="N44" i="7"/>
  <c r="M44" i="7"/>
  <c r="H44" i="7"/>
  <c r="O43" i="7"/>
  <c r="N43" i="7"/>
  <c r="M43" i="7"/>
  <c r="H43" i="7"/>
  <c r="O42" i="7"/>
  <c r="N42" i="7"/>
  <c r="M42" i="7"/>
  <c r="H42" i="7"/>
  <c r="O41" i="7"/>
  <c r="N41" i="7"/>
  <c r="N52" i="7" s="1"/>
  <c r="M41" i="7"/>
  <c r="H41" i="7"/>
  <c r="I39" i="7"/>
  <c r="J39" i="7"/>
  <c r="K39" i="7"/>
  <c r="H29" i="7"/>
  <c r="M29" i="7"/>
  <c r="N29" i="7"/>
  <c r="O29" i="7"/>
  <c r="H30" i="7"/>
  <c r="M30" i="7"/>
  <c r="N30" i="7"/>
  <c r="O30" i="7"/>
  <c r="H31" i="7"/>
  <c r="M31" i="7"/>
  <c r="N31" i="7"/>
  <c r="O31" i="7"/>
  <c r="H32" i="7"/>
  <c r="M32" i="7"/>
  <c r="N32" i="7"/>
  <c r="O32" i="7"/>
  <c r="H33" i="7"/>
  <c r="M33" i="7"/>
  <c r="N33" i="7"/>
  <c r="O33" i="7"/>
  <c r="H34" i="7"/>
  <c r="M34" i="7"/>
  <c r="N34" i="7"/>
  <c r="O34" i="7"/>
  <c r="H35" i="7"/>
  <c r="M35" i="7"/>
  <c r="N35" i="7"/>
  <c r="O35" i="7"/>
  <c r="H36" i="7"/>
  <c r="M36" i="7"/>
  <c r="N36" i="7"/>
  <c r="O36" i="7"/>
  <c r="H38" i="7"/>
  <c r="M38" i="7"/>
  <c r="N38" i="7"/>
  <c r="O38" i="7"/>
  <c r="O28" i="7"/>
  <c r="N28" i="7"/>
  <c r="H28" i="7"/>
  <c r="I16" i="6"/>
  <c r="J16" i="6"/>
  <c r="K16" i="6"/>
  <c r="I13" i="6"/>
  <c r="J13" i="6"/>
  <c r="J17" i="6" s="1"/>
  <c r="K13" i="6"/>
  <c r="O15" i="6"/>
  <c r="O16" i="6" s="1"/>
  <c r="N15" i="6"/>
  <c r="N16" i="6" s="1"/>
  <c r="M15" i="6"/>
  <c r="M16" i="6" s="1"/>
  <c r="H15" i="6"/>
  <c r="H16" i="6" s="1"/>
  <c r="O12" i="6"/>
  <c r="O13" i="6" s="1"/>
  <c r="N12" i="6"/>
  <c r="N13" i="6" s="1"/>
  <c r="M12" i="6"/>
  <c r="H13" i="6"/>
  <c r="H22" i="3"/>
  <c r="M22" i="3"/>
  <c r="N22" i="3"/>
  <c r="O22" i="3"/>
  <c r="H23" i="3"/>
  <c r="M23" i="3"/>
  <c r="N23" i="3"/>
  <c r="O23" i="3"/>
  <c r="H24" i="3"/>
  <c r="M24" i="3"/>
  <c r="N24" i="3"/>
  <c r="O24" i="3"/>
  <c r="H25" i="3"/>
  <c r="M25" i="3"/>
  <c r="N25" i="3"/>
  <c r="O25" i="3"/>
  <c r="H26" i="3"/>
  <c r="M26" i="3"/>
  <c r="N26" i="3"/>
  <c r="O26" i="3"/>
  <c r="H27" i="3"/>
  <c r="M27" i="3"/>
  <c r="N27" i="3"/>
  <c r="O27" i="3"/>
  <c r="H28" i="3"/>
  <c r="M28" i="3"/>
  <c r="N28" i="3"/>
  <c r="O28" i="3"/>
  <c r="M29" i="3"/>
  <c r="N29" i="3"/>
  <c r="O29" i="3"/>
  <c r="H30" i="3"/>
  <c r="M30" i="3"/>
  <c r="N30" i="3"/>
  <c r="O30" i="3"/>
  <c r="H32" i="3"/>
  <c r="M32" i="3"/>
  <c r="N32" i="3"/>
  <c r="O32" i="3"/>
  <c r="H34" i="3"/>
  <c r="M34" i="3"/>
  <c r="N34" i="3"/>
  <c r="O34" i="3"/>
  <c r="H35" i="3"/>
  <c r="M35" i="3"/>
  <c r="N35" i="3"/>
  <c r="O35" i="3"/>
  <c r="H36" i="3"/>
  <c r="M36" i="3"/>
  <c r="N36" i="3"/>
  <c r="O36" i="3"/>
  <c r="H37" i="3"/>
  <c r="M37" i="3"/>
  <c r="N37" i="3"/>
  <c r="O37" i="3"/>
  <c r="H38" i="3"/>
  <c r="M38" i="3"/>
  <c r="N38" i="3"/>
  <c r="O38" i="3"/>
  <c r="H39" i="3"/>
  <c r="M39" i="3"/>
  <c r="N39" i="3"/>
  <c r="O39" i="3"/>
  <c r="H40" i="3"/>
  <c r="M40" i="3"/>
  <c r="N40" i="3"/>
  <c r="O40" i="3"/>
  <c r="H41" i="3"/>
  <c r="M41" i="3"/>
  <c r="N41" i="3"/>
  <c r="O41" i="3"/>
  <c r="H42" i="3"/>
  <c r="M42" i="3"/>
  <c r="N42" i="3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G51" i="3"/>
  <c r="K51" i="3"/>
  <c r="H13" i="3"/>
  <c r="M13" i="3"/>
  <c r="N13" i="3"/>
  <c r="O13" i="3"/>
  <c r="H14" i="3"/>
  <c r="M14" i="3"/>
  <c r="M12" i="3" s="1"/>
  <c r="N14" i="3"/>
  <c r="O14" i="3"/>
  <c r="H15" i="3"/>
  <c r="M15" i="3"/>
  <c r="N15" i="3"/>
  <c r="O15" i="3"/>
  <c r="H16" i="3"/>
  <c r="M16" i="3"/>
  <c r="N16" i="3"/>
  <c r="O16" i="3"/>
  <c r="H17" i="3"/>
  <c r="M17" i="3"/>
  <c r="N17" i="3"/>
  <c r="O17" i="3"/>
  <c r="H18" i="3"/>
  <c r="M18" i="3"/>
  <c r="N18" i="3"/>
  <c r="O18" i="3"/>
  <c r="H19" i="3"/>
  <c r="M19" i="3"/>
  <c r="N19" i="3"/>
  <c r="O19" i="3"/>
  <c r="H20" i="3"/>
  <c r="M20" i="3"/>
  <c r="N20" i="3"/>
  <c r="O20" i="3"/>
  <c r="H21" i="3"/>
  <c r="M21" i="3"/>
  <c r="N21" i="3"/>
  <c r="O21" i="3"/>
  <c r="I108" i="2"/>
  <c r="I117" i="2" s="1"/>
  <c r="H17" i="10" s="1"/>
  <c r="J108" i="2"/>
  <c r="J117" i="2" s="1"/>
  <c r="I17" i="10" s="1"/>
  <c r="K108" i="2"/>
  <c r="K117" i="2" s="1"/>
  <c r="H112" i="2"/>
  <c r="H113" i="2"/>
  <c r="H114" i="2"/>
  <c r="H115" i="2"/>
  <c r="I120" i="2"/>
  <c r="J120" i="2"/>
  <c r="K120" i="2"/>
  <c r="I121" i="2"/>
  <c r="J121" i="2"/>
  <c r="K121" i="2"/>
  <c r="H121" i="2" s="1"/>
  <c r="I122" i="2"/>
  <c r="J122" i="2"/>
  <c r="K122" i="2"/>
  <c r="I123" i="2"/>
  <c r="H123" i="2" s="1"/>
  <c r="J123" i="2"/>
  <c r="K123" i="2"/>
  <c r="I124" i="2"/>
  <c r="J124" i="2"/>
  <c r="K124" i="2"/>
  <c r="I125" i="2"/>
  <c r="J125" i="2"/>
  <c r="K125" i="2"/>
  <c r="H125" i="2" s="1"/>
  <c r="I126" i="2"/>
  <c r="J126" i="2"/>
  <c r="K126" i="2"/>
  <c r="I127" i="2"/>
  <c r="J127" i="2"/>
  <c r="K127" i="2"/>
  <c r="I128" i="2"/>
  <c r="J128" i="2"/>
  <c r="K128" i="2"/>
  <c r="I129" i="2"/>
  <c r="J129" i="2"/>
  <c r="K129" i="2"/>
  <c r="I130" i="2"/>
  <c r="J130" i="2"/>
  <c r="K130" i="2"/>
  <c r="I131" i="2"/>
  <c r="J131" i="2"/>
  <c r="K131" i="2"/>
  <c r="I132" i="2"/>
  <c r="J132" i="2"/>
  <c r="M132" i="2"/>
  <c r="I133" i="2"/>
  <c r="J133" i="2"/>
  <c r="I134" i="2"/>
  <c r="J134" i="2"/>
  <c r="K134" i="2"/>
  <c r="I136" i="2"/>
  <c r="J136" i="2"/>
  <c r="K136" i="2"/>
  <c r="I137" i="2"/>
  <c r="J137" i="2"/>
  <c r="K137" i="2"/>
  <c r="I138" i="2"/>
  <c r="J138" i="2"/>
  <c r="K138" i="2"/>
  <c r="N104" i="2"/>
  <c r="M104" i="2"/>
  <c r="N102" i="2"/>
  <c r="M102" i="2"/>
  <c r="N100" i="2"/>
  <c r="M100" i="2"/>
  <c r="N96" i="2"/>
  <c r="M96" i="2"/>
  <c r="N94" i="2"/>
  <c r="M94" i="2"/>
  <c r="N92" i="2"/>
  <c r="M92" i="2"/>
  <c r="N90" i="2"/>
  <c r="M90" i="2"/>
  <c r="N86" i="2"/>
  <c r="M86" i="2"/>
  <c r="N84" i="2"/>
  <c r="M84" i="2"/>
  <c r="J106" i="2"/>
  <c r="I15" i="10" s="1"/>
  <c r="N82" i="2"/>
  <c r="N132" i="2" s="1"/>
  <c r="O82" i="2"/>
  <c r="H84" i="2"/>
  <c r="H86" i="2"/>
  <c r="H88" i="2"/>
  <c r="H90" i="2"/>
  <c r="H92" i="2"/>
  <c r="H94" i="2"/>
  <c r="H96" i="2"/>
  <c r="H98" i="2"/>
  <c r="H100" i="2"/>
  <c r="H102" i="2"/>
  <c r="H104" i="2"/>
  <c r="I106" i="2"/>
  <c r="N76" i="2"/>
  <c r="I76" i="2"/>
  <c r="J76" i="2"/>
  <c r="I26" i="14" s="1"/>
  <c r="K76" i="2"/>
  <c r="J26" i="14" s="1"/>
  <c r="H78" i="2"/>
  <c r="H79" i="2"/>
  <c r="O72" i="2"/>
  <c r="K72" i="2"/>
  <c r="N70" i="2"/>
  <c r="M70" i="2"/>
  <c r="H70" i="2"/>
  <c r="O70" i="2"/>
  <c r="K62" i="2"/>
  <c r="J21" i="14" s="1"/>
  <c r="G21" i="14" s="1"/>
  <c r="H63" i="2"/>
  <c r="L63" i="2"/>
  <c r="H64" i="2"/>
  <c r="M64" i="2"/>
  <c r="N64" i="2"/>
  <c r="O64" i="2"/>
  <c r="H65" i="2"/>
  <c r="N65" i="2"/>
  <c r="O65" i="2"/>
  <c r="H67" i="2"/>
  <c r="L67" i="2"/>
  <c r="H68" i="2"/>
  <c r="M68" i="2"/>
  <c r="N68" i="2"/>
  <c r="O68" i="2"/>
  <c r="H69" i="2"/>
  <c r="N69" i="2"/>
  <c r="O69" i="2"/>
  <c r="H47" i="2"/>
  <c r="L47" i="2"/>
  <c r="H48" i="2"/>
  <c r="M48" i="2"/>
  <c r="N48" i="2"/>
  <c r="O48" i="2"/>
  <c r="H49" i="2"/>
  <c r="M49" i="2" s="1"/>
  <c r="N49" i="2"/>
  <c r="O49" i="2"/>
  <c r="H51" i="2"/>
  <c r="L51" i="2"/>
  <c r="H52" i="2"/>
  <c r="M52" i="2"/>
  <c r="N52" i="2"/>
  <c r="O52" i="2"/>
  <c r="H53" i="2"/>
  <c r="H55" i="2"/>
  <c r="L55" i="2"/>
  <c r="H56" i="2"/>
  <c r="M56" i="2"/>
  <c r="N56" i="2"/>
  <c r="O56" i="2"/>
  <c r="H57" i="2"/>
  <c r="N57" i="2"/>
  <c r="O57" i="2"/>
  <c r="K58" i="2"/>
  <c r="H59" i="2"/>
  <c r="L59" i="2"/>
  <c r="H60" i="2"/>
  <c r="M60" i="2"/>
  <c r="N60" i="2"/>
  <c r="O60" i="2"/>
  <c r="H61" i="2"/>
  <c r="M61" i="2" s="1"/>
  <c r="O61" i="2"/>
  <c r="H43" i="2"/>
  <c r="L43" i="2"/>
  <c r="H44" i="2"/>
  <c r="M44" i="2"/>
  <c r="N44" i="2"/>
  <c r="O44" i="2"/>
  <c r="H45" i="2"/>
  <c r="K38" i="2"/>
  <c r="H39" i="2"/>
  <c r="L39" i="2"/>
  <c r="H40" i="2"/>
  <c r="M40" i="2"/>
  <c r="N40" i="2"/>
  <c r="O40" i="2"/>
  <c r="H41" i="2"/>
  <c r="M41" i="2" s="1"/>
  <c r="N41" i="2"/>
  <c r="O41" i="2"/>
  <c r="H35" i="2"/>
  <c r="L35" i="2"/>
  <c r="H36" i="2"/>
  <c r="M36" i="2"/>
  <c r="N36" i="2"/>
  <c r="O36" i="2"/>
  <c r="H37" i="2"/>
  <c r="M37" i="2" s="1"/>
  <c r="N37" i="2"/>
  <c r="O37" i="2"/>
  <c r="N32" i="2"/>
  <c r="O32" i="2"/>
  <c r="N33" i="2"/>
  <c r="O33" i="2"/>
  <c r="M32" i="2"/>
  <c r="K30" i="2"/>
  <c r="H32" i="2"/>
  <c r="H33" i="2"/>
  <c r="M33" i="2" s="1"/>
  <c r="O14" i="2"/>
  <c r="O120" i="2" s="1"/>
  <c r="N14" i="2"/>
  <c r="N120" i="2" s="1"/>
  <c r="M14" i="2"/>
  <c r="M120" i="2" s="1"/>
  <c r="H14" i="2"/>
  <c r="F12" i="2"/>
  <c r="G12" i="2"/>
  <c r="I12" i="2"/>
  <c r="J12" i="2"/>
  <c r="K12" i="2"/>
  <c r="M21" i="2"/>
  <c r="M127" i="2" s="1"/>
  <c r="N21" i="2"/>
  <c r="N127" i="2" s="1"/>
  <c r="O21" i="2"/>
  <c r="O127" i="2" s="1"/>
  <c r="M22" i="2"/>
  <c r="M128" i="2" s="1"/>
  <c r="N22" i="2"/>
  <c r="N128" i="2" s="1"/>
  <c r="O22" i="2"/>
  <c r="O128" i="2" s="1"/>
  <c r="M23" i="2"/>
  <c r="N23" i="2"/>
  <c r="N129" i="2" s="1"/>
  <c r="O23" i="2"/>
  <c r="O129" i="2" s="1"/>
  <c r="M24" i="2"/>
  <c r="M130" i="2" s="1"/>
  <c r="N24" i="2"/>
  <c r="N130" i="2" s="1"/>
  <c r="O24" i="2"/>
  <c r="O130" i="2" s="1"/>
  <c r="M25" i="2"/>
  <c r="N25" i="2"/>
  <c r="O25" i="2"/>
  <c r="M26" i="2"/>
  <c r="M135" i="2" s="1"/>
  <c r="N26" i="2"/>
  <c r="N135" i="2" s="1"/>
  <c r="O26" i="2"/>
  <c r="O135" i="2" s="1"/>
  <c r="M27" i="2"/>
  <c r="N27" i="2"/>
  <c r="O27" i="2"/>
  <c r="M28" i="2"/>
  <c r="N28" i="2"/>
  <c r="O28" i="2"/>
  <c r="M29" i="2"/>
  <c r="N29" i="2"/>
  <c r="O29" i="2"/>
  <c r="M15" i="2"/>
  <c r="N15" i="2"/>
  <c r="N121" i="2" s="1"/>
  <c r="O15" i="2"/>
  <c r="O121" i="2" s="1"/>
  <c r="M16" i="2"/>
  <c r="N16" i="2"/>
  <c r="N122" i="2" s="1"/>
  <c r="O16" i="2"/>
  <c r="O122" i="2" s="1"/>
  <c r="M17" i="2"/>
  <c r="M123" i="2" s="1"/>
  <c r="N17" i="2"/>
  <c r="N123" i="2" s="1"/>
  <c r="O17" i="2"/>
  <c r="O123" i="2" s="1"/>
  <c r="M18" i="2"/>
  <c r="N18" i="2"/>
  <c r="N124" i="2" s="1"/>
  <c r="O18" i="2"/>
  <c r="O124" i="2" s="1"/>
  <c r="M19" i="2"/>
  <c r="N19" i="2"/>
  <c r="N125" i="2" s="1"/>
  <c r="O19" i="2"/>
  <c r="O125" i="2" s="1"/>
  <c r="M20" i="2"/>
  <c r="M126" i="2" s="1"/>
  <c r="N20" i="2"/>
  <c r="N126" i="2" s="1"/>
  <c r="O20" i="2"/>
  <c r="O126" i="2" s="1"/>
  <c r="M207" i="1"/>
  <c r="M215" i="1" s="1"/>
  <c r="L215" i="1" s="1"/>
  <c r="N207" i="1"/>
  <c r="N215" i="1" s="1"/>
  <c r="O207" i="1"/>
  <c r="O215" i="1" s="1"/>
  <c r="M208" i="1"/>
  <c r="N208" i="1"/>
  <c r="O208" i="1"/>
  <c r="M209" i="1"/>
  <c r="N209" i="1"/>
  <c r="O209" i="1"/>
  <c r="M210" i="1"/>
  <c r="N210" i="1"/>
  <c r="O210" i="1"/>
  <c r="M211" i="1"/>
  <c r="N211" i="1"/>
  <c r="O211" i="1"/>
  <c r="N186" i="1"/>
  <c r="N201" i="1" s="1"/>
  <c r="M186" i="1"/>
  <c r="M201" i="1" s="1"/>
  <c r="I184" i="1"/>
  <c r="H15" i="10" s="1"/>
  <c r="H182" i="1"/>
  <c r="M182" i="1"/>
  <c r="N182" i="1"/>
  <c r="O182" i="1"/>
  <c r="H183" i="1"/>
  <c r="M183" i="1"/>
  <c r="N183" i="1"/>
  <c r="O183" i="1"/>
  <c r="H181" i="1"/>
  <c r="H184" i="1" s="1"/>
  <c r="H142" i="1"/>
  <c r="M142" i="1"/>
  <c r="N142" i="1"/>
  <c r="O142" i="1"/>
  <c r="I139" i="1"/>
  <c r="J139" i="1"/>
  <c r="K139" i="1"/>
  <c r="H138" i="1"/>
  <c r="M138" i="1"/>
  <c r="N138" i="1"/>
  <c r="M26" i="14" s="1"/>
  <c r="O138" i="1"/>
  <c r="M84" i="1"/>
  <c r="N84" i="1"/>
  <c r="O84" i="1"/>
  <c r="N87" i="1"/>
  <c r="O87" i="1"/>
  <c r="M88" i="1"/>
  <c r="M216" i="1" s="1"/>
  <c r="N88" i="1"/>
  <c r="N216" i="1" s="1"/>
  <c r="O88" i="1"/>
  <c r="O216" i="1" s="1"/>
  <c r="M89" i="1"/>
  <c r="N89" i="1"/>
  <c r="O89" i="1"/>
  <c r="M90" i="1"/>
  <c r="N90" i="1"/>
  <c r="O90" i="1"/>
  <c r="M92" i="1"/>
  <c r="N92" i="1"/>
  <c r="O92" i="1"/>
  <c r="H93" i="1"/>
  <c r="M93" i="1"/>
  <c r="N93" i="1"/>
  <c r="O93" i="1"/>
  <c r="H96" i="1"/>
  <c r="M96" i="1"/>
  <c r="N96" i="1"/>
  <c r="O96" i="1"/>
  <c r="H97" i="1"/>
  <c r="M97" i="1"/>
  <c r="N97" i="1"/>
  <c r="O97" i="1"/>
  <c r="H98" i="1"/>
  <c r="M98" i="1"/>
  <c r="N98" i="1"/>
  <c r="O98" i="1"/>
  <c r="M100" i="1"/>
  <c r="N100" i="1"/>
  <c r="O100" i="1"/>
  <c r="H101" i="1"/>
  <c r="M101" i="1"/>
  <c r="N101" i="1"/>
  <c r="O101" i="1"/>
  <c r="M102" i="1"/>
  <c r="N102" i="1"/>
  <c r="O102" i="1"/>
  <c r="M104" i="1"/>
  <c r="N104" i="1"/>
  <c r="O104" i="1"/>
  <c r="H105" i="1"/>
  <c r="M105" i="1"/>
  <c r="N105" i="1"/>
  <c r="O105" i="1"/>
  <c r="H106" i="1"/>
  <c r="M106" i="1"/>
  <c r="N106" i="1"/>
  <c r="O106" i="1"/>
  <c r="H108" i="1"/>
  <c r="M108" i="1"/>
  <c r="N108" i="1"/>
  <c r="O108" i="1"/>
  <c r="H109" i="1"/>
  <c r="M109" i="1"/>
  <c r="N109" i="1"/>
  <c r="O109" i="1"/>
  <c r="H110" i="1"/>
  <c r="M110" i="1"/>
  <c r="N110" i="1"/>
  <c r="O110" i="1"/>
  <c r="H112" i="1"/>
  <c r="M112" i="1"/>
  <c r="N112" i="1"/>
  <c r="O112" i="1"/>
  <c r="H113" i="1"/>
  <c r="M113" i="1"/>
  <c r="N113" i="1"/>
  <c r="O113" i="1"/>
  <c r="H114" i="1"/>
  <c r="M114" i="1"/>
  <c r="N114" i="1"/>
  <c r="O114" i="1"/>
  <c r="H116" i="1"/>
  <c r="M116" i="1"/>
  <c r="N116" i="1"/>
  <c r="O116" i="1"/>
  <c r="H117" i="1"/>
  <c r="M117" i="1"/>
  <c r="N117" i="1"/>
  <c r="O117" i="1"/>
  <c r="N118" i="1"/>
  <c r="O118" i="1"/>
  <c r="H120" i="1"/>
  <c r="M120" i="1"/>
  <c r="N120" i="1"/>
  <c r="O120" i="1"/>
  <c r="H121" i="1"/>
  <c r="M121" i="1"/>
  <c r="N121" i="1"/>
  <c r="O121" i="1"/>
  <c r="H122" i="1"/>
  <c r="M122" i="1"/>
  <c r="N122" i="1"/>
  <c r="N119" i="1" s="1"/>
  <c r="O122" i="1"/>
  <c r="H124" i="1"/>
  <c r="M124" i="1"/>
  <c r="N124" i="1"/>
  <c r="O124" i="1"/>
  <c r="H125" i="1"/>
  <c r="M125" i="1"/>
  <c r="N125" i="1"/>
  <c r="O125" i="1"/>
  <c r="H126" i="1"/>
  <c r="M126" i="1"/>
  <c r="N126" i="1"/>
  <c r="O126" i="1"/>
  <c r="H128" i="1"/>
  <c r="M128" i="1"/>
  <c r="N128" i="1"/>
  <c r="O128" i="1"/>
  <c r="H129" i="1"/>
  <c r="M129" i="1"/>
  <c r="N129" i="1"/>
  <c r="O129" i="1"/>
  <c r="H133" i="1"/>
  <c r="M133" i="1"/>
  <c r="N133" i="1"/>
  <c r="O133" i="1"/>
  <c r="H134" i="1"/>
  <c r="M134" i="1"/>
  <c r="N134" i="1"/>
  <c r="O134" i="1"/>
  <c r="M56" i="1"/>
  <c r="N56" i="1"/>
  <c r="O56" i="1"/>
  <c r="M57" i="1"/>
  <c r="N57" i="1"/>
  <c r="O57" i="1"/>
  <c r="M60" i="1"/>
  <c r="N60" i="1"/>
  <c r="O60" i="1"/>
  <c r="M61" i="1"/>
  <c r="N61" i="1"/>
  <c r="O61" i="1"/>
  <c r="M62" i="1"/>
  <c r="N62" i="1"/>
  <c r="O62" i="1"/>
  <c r="M66" i="1"/>
  <c r="N66" i="1"/>
  <c r="O66" i="1"/>
  <c r="M67" i="1"/>
  <c r="N67" i="1"/>
  <c r="O67" i="1"/>
  <c r="M68" i="1"/>
  <c r="N68" i="1"/>
  <c r="O68" i="1"/>
  <c r="M71" i="1"/>
  <c r="N71" i="1"/>
  <c r="O71" i="1"/>
  <c r="M72" i="1"/>
  <c r="N72" i="1"/>
  <c r="O72" i="1"/>
  <c r="M73" i="1"/>
  <c r="N73" i="1"/>
  <c r="O73" i="1"/>
  <c r="M76" i="1"/>
  <c r="N76" i="1"/>
  <c r="O76" i="1"/>
  <c r="M77" i="1"/>
  <c r="N77" i="1"/>
  <c r="O77" i="1"/>
  <c r="M78" i="1"/>
  <c r="N78" i="1"/>
  <c r="O78" i="1"/>
  <c r="M80" i="1"/>
  <c r="L25" i="14" s="1"/>
  <c r="N80" i="1"/>
  <c r="M25" i="14" s="1"/>
  <c r="O80" i="1"/>
  <c r="N25" i="14" s="1"/>
  <c r="M40" i="1"/>
  <c r="N40" i="1"/>
  <c r="O40" i="1"/>
  <c r="M41" i="1"/>
  <c r="N41" i="1"/>
  <c r="O41" i="1"/>
  <c r="M42" i="1"/>
  <c r="N42" i="1"/>
  <c r="O42" i="1"/>
  <c r="M45" i="1"/>
  <c r="N45" i="1"/>
  <c r="O45" i="1"/>
  <c r="M46" i="1"/>
  <c r="N46" i="1"/>
  <c r="O46" i="1"/>
  <c r="M47" i="1"/>
  <c r="N47" i="1"/>
  <c r="O47" i="1"/>
  <c r="M50" i="1"/>
  <c r="N50" i="1"/>
  <c r="O50" i="1"/>
  <c r="M51" i="1"/>
  <c r="N51" i="1"/>
  <c r="O51" i="1"/>
  <c r="M52" i="1"/>
  <c r="N52" i="1"/>
  <c r="O52" i="1"/>
  <c r="M55" i="1"/>
  <c r="N55" i="1"/>
  <c r="O55" i="1"/>
  <c r="M23" i="1"/>
  <c r="N23" i="1"/>
  <c r="O23" i="1"/>
  <c r="M24" i="1"/>
  <c r="N24" i="1"/>
  <c r="O24" i="1"/>
  <c r="M25" i="1"/>
  <c r="N25" i="1"/>
  <c r="O25" i="1"/>
  <c r="M26" i="1"/>
  <c r="N26" i="1"/>
  <c r="O26" i="1"/>
  <c r="M29" i="1"/>
  <c r="N29" i="1"/>
  <c r="O29" i="1"/>
  <c r="M30" i="1"/>
  <c r="N30" i="1"/>
  <c r="O30" i="1"/>
  <c r="M31" i="1"/>
  <c r="N31" i="1"/>
  <c r="O31" i="1"/>
  <c r="M34" i="1"/>
  <c r="N34" i="1"/>
  <c r="O34" i="1"/>
  <c r="M35" i="1"/>
  <c r="N35" i="1"/>
  <c r="O35" i="1"/>
  <c r="M36" i="1"/>
  <c r="N36" i="1"/>
  <c r="O36" i="1"/>
  <c r="M37" i="1"/>
  <c r="N37" i="1"/>
  <c r="O37" i="1"/>
  <c r="N20" i="1"/>
  <c r="O20" i="1"/>
  <c r="D12" i="1"/>
  <c r="N11" i="14"/>
  <c r="M11" i="14"/>
  <c r="L11" i="14"/>
  <c r="I99" i="12"/>
  <c r="J99" i="12"/>
  <c r="K99" i="12"/>
  <c r="H96" i="12"/>
  <c r="M96" i="12"/>
  <c r="N96" i="12"/>
  <c r="H97" i="12"/>
  <c r="M97" i="12"/>
  <c r="N97" i="12"/>
  <c r="H98" i="12"/>
  <c r="M98" i="12"/>
  <c r="N98" i="12"/>
  <c r="N95" i="12"/>
  <c r="M95" i="12"/>
  <c r="H95" i="12"/>
  <c r="I93" i="12"/>
  <c r="J93" i="12"/>
  <c r="K93" i="12"/>
  <c r="H80" i="12"/>
  <c r="H81" i="12"/>
  <c r="H82" i="12"/>
  <c r="H83" i="12"/>
  <c r="H84" i="12"/>
  <c r="H85" i="12"/>
  <c r="H86" i="12"/>
  <c r="H87" i="12"/>
  <c r="H88" i="12"/>
  <c r="H89" i="12"/>
  <c r="H90" i="12"/>
  <c r="L90" i="12"/>
  <c r="H91" i="12"/>
  <c r="L91" i="12"/>
  <c r="H92" i="12"/>
  <c r="H79" i="12"/>
  <c r="H46" i="12"/>
  <c r="L46" i="12"/>
  <c r="H47" i="12"/>
  <c r="H48" i="12"/>
  <c r="L48" i="12"/>
  <c r="H49" i="12"/>
  <c r="H50" i="12"/>
  <c r="H52" i="12"/>
  <c r="L61" i="12"/>
  <c r="H64" i="12"/>
  <c r="H65" i="12"/>
  <c r="H66" i="12"/>
  <c r="L66" i="12"/>
  <c r="H67" i="12"/>
  <c r="L67" i="12"/>
  <c r="H68" i="12"/>
  <c r="H69" i="12"/>
  <c r="H70" i="12"/>
  <c r="H71" i="12"/>
  <c r="H72" i="12"/>
  <c r="H73" i="12"/>
  <c r="H74" i="12"/>
  <c r="H75" i="12"/>
  <c r="H76" i="12"/>
  <c r="L76" i="12"/>
  <c r="H45" i="12"/>
  <c r="O39" i="12"/>
  <c r="O41" i="12" s="1"/>
  <c r="N39" i="12"/>
  <c r="N41" i="12" s="1"/>
  <c r="H39" i="12"/>
  <c r="H41" i="12" s="1"/>
  <c r="H36" i="12"/>
  <c r="O36" i="12"/>
  <c r="I37" i="12"/>
  <c r="J37" i="12"/>
  <c r="K37" i="12"/>
  <c r="O35" i="12"/>
  <c r="H35" i="12"/>
  <c r="O34" i="12"/>
  <c r="H34" i="12"/>
  <c r="O33" i="12"/>
  <c r="H33" i="12"/>
  <c r="O32" i="12"/>
  <c r="L32" i="12" s="1"/>
  <c r="H32" i="12"/>
  <c r="O31" i="12"/>
  <c r="H31" i="12"/>
  <c r="O30" i="12"/>
  <c r="H30" i="12"/>
  <c r="O29" i="12"/>
  <c r="H29" i="12"/>
  <c r="O28" i="12"/>
  <c r="H28" i="12"/>
  <c r="O27" i="12"/>
  <c r="H27" i="12"/>
  <c r="O26" i="12"/>
  <c r="H26" i="12"/>
  <c r="O13" i="12"/>
  <c r="O14" i="12"/>
  <c r="O15" i="12"/>
  <c r="O16" i="12"/>
  <c r="O18" i="12"/>
  <c r="O19" i="12"/>
  <c r="L19" i="12" s="1"/>
  <c r="O20" i="12"/>
  <c r="L20" i="12" s="1"/>
  <c r="O21" i="12"/>
  <c r="L21" i="12" s="1"/>
  <c r="O22" i="12"/>
  <c r="O12" i="12"/>
  <c r="O24" i="12" s="1"/>
  <c r="H22" i="12"/>
  <c r="H21" i="12"/>
  <c r="H20" i="12"/>
  <c r="H19" i="12"/>
  <c r="H18" i="12"/>
  <c r="H16" i="12"/>
  <c r="H12" i="12"/>
  <c r="E216" i="1"/>
  <c r="F51" i="3"/>
  <c r="D13" i="3"/>
  <c r="D14" i="3"/>
  <c r="G86" i="1"/>
  <c r="G83" i="1" s="1"/>
  <c r="D51" i="7"/>
  <c r="D11" i="14"/>
  <c r="F86" i="1"/>
  <c r="F83" i="1" s="1"/>
  <c r="D40" i="8"/>
  <c r="D41" i="8" s="1"/>
  <c r="D34" i="8"/>
  <c r="D35" i="8" s="1"/>
  <c r="E16" i="6"/>
  <c r="F16" i="6"/>
  <c r="G16" i="6"/>
  <c r="E13" i="6"/>
  <c r="F13" i="6"/>
  <c r="G13" i="6"/>
  <c r="D15" i="6"/>
  <c r="D16" i="6" s="1"/>
  <c r="D12" i="6"/>
  <c r="D13" i="6" s="1"/>
  <c r="D36" i="2"/>
  <c r="F133" i="2"/>
  <c r="G133" i="2"/>
  <c r="E133" i="2"/>
  <c r="G134" i="2"/>
  <c r="F134" i="2"/>
  <c r="E134" i="2"/>
  <c r="E120" i="2"/>
  <c r="F138" i="2"/>
  <c r="G138" i="2"/>
  <c r="E138" i="2"/>
  <c r="F137" i="2"/>
  <c r="G137" i="2"/>
  <c r="E137" i="2"/>
  <c r="F136" i="2"/>
  <c r="G136" i="2"/>
  <c r="E136" i="2"/>
  <c r="E132" i="2"/>
  <c r="F131" i="2"/>
  <c r="G131" i="2"/>
  <c r="E131" i="2"/>
  <c r="F130" i="2"/>
  <c r="G130" i="2"/>
  <c r="E130" i="2"/>
  <c r="F129" i="2"/>
  <c r="G129" i="2"/>
  <c r="E129" i="2"/>
  <c r="F128" i="2"/>
  <c r="G128" i="2"/>
  <c r="E128" i="2"/>
  <c r="F127" i="2"/>
  <c r="G127" i="2"/>
  <c r="E127" i="2"/>
  <c r="F126" i="2"/>
  <c r="G126" i="2"/>
  <c r="E126" i="2"/>
  <c r="F125" i="2"/>
  <c r="G125" i="2"/>
  <c r="E125" i="2"/>
  <c r="F124" i="2"/>
  <c r="G124" i="2"/>
  <c r="E124" i="2"/>
  <c r="F123" i="2"/>
  <c r="G123" i="2"/>
  <c r="E123" i="2"/>
  <c r="F122" i="2"/>
  <c r="G122" i="2"/>
  <c r="E122" i="2"/>
  <c r="F121" i="2"/>
  <c r="G121" i="2"/>
  <c r="E121" i="2"/>
  <c r="F120" i="2"/>
  <c r="G120" i="2"/>
  <c r="E12" i="2"/>
  <c r="D12" i="14" s="1"/>
  <c r="F108" i="2"/>
  <c r="F117" i="2" s="1"/>
  <c r="G108" i="2"/>
  <c r="G117" i="2" s="1"/>
  <c r="E106" i="2"/>
  <c r="E76" i="2"/>
  <c r="D26" i="14" s="1"/>
  <c r="F76" i="2"/>
  <c r="G76" i="2"/>
  <c r="E66" i="2"/>
  <c r="F66" i="2"/>
  <c r="G66" i="2"/>
  <c r="E62" i="2"/>
  <c r="F62" i="2"/>
  <c r="G62" i="2"/>
  <c r="E58" i="2"/>
  <c r="F58" i="2"/>
  <c r="G58" i="2"/>
  <c r="E54" i="2"/>
  <c r="F54" i="2"/>
  <c r="G54" i="2"/>
  <c r="E50" i="2"/>
  <c r="F50" i="2"/>
  <c r="G50" i="2"/>
  <c r="E46" i="2"/>
  <c r="F46" i="2"/>
  <c r="G46" i="2"/>
  <c r="E42" i="2"/>
  <c r="F42" i="2"/>
  <c r="G42" i="2"/>
  <c r="E38" i="2"/>
  <c r="F38" i="2"/>
  <c r="G38" i="2"/>
  <c r="E34" i="2"/>
  <c r="F34" i="2"/>
  <c r="G34" i="2"/>
  <c r="E30" i="2"/>
  <c r="F30" i="2"/>
  <c r="G30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82" i="2"/>
  <c r="D100" i="2"/>
  <c r="D92" i="2"/>
  <c r="D94" i="2"/>
  <c r="D88" i="2"/>
  <c r="D37" i="2"/>
  <c r="D35" i="2"/>
  <c r="D69" i="2"/>
  <c r="D68" i="2"/>
  <c r="D67" i="2"/>
  <c r="D65" i="2"/>
  <c r="D64" i="2"/>
  <c r="D63" i="2"/>
  <c r="D61" i="2"/>
  <c r="D60" i="2"/>
  <c r="D59" i="2"/>
  <c r="D57" i="2"/>
  <c r="D56" i="2"/>
  <c r="D54" i="2" s="1"/>
  <c r="D55" i="2"/>
  <c r="D53" i="2"/>
  <c r="D52" i="2"/>
  <c r="D51" i="2"/>
  <c r="D49" i="2"/>
  <c r="D48" i="2"/>
  <c r="D47" i="2"/>
  <c r="D45" i="2"/>
  <c r="D44" i="2"/>
  <c r="D43" i="2"/>
  <c r="D41" i="2"/>
  <c r="D40" i="2"/>
  <c r="D39" i="2"/>
  <c r="D115" i="2"/>
  <c r="D114" i="2"/>
  <c r="D113" i="2"/>
  <c r="D112" i="2"/>
  <c r="D79" i="2"/>
  <c r="D78" i="2"/>
  <c r="D72" i="2"/>
  <c r="D33" i="2"/>
  <c r="D32" i="2"/>
  <c r="D15" i="2"/>
  <c r="D43" i="8"/>
  <c r="D45" i="8" s="1"/>
  <c r="G41" i="8"/>
  <c r="F41" i="8"/>
  <c r="E41" i="8"/>
  <c r="G35" i="8"/>
  <c r="G49" i="8" s="1"/>
  <c r="E35" i="8"/>
  <c r="E49" i="8" s="1"/>
  <c r="F35" i="8"/>
  <c r="F49" i="8" s="1"/>
  <c r="D31" i="8"/>
  <c r="D30" i="8"/>
  <c r="D27" i="12"/>
  <c r="D28" i="12"/>
  <c r="D29" i="12"/>
  <c r="D30" i="12"/>
  <c r="D31" i="12"/>
  <c r="D32" i="12"/>
  <c r="D33" i="12"/>
  <c r="D34" i="12"/>
  <c r="D35" i="12"/>
  <c r="D36" i="12"/>
  <c r="D46" i="12"/>
  <c r="D47" i="12"/>
  <c r="D48" i="12"/>
  <c r="D49" i="12"/>
  <c r="D50" i="12"/>
  <c r="D52" i="12"/>
  <c r="D59" i="12"/>
  <c r="D61" i="12"/>
  <c r="D62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80" i="12"/>
  <c r="D81" i="12"/>
  <c r="D82" i="12"/>
  <c r="D83" i="12"/>
  <c r="D84" i="12"/>
  <c r="D85" i="12"/>
  <c r="D86" i="12"/>
  <c r="D87" i="12"/>
  <c r="D88" i="12"/>
  <c r="D89" i="12"/>
  <c r="D90" i="12"/>
  <c r="D91" i="12"/>
  <c r="D92" i="12"/>
  <c r="D98" i="12"/>
  <c r="D97" i="12"/>
  <c r="D96" i="12"/>
  <c r="D95" i="12"/>
  <c r="D79" i="12"/>
  <c r="D45" i="12"/>
  <c r="D39" i="12"/>
  <c r="D41" i="12" s="1"/>
  <c r="D26" i="12"/>
  <c r="D13" i="12"/>
  <c r="D14" i="12"/>
  <c r="D15" i="12"/>
  <c r="D16" i="12"/>
  <c r="D18" i="12"/>
  <c r="D19" i="12"/>
  <c r="D20" i="12"/>
  <c r="D21" i="12"/>
  <c r="D22" i="12"/>
  <c r="D12" i="12"/>
  <c r="D24" i="12" s="1"/>
  <c r="G99" i="12"/>
  <c r="F99" i="12"/>
  <c r="E99" i="12"/>
  <c r="G93" i="12"/>
  <c r="F93" i="12"/>
  <c r="E93" i="12"/>
  <c r="G37" i="12"/>
  <c r="F37" i="12"/>
  <c r="E37" i="12"/>
  <c r="F114" i="7"/>
  <c r="G114" i="7"/>
  <c r="D54" i="7"/>
  <c r="D56" i="7" s="1"/>
  <c r="E52" i="7"/>
  <c r="F52" i="7"/>
  <c r="E39" i="7"/>
  <c r="F39" i="7"/>
  <c r="G39" i="7"/>
  <c r="D45" i="7"/>
  <c r="D42" i="7"/>
  <c r="D43" i="7"/>
  <c r="D44" i="7"/>
  <c r="D46" i="7"/>
  <c r="D47" i="7"/>
  <c r="D48" i="7"/>
  <c r="D49" i="7"/>
  <c r="D50" i="7"/>
  <c r="D41" i="7"/>
  <c r="D29" i="7"/>
  <c r="D30" i="7"/>
  <c r="D31" i="7"/>
  <c r="D32" i="7"/>
  <c r="D33" i="7"/>
  <c r="D34" i="7"/>
  <c r="D35" i="7"/>
  <c r="D36" i="7"/>
  <c r="D38" i="7"/>
  <c r="D28" i="7"/>
  <c r="D113" i="7"/>
  <c r="D112" i="7"/>
  <c r="D111" i="7"/>
  <c r="D110" i="7"/>
  <c r="G108" i="7"/>
  <c r="F16" i="10" s="1"/>
  <c r="F108" i="7"/>
  <c r="E16" i="10" s="1"/>
  <c r="E108" i="7"/>
  <c r="D16" i="10" s="1"/>
  <c r="D107" i="7"/>
  <c r="D106" i="7"/>
  <c r="D105" i="7"/>
  <c r="D104" i="7"/>
  <c r="D103" i="7"/>
  <c r="D102" i="7"/>
  <c r="D101" i="7"/>
  <c r="D100" i="7"/>
  <c r="D99" i="7"/>
  <c r="D98" i="7"/>
  <c r="D97" i="7"/>
  <c r="D96" i="7"/>
  <c r="D95" i="7"/>
  <c r="D94" i="7"/>
  <c r="D91" i="7"/>
  <c r="D90" i="7"/>
  <c r="D89" i="7"/>
  <c r="D88" i="7"/>
  <c r="D87" i="7"/>
  <c r="D86" i="7"/>
  <c r="D85" i="7"/>
  <c r="D84" i="7"/>
  <c r="D83" i="7"/>
  <c r="D82" i="7"/>
  <c r="D81" i="7"/>
  <c r="D80" i="7"/>
  <c r="D79" i="7"/>
  <c r="D78" i="7"/>
  <c r="D77" i="7"/>
  <c r="D76" i="7"/>
  <c r="D74" i="7"/>
  <c r="D67" i="7"/>
  <c r="D65" i="7"/>
  <c r="D64" i="7"/>
  <c r="D63" i="7"/>
  <c r="D62" i="7"/>
  <c r="D61" i="7"/>
  <c r="D60" i="7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2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215" i="1"/>
  <c r="D211" i="1"/>
  <c r="D210" i="1"/>
  <c r="D209" i="1"/>
  <c r="D208" i="1"/>
  <c r="D207" i="1"/>
  <c r="D206" i="1"/>
  <c r="D186" i="1"/>
  <c r="D201" i="1" s="1"/>
  <c r="D183" i="1"/>
  <c r="D182" i="1"/>
  <c r="D142" i="1"/>
  <c r="D138" i="1"/>
  <c r="D134" i="1"/>
  <c r="D133" i="1"/>
  <c r="D130" i="1"/>
  <c r="D129" i="1"/>
  <c r="D128" i="1"/>
  <c r="D126" i="1"/>
  <c r="D125" i="1"/>
  <c r="D124" i="1"/>
  <c r="D122" i="1"/>
  <c r="D121" i="1"/>
  <c r="D120" i="1"/>
  <c r="D118" i="1"/>
  <c r="D117" i="1"/>
  <c r="D116" i="1"/>
  <c r="D114" i="1"/>
  <c r="D113" i="1"/>
  <c r="D112" i="1"/>
  <c r="D110" i="1"/>
  <c r="D109" i="1"/>
  <c r="D108" i="1"/>
  <c r="D106" i="1"/>
  <c r="D105" i="1"/>
  <c r="D104" i="1"/>
  <c r="D98" i="1"/>
  <c r="D97" i="1"/>
  <c r="D96" i="1"/>
  <c r="D93" i="1"/>
  <c r="D92" i="1"/>
  <c r="D90" i="1"/>
  <c r="D89" i="1"/>
  <c r="D88" i="1"/>
  <c r="D87" i="1"/>
  <c r="D84" i="1"/>
  <c r="F181" i="1"/>
  <c r="F184" i="1" s="1"/>
  <c r="E141" i="1"/>
  <c r="E179" i="1" s="1"/>
  <c r="F141" i="1"/>
  <c r="G141" i="1"/>
  <c r="E139" i="1"/>
  <c r="F139" i="1"/>
  <c r="G139" i="1"/>
  <c r="E127" i="1"/>
  <c r="F127" i="1"/>
  <c r="G127" i="1"/>
  <c r="E123" i="1"/>
  <c r="F123" i="1"/>
  <c r="G123" i="1"/>
  <c r="E119" i="1"/>
  <c r="F119" i="1"/>
  <c r="G119" i="1"/>
  <c r="F20" i="14" s="1"/>
  <c r="E115" i="1"/>
  <c r="E107" i="1"/>
  <c r="E103" i="1"/>
  <c r="D16" i="14" s="1"/>
  <c r="E95" i="1"/>
  <c r="F91" i="1"/>
  <c r="E75" i="1"/>
  <c r="F75" i="1"/>
  <c r="E23" i="14" s="1"/>
  <c r="E70" i="1"/>
  <c r="D22" i="14" s="1"/>
  <c r="F70" i="1"/>
  <c r="E22" i="14" s="1"/>
  <c r="E65" i="1"/>
  <c r="F65" i="1"/>
  <c r="E21" i="14" s="1"/>
  <c r="E59" i="1"/>
  <c r="F59" i="1"/>
  <c r="E20" i="14" s="1"/>
  <c r="E54" i="1"/>
  <c r="F54" i="1"/>
  <c r="E19" i="14" s="1"/>
  <c r="E49" i="1"/>
  <c r="F49" i="1"/>
  <c r="E18" i="14" s="1"/>
  <c r="E44" i="1"/>
  <c r="F44" i="1"/>
  <c r="E17" i="14" s="1"/>
  <c r="G44" i="1"/>
  <c r="E33" i="1"/>
  <c r="F33" i="1"/>
  <c r="E15" i="14" s="1"/>
  <c r="E28" i="1"/>
  <c r="F28" i="1"/>
  <c r="E14" i="14" s="1"/>
  <c r="E22" i="1"/>
  <c r="F22" i="1"/>
  <c r="E13" i="14" s="1"/>
  <c r="D14" i="2"/>
  <c r="D98" i="2"/>
  <c r="M134" i="2"/>
  <c r="N54" i="7"/>
  <c r="N56" i="7" s="1"/>
  <c r="N79" i="1"/>
  <c r="M24" i="14" s="1"/>
  <c r="O186" i="1"/>
  <c r="O201" i="1" s="1"/>
  <c r="H186" i="1"/>
  <c r="H201" i="1" s="1"/>
  <c r="O79" i="1"/>
  <c r="N24" i="14" s="1"/>
  <c r="M79" i="1"/>
  <c r="L24" i="14" s="1"/>
  <c r="M118" i="1"/>
  <c r="H118" i="1"/>
  <c r="I115" i="1"/>
  <c r="M54" i="7"/>
  <c r="M56" i="7" s="1"/>
  <c r="H54" i="7"/>
  <c r="H56" i="7" s="1"/>
  <c r="O66" i="2"/>
  <c r="H134" i="2"/>
  <c r="J141" i="1"/>
  <c r="J179" i="1" s="1"/>
  <c r="I14" i="10" s="1"/>
  <c r="L15" i="6"/>
  <c r="O132" i="2"/>
  <c r="L82" i="2"/>
  <c r="D70" i="2"/>
  <c r="M76" i="2"/>
  <c r="M57" i="2"/>
  <c r="H54" i="2"/>
  <c r="N216" i="4"/>
  <c r="O216" i="4"/>
  <c r="M238" i="4"/>
  <c r="M251" i="4" s="1"/>
  <c r="M160" i="4" l="1"/>
  <c r="N160" i="4"/>
  <c r="N70" i="14"/>
  <c r="K25" i="14"/>
  <c r="L66" i="14"/>
  <c r="K66" i="14" s="1"/>
  <c r="G16" i="10"/>
  <c r="M64" i="14"/>
  <c r="L254" i="4"/>
  <c r="N27" i="14"/>
  <c r="L255" i="4"/>
  <c r="N41" i="14"/>
  <c r="L205" i="1"/>
  <c r="M203" i="1"/>
  <c r="L203" i="1" s="1"/>
  <c r="D19" i="14"/>
  <c r="J12" i="14"/>
  <c r="M72" i="14"/>
  <c r="L72" i="14"/>
  <c r="G179" i="1"/>
  <c r="F14" i="10" s="1"/>
  <c r="F12" i="14"/>
  <c r="F179" i="1"/>
  <c r="E14" i="10" s="1"/>
  <c r="E12" i="14"/>
  <c r="M71" i="14"/>
  <c r="M58" i="14"/>
  <c r="M55" i="14"/>
  <c r="M54" i="14"/>
  <c r="M53" i="14"/>
  <c r="M51" i="14"/>
  <c r="M52" i="14"/>
  <c r="M50" i="14"/>
  <c r="M49" i="14"/>
  <c r="M48" i="14"/>
  <c r="M46" i="14"/>
  <c r="M47" i="14"/>
  <c r="M44" i="14"/>
  <c r="N37" i="14"/>
  <c r="L71" i="14"/>
  <c r="L60" i="14"/>
  <c r="L58" i="14"/>
  <c r="L57" i="14"/>
  <c r="L55" i="14"/>
  <c r="L54" i="14"/>
  <c r="L52" i="14"/>
  <c r="L51" i="14"/>
  <c r="L50" i="14"/>
  <c r="L48" i="14"/>
  <c r="L47" i="14"/>
  <c r="L46" i="14"/>
  <c r="N28" i="14"/>
  <c r="J14" i="10"/>
  <c r="G14" i="10" s="1"/>
  <c r="N39" i="14"/>
  <c r="N71" i="14"/>
  <c r="N58" i="14"/>
  <c r="N54" i="14"/>
  <c r="N53" i="14"/>
  <c r="N52" i="14"/>
  <c r="N50" i="14"/>
  <c r="N49" i="14"/>
  <c r="N48" i="14"/>
  <c r="N46" i="14"/>
  <c r="N44" i="14"/>
  <c r="N34" i="14"/>
  <c r="N33" i="14"/>
  <c r="N42" i="14"/>
  <c r="M42" i="14"/>
  <c r="L42" i="14"/>
  <c r="M41" i="14"/>
  <c r="L41" i="14"/>
  <c r="M39" i="14"/>
  <c r="L39" i="14"/>
  <c r="K39" i="14" s="1"/>
  <c r="L38" i="14"/>
  <c r="M37" i="14"/>
  <c r="L37" i="14"/>
  <c r="M35" i="14"/>
  <c r="M33" i="14"/>
  <c r="L33" i="14"/>
  <c r="M31" i="14"/>
  <c r="L31" i="14"/>
  <c r="M28" i="14"/>
  <c r="L28" i="14"/>
  <c r="K28" i="14" s="1"/>
  <c r="D17" i="14"/>
  <c r="D21" i="14"/>
  <c r="E17" i="10"/>
  <c r="K24" i="14"/>
  <c r="M69" i="14"/>
  <c r="L74" i="14"/>
  <c r="N69" i="14"/>
  <c r="L53" i="14"/>
  <c r="L49" i="14"/>
  <c r="L44" i="14"/>
  <c r="N57" i="14"/>
  <c r="N55" i="14"/>
  <c r="K55" i="14" s="1"/>
  <c r="N51" i="14"/>
  <c r="N47" i="14"/>
  <c r="N31" i="14"/>
  <c r="M57" i="14"/>
  <c r="M56" i="14"/>
  <c r="M29" i="14"/>
  <c r="M43" i="14"/>
  <c r="L45" i="14"/>
  <c r="L32" i="14"/>
  <c r="L30" i="14"/>
  <c r="N43" i="14"/>
  <c r="M45" i="14"/>
  <c r="L40" i="14"/>
  <c r="N45" i="14"/>
  <c r="M40" i="14"/>
  <c r="N36" i="14"/>
  <c r="L43" i="14"/>
  <c r="N40" i="14"/>
  <c r="F17" i="10"/>
  <c r="M60" i="14"/>
  <c r="L73" i="14"/>
  <c r="M73" i="14"/>
  <c r="D17" i="10"/>
  <c r="N73" i="14"/>
  <c r="N60" i="14"/>
  <c r="K49" i="8"/>
  <c r="J49" i="8"/>
  <c r="I74" i="2"/>
  <c r="H12" i="14"/>
  <c r="G12" i="14" s="1"/>
  <c r="N139" i="2"/>
  <c r="K133" i="2"/>
  <c r="H133" i="2" s="1"/>
  <c r="J74" i="2"/>
  <c r="I12" i="14"/>
  <c r="O133" i="2"/>
  <c r="J17" i="10"/>
  <c r="G17" i="10" s="1"/>
  <c r="E118" i="2"/>
  <c r="H138" i="2"/>
  <c r="N136" i="2"/>
  <c r="L135" i="2"/>
  <c r="H58" i="2"/>
  <c r="L64" i="2"/>
  <c r="H122" i="2"/>
  <c r="H24" i="12"/>
  <c r="H26" i="14"/>
  <c r="G26" i="14" s="1"/>
  <c r="O136" i="2"/>
  <c r="G80" i="2"/>
  <c r="F13" i="10" s="1"/>
  <c r="L26" i="14"/>
  <c r="L36" i="2"/>
  <c r="L49" i="2"/>
  <c r="O88" i="2"/>
  <c r="L88" i="2" s="1"/>
  <c r="E41" i="11"/>
  <c r="O42" i="2"/>
  <c r="F80" i="2"/>
  <c r="E13" i="10" s="1"/>
  <c r="E80" i="2"/>
  <c r="D13" i="10" s="1"/>
  <c r="J80" i="2"/>
  <c r="I13" i="10" s="1"/>
  <c r="D92" i="7"/>
  <c r="E66" i="11"/>
  <c r="H72" i="2"/>
  <c r="E86" i="11"/>
  <c r="E65" i="11" s="1"/>
  <c r="O92" i="7"/>
  <c r="N92" i="7"/>
  <c r="E21" i="11"/>
  <c r="H92" i="7"/>
  <c r="M92" i="7"/>
  <c r="H77" i="12"/>
  <c r="D77" i="12"/>
  <c r="L219" i="4"/>
  <c r="L182" i="4"/>
  <c r="L186" i="4"/>
  <c r="L190" i="4"/>
  <c r="L198" i="4"/>
  <c r="L31" i="7"/>
  <c r="R31" i="7" s="1"/>
  <c r="L65" i="4"/>
  <c r="L25" i="4"/>
  <c r="O24" i="4"/>
  <c r="L33" i="4"/>
  <c r="L38" i="4"/>
  <c r="L43" i="4"/>
  <c r="L49" i="4"/>
  <c r="O48" i="4"/>
  <c r="L54" i="4"/>
  <c r="L59" i="4"/>
  <c r="L93" i="4"/>
  <c r="L148" i="4"/>
  <c r="L118" i="4"/>
  <c r="L122" i="4"/>
  <c r="L19" i="4"/>
  <c r="L26" i="4"/>
  <c r="L34" i="4"/>
  <c r="L39" i="4"/>
  <c r="L50" i="4"/>
  <c r="L55" i="4"/>
  <c r="L17" i="4"/>
  <c r="L97" i="4"/>
  <c r="L154" i="4"/>
  <c r="D22" i="1"/>
  <c r="D33" i="1"/>
  <c r="H44" i="1"/>
  <c r="D54" i="1"/>
  <c r="H15" i="14"/>
  <c r="H33" i="1"/>
  <c r="D59" i="1"/>
  <c r="D70" i="1"/>
  <c r="D28" i="1"/>
  <c r="H22" i="1"/>
  <c r="H28" i="1"/>
  <c r="D49" i="1"/>
  <c r="D44" i="1"/>
  <c r="D65" i="1"/>
  <c r="D75" i="1"/>
  <c r="H49" i="1"/>
  <c r="H65" i="1"/>
  <c r="H70" i="1"/>
  <c r="H75" i="1"/>
  <c r="H18" i="14"/>
  <c r="J15" i="14"/>
  <c r="I23" i="14"/>
  <c r="D15" i="14"/>
  <c r="I15" i="14"/>
  <c r="H23" i="14"/>
  <c r="J14" i="14"/>
  <c r="J13" i="14"/>
  <c r="I14" i="14"/>
  <c r="D14" i="14"/>
  <c r="D18" i="14"/>
  <c r="D20" i="14"/>
  <c r="H13" i="14"/>
  <c r="I18" i="14"/>
  <c r="I20" i="14"/>
  <c r="H14" i="14"/>
  <c r="D13" i="14"/>
  <c r="K11" i="14"/>
  <c r="I13" i="14"/>
  <c r="J18" i="14"/>
  <c r="J20" i="14"/>
  <c r="J23" i="14"/>
  <c r="L241" i="4"/>
  <c r="L170" i="4"/>
  <c r="L203" i="4"/>
  <c r="L204" i="4"/>
  <c r="L178" i="4"/>
  <c r="L183" i="4"/>
  <c r="L187" i="4"/>
  <c r="L191" i="4"/>
  <c r="L194" i="4"/>
  <c r="L199" i="4"/>
  <c r="L202" i="4"/>
  <c r="L207" i="4"/>
  <c r="L211" i="4"/>
  <c r="L162" i="4"/>
  <c r="L106" i="4"/>
  <c r="L94" i="4"/>
  <c r="L103" i="4"/>
  <c r="L109" i="4"/>
  <c r="O36" i="4"/>
  <c r="N40" i="4"/>
  <c r="O52" i="4"/>
  <c r="N80" i="2"/>
  <c r="M80" i="2"/>
  <c r="L70" i="2"/>
  <c r="N58" i="2"/>
  <c r="D58" i="2"/>
  <c r="D30" i="2"/>
  <c r="N133" i="2"/>
  <c r="M133" i="2"/>
  <c r="L133" i="2" s="1"/>
  <c r="O12" i="3"/>
  <c r="D12" i="3"/>
  <c r="D51" i="3" s="1"/>
  <c r="H12" i="3"/>
  <c r="H51" i="3" s="1"/>
  <c r="L13" i="3"/>
  <c r="L25" i="3"/>
  <c r="L28" i="3"/>
  <c r="L31" i="3"/>
  <c r="O32" i="8"/>
  <c r="O49" i="8" s="1"/>
  <c r="M32" i="8"/>
  <c r="L111" i="7"/>
  <c r="R111" i="7" s="1"/>
  <c r="O52" i="7"/>
  <c r="L44" i="7"/>
  <c r="R44" i="7" s="1"/>
  <c r="L45" i="7"/>
  <c r="R45" i="7" s="1"/>
  <c r="L47" i="7"/>
  <c r="R47" i="7" s="1"/>
  <c r="L50" i="7"/>
  <c r="R50" i="7" s="1"/>
  <c r="L51" i="7"/>
  <c r="R51" i="7" s="1"/>
  <c r="L100" i="7"/>
  <c r="R100" i="7" s="1"/>
  <c r="L95" i="7"/>
  <c r="R95" i="7" s="1"/>
  <c r="L43" i="7"/>
  <c r="R43" i="7" s="1"/>
  <c r="L38" i="7"/>
  <c r="L34" i="7"/>
  <c r="R34" i="7" s="1"/>
  <c r="L98" i="12"/>
  <c r="L97" i="12"/>
  <c r="N86" i="1"/>
  <c r="N83" i="1" s="1"/>
  <c r="O86" i="1"/>
  <c r="O83" i="1" s="1"/>
  <c r="L43" i="8"/>
  <c r="L31" i="8"/>
  <c r="O114" i="7"/>
  <c r="L105" i="7"/>
  <c r="R105" i="7" s="1"/>
  <c r="L103" i="7"/>
  <c r="R103" i="7" s="1"/>
  <c r="L102" i="7"/>
  <c r="R102" i="7" s="1"/>
  <c r="L101" i="7"/>
  <c r="R101" i="7" s="1"/>
  <c r="L99" i="7"/>
  <c r="R99" i="7" s="1"/>
  <c r="L96" i="7"/>
  <c r="R96" i="7" s="1"/>
  <c r="O108" i="7"/>
  <c r="L88" i="7"/>
  <c r="R88" i="7" s="1"/>
  <c r="L87" i="7"/>
  <c r="R87" i="7" s="1"/>
  <c r="L83" i="7"/>
  <c r="R83" i="7" s="1"/>
  <c r="L67" i="7"/>
  <c r="R67" i="7" s="1"/>
  <c r="L70" i="7"/>
  <c r="R70" i="7" s="1"/>
  <c r="L28" i="7"/>
  <c r="Q28" i="7" s="1"/>
  <c r="L113" i="7"/>
  <c r="R113" i="7" s="1"/>
  <c r="L112" i="7"/>
  <c r="R112" i="7" s="1"/>
  <c r="L107" i="7"/>
  <c r="R107" i="7" s="1"/>
  <c r="L104" i="7"/>
  <c r="R104" i="7" s="1"/>
  <c r="L79" i="7"/>
  <c r="R79" i="7" s="1"/>
  <c r="L78" i="7"/>
  <c r="R78" i="7" s="1"/>
  <c r="L77" i="7"/>
  <c r="R77" i="7" s="1"/>
  <c r="L76" i="7"/>
  <c r="R76" i="7" s="1"/>
  <c r="L74" i="7"/>
  <c r="R74" i="7" s="1"/>
  <c r="L65" i="7"/>
  <c r="R65" i="7" s="1"/>
  <c r="L64" i="7"/>
  <c r="R64" i="7" s="1"/>
  <c r="L63" i="7"/>
  <c r="R63" i="7" s="1"/>
  <c r="L61" i="7"/>
  <c r="R61" i="7" s="1"/>
  <c r="L60" i="7"/>
  <c r="L30" i="7"/>
  <c r="R30" i="7" s="1"/>
  <c r="L12" i="6"/>
  <c r="L13" i="6" s="1"/>
  <c r="F17" i="6"/>
  <c r="M248" i="4"/>
  <c r="L66" i="4"/>
  <c r="L248" i="4" s="1"/>
  <c r="L69" i="4"/>
  <c r="L78" i="4" s="1"/>
  <c r="O40" i="4"/>
  <c r="L230" i="4"/>
  <c r="L23" i="4"/>
  <c r="L31" i="4"/>
  <c r="L37" i="4"/>
  <c r="L42" i="4"/>
  <c r="L47" i="4"/>
  <c r="L53" i="4"/>
  <c r="L58" i="4"/>
  <c r="L91" i="4"/>
  <c r="L105" i="4"/>
  <c r="L174" i="4"/>
  <c r="L206" i="4"/>
  <c r="L210" i="4"/>
  <c r="L215" i="4"/>
  <c r="L218" i="4"/>
  <c r="L223" i="4"/>
  <c r="L224" i="4"/>
  <c r="L240" i="4"/>
  <c r="M20" i="4"/>
  <c r="L21" i="4"/>
  <c r="M28" i="4"/>
  <c r="L29" i="4"/>
  <c r="M44" i="4"/>
  <c r="L45" i="4"/>
  <c r="N28" i="4"/>
  <c r="M40" i="4"/>
  <c r="L12" i="4"/>
  <c r="L18" i="4"/>
  <c r="L22" i="4"/>
  <c r="L27" i="4"/>
  <c r="L64" i="4"/>
  <c r="S261" i="4" s="1"/>
  <c r="L30" i="4"/>
  <c r="L35" i="4"/>
  <c r="L41" i="4"/>
  <c r="L46" i="4"/>
  <c r="L51" i="4"/>
  <c r="L57" i="4"/>
  <c r="L246" i="4"/>
  <c r="L88" i="4"/>
  <c r="L160" i="4" s="1"/>
  <c r="L98" i="4"/>
  <c r="L101" i="4"/>
  <c r="L110" i="4"/>
  <c r="L112" i="4"/>
  <c r="L114" i="4"/>
  <c r="L116" i="4"/>
  <c r="L120" i="4"/>
  <c r="L124" i="4"/>
  <c r="L126" i="4"/>
  <c r="L128" i="4"/>
  <c r="L130" i="4"/>
  <c r="L132" i="4"/>
  <c r="L134" i="4"/>
  <c r="L136" i="4"/>
  <c r="L138" i="4"/>
  <c r="L140" i="4"/>
  <c r="L142" i="4"/>
  <c r="L175" i="4"/>
  <c r="L179" i="4"/>
  <c r="L195" i="4"/>
  <c r="L214" i="4"/>
  <c r="L222" i="4"/>
  <c r="L231" i="4"/>
  <c r="M24" i="4"/>
  <c r="L24" i="4" s="1"/>
  <c r="O20" i="4"/>
  <c r="N24" i="4"/>
  <c r="O28" i="4"/>
  <c r="N32" i="4"/>
  <c r="M36" i="4"/>
  <c r="O44" i="4"/>
  <c r="M52" i="4"/>
  <c r="N20" i="4"/>
  <c r="O32" i="4"/>
  <c r="N36" i="4"/>
  <c r="N52" i="4"/>
  <c r="M188" i="4"/>
  <c r="L62" i="14" s="1"/>
  <c r="M36" i="14"/>
  <c r="N35" i="14"/>
  <c r="M192" i="4"/>
  <c r="L63" i="14" s="1"/>
  <c r="M208" i="4"/>
  <c r="L67" i="14" s="1"/>
  <c r="K67" i="14" s="1"/>
  <c r="C62" i="14"/>
  <c r="L29" i="14"/>
  <c r="M34" i="14"/>
  <c r="N176" i="4"/>
  <c r="N192" i="4"/>
  <c r="M63" i="14" s="1"/>
  <c r="L50" i="3"/>
  <c r="L49" i="3"/>
  <c r="L46" i="3"/>
  <c r="L45" i="3"/>
  <c r="L44" i="3"/>
  <c r="L30" i="3"/>
  <c r="L29" i="3"/>
  <c r="L18" i="3"/>
  <c r="L17" i="3"/>
  <c r="L16" i="3"/>
  <c r="L23" i="3"/>
  <c r="M58" i="2"/>
  <c r="M54" i="2"/>
  <c r="D50" i="2"/>
  <c r="N38" i="2"/>
  <c r="O34" i="2"/>
  <c r="N30" i="2"/>
  <c r="L15" i="2"/>
  <c r="L25" i="2"/>
  <c r="M121" i="2"/>
  <c r="L121" i="2" s="1"/>
  <c r="D130" i="2"/>
  <c r="D120" i="2"/>
  <c r="D136" i="2"/>
  <c r="L130" i="2"/>
  <c r="L120" i="2"/>
  <c r="L72" i="2"/>
  <c r="Q144" i="2" s="1"/>
  <c r="M30" i="2"/>
  <c r="L24" i="2"/>
  <c r="L16" i="2"/>
  <c r="L26" i="2"/>
  <c r="L22" i="2"/>
  <c r="L127" i="2"/>
  <c r="L33" i="2"/>
  <c r="O38" i="2"/>
  <c r="L52" i="2"/>
  <c r="H130" i="2"/>
  <c r="H126" i="2"/>
  <c r="L128" i="2"/>
  <c r="O50" i="2"/>
  <c r="K106" i="2"/>
  <c r="J15" i="10" s="1"/>
  <c r="G15" i="10" s="1"/>
  <c r="L57" i="2"/>
  <c r="O94" i="2"/>
  <c r="L94" i="2" s="1"/>
  <c r="L132" i="2"/>
  <c r="L126" i="2"/>
  <c r="D62" i="2"/>
  <c r="G106" i="2"/>
  <c r="D125" i="2"/>
  <c r="L20" i="2"/>
  <c r="L21" i="2"/>
  <c r="M122" i="2"/>
  <c r="L122" i="2" s="1"/>
  <c r="L17" i="2"/>
  <c r="O92" i="2"/>
  <c r="L92" i="2" s="1"/>
  <c r="L27" i="2"/>
  <c r="H120" i="2"/>
  <c r="L114" i="2"/>
  <c r="K80" i="2"/>
  <c r="J13" i="10" s="1"/>
  <c r="O30" i="2"/>
  <c r="D66" i="2"/>
  <c r="O84" i="2"/>
  <c r="L84" i="2" s="1"/>
  <c r="O98" i="2"/>
  <c r="L98" i="2" s="1"/>
  <c r="D122" i="2"/>
  <c r="D126" i="2"/>
  <c r="D138" i="2"/>
  <c r="H34" i="2"/>
  <c r="N66" i="2"/>
  <c r="H76" i="2"/>
  <c r="H80" i="2" s="1"/>
  <c r="H128" i="2"/>
  <c r="O108" i="2"/>
  <c r="O117" i="2" s="1"/>
  <c r="L113" i="2"/>
  <c r="M86" i="1"/>
  <c r="M83" i="1" s="1"/>
  <c r="L85" i="12"/>
  <c r="N37" i="12"/>
  <c r="L89" i="12"/>
  <c r="L18" i="12"/>
  <c r="L74" i="12"/>
  <c r="L72" i="12"/>
  <c r="L92" i="12"/>
  <c r="L84" i="12"/>
  <c r="C9" i="11"/>
  <c r="N29" i="14"/>
  <c r="C30" i="14"/>
  <c r="N38" i="14"/>
  <c r="K38" i="14" s="1"/>
  <c r="O212" i="4"/>
  <c r="N68" i="14" s="1"/>
  <c r="M200" i="4"/>
  <c r="L65" i="14" s="1"/>
  <c r="M216" i="4"/>
  <c r="L69" i="14" s="1"/>
  <c r="K69" i="14" s="1"/>
  <c r="M166" i="4"/>
  <c r="M32" i="14"/>
  <c r="M38" i="14"/>
  <c r="O232" i="4"/>
  <c r="N72" i="14" s="1"/>
  <c r="K72" i="14" s="1"/>
  <c r="N32" i="14"/>
  <c r="M172" i="4"/>
  <c r="N200" i="4"/>
  <c r="M65" i="14" s="1"/>
  <c r="O228" i="4"/>
  <c r="C34" i="14"/>
  <c r="M30" i="14"/>
  <c r="N16" i="4"/>
  <c r="O192" i="4"/>
  <c r="N63" i="14" s="1"/>
  <c r="M212" i="4"/>
  <c r="L68" i="14" s="1"/>
  <c r="M247" i="4"/>
  <c r="O176" i="4"/>
  <c r="N208" i="4"/>
  <c r="M67" i="14" s="1"/>
  <c r="H32" i="8"/>
  <c r="H49" i="8" s="1"/>
  <c r="L32" i="2"/>
  <c r="L30" i="2" s="1"/>
  <c r="H131" i="2"/>
  <c r="N212" i="4"/>
  <c r="M68" i="14" s="1"/>
  <c r="L56" i="14"/>
  <c r="N48" i="4"/>
  <c r="M48" i="4"/>
  <c r="N44" i="4"/>
  <c r="L35" i="7"/>
  <c r="R35" i="7" s="1"/>
  <c r="M52" i="7"/>
  <c r="L110" i="7"/>
  <c r="H108" i="7"/>
  <c r="L97" i="7"/>
  <c r="R97" i="7" s="1"/>
  <c r="L106" i="7"/>
  <c r="R106" i="7" s="1"/>
  <c r="L98" i="7"/>
  <c r="R98" i="7" s="1"/>
  <c r="L81" i="7"/>
  <c r="R81" i="7" s="1"/>
  <c r="L33" i="3"/>
  <c r="N212" i="1"/>
  <c r="M50" i="2"/>
  <c r="N46" i="2"/>
  <c r="N34" i="2"/>
  <c r="H12" i="2"/>
  <c r="N238" i="4"/>
  <c r="N251" i="4" s="1"/>
  <c r="C71" i="14"/>
  <c r="O172" i="4"/>
  <c r="N56" i="14"/>
  <c r="M124" i="2"/>
  <c r="L124" i="2" s="1"/>
  <c r="L18" i="2"/>
  <c r="O188" i="4"/>
  <c r="N62" i="14" s="1"/>
  <c r="M56" i="4"/>
  <c r="O102" i="2"/>
  <c r="D102" i="2"/>
  <c r="M137" i="2"/>
  <c r="C65" i="14"/>
  <c r="N134" i="2"/>
  <c r="L37" i="2"/>
  <c r="L34" i="2" s="1"/>
  <c r="M46" i="2"/>
  <c r="L46" i="7"/>
  <c r="R46" i="7" s="1"/>
  <c r="D46" i="2"/>
  <c r="E17" i="6"/>
  <c r="L33" i="12"/>
  <c r="L81" i="12"/>
  <c r="N50" i="2"/>
  <c r="H46" i="2"/>
  <c r="L48" i="3"/>
  <c r="L47" i="3"/>
  <c r="N17" i="6"/>
  <c r="K17" i="6"/>
  <c r="L41" i="7"/>
  <c r="L85" i="7"/>
  <c r="R85" i="7" s="1"/>
  <c r="L82" i="7"/>
  <c r="R82" i="7" s="1"/>
  <c r="L80" i="7"/>
  <c r="R80" i="7" s="1"/>
  <c r="M196" i="4"/>
  <c r="L64" i="14" s="1"/>
  <c r="K64" i="14" s="1"/>
  <c r="D121" i="2"/>
  <c r="D129" i="2"/>
  <c r="D134" i="2"/>
  <c r="L80" i="12"/>
  <c r="L95" i="12"/>
  <c r="L216" i="1"/>
  <c r="N138" i="2"/>
  <c r="L61" i="2"/>
  <c r="L53" i="2"/>
  <c r="L68" i="2"/>
  <c r="M106" i="2"/>
  <c r="H129" i="2"/>
  <c r="H127" i="2"/>
  <c r="H124" i="2"/>
  <c r="L15" i="3"/>
  <c r="L24" i="3"/>
  <c r="L32" i="7"/>
  <c r="N39" i="7"/>
  <c r="L49" i="7"/>
  <c r="R49" i="7" s="1"/>
  <c r="N108" i="7"/>
  <c r="O56" i="4"/>
  <c r="L75" i="7"/>
  <c r="R75" i="7" s="1"/>
  <c r="M62" i="4"/>
  <c r="D84" i="2"/>
  <c r="L22" i="12"/>
  <c r="L15" i="12"/>
  <c r="L13" i="12"/>
  <c r="L26" i="12"/>
  <c r="L27" i="12"/>
  <c r="L29" i="12"/>
  <c r="L30" i="12"/>
  <c r="L68" i="12"/>
  <c r="L63" i="12"/>
  <c r="L47" i="12"/>
  <c r="H30" i="2"/>
  <c r="L56" i="2"/>
  <c r="L54" i="2" s="1"/>
  <c r="E12" i="11"/>
  <c r="E25" i="11"/>
  <c r="L19" i="3"/>
  <c r="L39" i="3"/>
  <c r="L14" i="3"/>
  <c r="L27" i="3"/>
  <c r="L21" i="3"/>
  <c r="M111" i="1"/>
  <c r="M99" i="1"/>
  <c r="O115" i="1"/>
  <c r="O39" i="1"/>
  <c r="L122" i="1"/>
  <c r="L109" i="1"/>
  <c r="N39" i="1"/>
  <c r="M39" i="1"/>
  <c r="L87" i="1"/>
  <c r="N123" i="1"/>
  <c r="M119" i="1"/>
  <c r="H141" i="1"/>
  <c r="H179" i="1" s="1"/>
  <c r="D141" i="1"/>
  <c r="D179" i="1" s="1"/>
  <c r="O70" i="1"/>
  <c r="L52" i="1"/>
  <c r="N181" i="1"/>
  <c r="N184" i="1" s="1"/>
  <c r="D216" i="1"/>
  <c r="L207" i="1"/>
  <c r="M141" i="1"/>
  <c r="M179" i="1" s="1"/>
  <c r="O15" i="1"/>
  <c r="D95" i="1"/>
  <c r="L35" i="1"/>
  <c r="L30" i="1"/>
  <c r="M75" i="1"/>
  <c r="H123" i="1"/>
  <c r="N111" i="1"/>
  <c r="N107" i="1"/>
  <c r="H91" i="1"/>
  <c r="L208" i="1"/>
  <c r="G81" i="1"/>
  <c r="F11" i="10" s="1"/>
  <c r="L206" i="1"/>
  <c r="L34" i="1"/>
  <c r="L76" i="1"/>
  <c r="L134" i="1"/>
  <c r="L125" i="1"/>
  <c r="O123" i="1"/>
  <c r="O119" i="1"/>
  <c r="L118" i="1"/>
  <c r="L108" i="1"/>
  <c r="L211" i="1"/>
  <c r="L130" i="1"/>
  <c r="H139" i="1"/>
  <c r="N141" i="1"/>
  <c r="N179" i="1" s="1"/>
  <c r="J81" i="1"/>
  <c r="I11" i="10" s="1"/>
  <c r="M115" i="1"/>
  <c r="M28" i="1"/>
  <c r="N22" i="1"/>
  <c r="L25" i="1"/>
  <c r="L23" i="1"/>
  <c r="L51" i="1"/>
  <c r="N49" i="1"/>
  <c r="L77" i="1"/>
  <c r="N75" i="1"/>
  <c r="N65" i="1"/>
  <c r="M54" i="1"/>
  <c r="N127" i="1"/>
  <c r="L100" i="1"/>
  <c r="N91" i="1"/>
  <c r="M107" i="1"/>
  <c r="N15" i="1"/>
  <c r="L29" i="1"/>
  <c r="L26" i="1"/>
  <c r="L50" i="1"/>
  <c r="L45" i="1"/>
  <c r="L42" i="1"/>
  <c r="L73" i="1"/>
  <c r="L62" i="1"/>
  <c r="L126" i="1"/>
  <c r="L124" i="1"/>
  <c r="L121" i="1"/>
  <c r="L120" i="1"/>
  <c r="L117" i="1"/>
  <c r="L116" i="1"/>
  <c r="L114" i="1"/>
  <c r="L113" i="1"/>
  <c r="O111" i="1"/>
  <c r="L110" i="1"/>
  <c r="L104" i="1"/>
  <c r="O99" i="1"/>
  <c r="D127" i="1"/>
  <c r="M212" i="1"/>
  <c r="E81" i="1"/>
  <c r="D11" i="10" s="1"/>
  <c r="L36" i="1"/>
  <c r="N33" i="1"/>
  <c r="O44" i="1"/>
  <c r="N44" i="1"/>
  <c r="M44" i="1"/>
  <c r="L41" i="1"/>
  <c r="L80" i="1"/>
  <c r="L61" i="1"/>
  <c r="H127" i="1"/>
  <c r="L102" i="1"/>
  <c r="N139" i="1"/>
  <c r="L138" i="1"/>
  <c r="L21" i="1"/>
  <c r="K81" i="1"/>
  <c r="J11" i="10" s="1"/>
  <c r="N95" i="1"/>
  <c r="L88" i="1"/>
  <c r="D103" i="1"/>
  <c r="D131" i="1"/>
  <c r="L24" i="1"/>
  <c r="L78" i="1"/>
  <c r="L71" i="1"/>
  <c r="L68" i="1"/>
  <c r="L128" i="1"/>
  <c r="L105" i="1"/>
  <c r="L97" i="1"/>
  <c r="L89" i="1"/>
  <c r="L84" i="1"/>
  <c r="L132" i="1"/>
  <c r="O17" i="6"/>
  <c r="M13" i="6"/>
  <c r="M17" i="6" s="1"/>
  <c r="F106" i="2"/>
  <c r="E15" i="10" s="1"/>
  <c r="F132" i="2"/>
  <c r="F118" i="2" s="1"/>
  <c r="C44" i="14"/>
  <c r="C46" i="14"/>
  <c r="C48" i="14"/>
  <c r="M41" i="8"/>
  <c r="L40" i="8"/>
  <c r="H107" i="1"/>
  <c r="L46" i="1"/>
  <c r="L14" i="2"/>
  <c r="D96" i="2"/>
  <c r="O96" i="2"/>
  <c r="L96" i="2" s="1"/>
  <c r="O90" i="2"/>
  <c r="L90" i="2" s="1"/>
  <c r="D90" i="2"/>
  <c r="H95" i="1"/>
  <c r="D93" i="12"/>
  <c r="D42" i="2"/>
  <c r="F74" i="2"/>
  <c r="G74" i="2"/>
  <c r="D123" i="2"/>
  <c r="D131" i="2"/>
  <c r="C59" i="14"/>
  <c r="O131" i="1"/>
  <c r="L48" i="2"/>
  <c r="L46" i="2" s="1"/>
  <c r="O46" i="2"/>
  <c r="M114" i="7"/>
  <c r="D37" i="12"/>
  <c r="C49" i="14"/>
  <c r="D139" i="1"/>
  <c r="L79" i="12"/>
  <c r="N99" i="12"/>
  <c r="N54" i="1"/>
  <c r="N59" i="1"/>
  <c r="L56" i="1"/>
  <c r="L101" i="1"/>
  <c r="L79" i="1"/>
  <c r="D181" i="1"/>
  <c r="D184" i="1" s="1"/>
  <c r="D52" i="7"/>
  <c r="M91" i="1"/>
  <c r="L142" i="1"/>
  <c r="L183" i="1"/>
  <c r="L182" i="1"/>
  <c r="L210" i="1"/>
  <c r="L123" i="2"/>
  <c r="D107" i="1"/>
  <c r="D111" i="1"/>
  <c r="D115" i="1"/>
  <c r="D123" i="1"/>
  <c r="D76" i="2"/>
  <c r="D80" i="2" s="1"/>
  <c r="D38" i="2"/>
  <c r="D137" i="2"/>
  <c r="D133" i="2"/>
  <c r="I100" i="12"/>
  <c r="L36" i="12"/>
  <c r="L52" i="12"/>
  <c r="L50" i="12"/>
  <c r="L49" i="12"/>
  <c r="L88" i="12"/>
  <c r="L87" i="12"/>
  <c r="L86" i="12"/>
  <c r="L47" i="1"/>
  <c r="L40" i="1"/>
  <c r="O65" i="1"/>
  <c r="L67" i="1"/>
  <c r="L57" i="1"/>
  <c r="N115" i="1"/>
  <c r="L90" i="1"/>
  <c r="L209" i="1"/>
  <c r="H38" i="2"/>
  <c r="N42" i="2"/>
  <c r="L60" i="2"/>
  <c r="N62" i="2"/>
  <c r="H137" i="2"/>
  <c r="L42" i="3"/>
  <c r="L41" i="3"/>
  <c r="L40" i="3"/>
  <c r="H17" i="6"/>
  <c r="K115" i="7"/>
  <c r="N114" i="7"/>
  <c r="L91" i="7"/>
  <c r="R91" i="7" s="1"/>
  <c r="L90" i="7"/>
  <c r="R90" i="7" s="1"/>
  <c r="L89" i="7"/>
  <c r="R89" i="7" s="1"/>
  <c r="L86" i="7"/>
  <c r="R86" i="7" s="1"/>
  <c r="O200" i="4"/>
  <c r="N65" i="14" s="1"/>
  <c r="D127" i="2"/>
  <c r="D128" i="2"/>
  <c r="D135" i="2"/>
  <c r="L31" i="12"/>
  <c r="L75" i="12"/>
  <c r="L73" i="12"/>
  <c r="L71" i="12"/>
  <c r="L70" i="12"/>
  <c r="L69" i="12"/>
  <c r="L65" i="12"/>
  <c r="L64" i="12"/>
  <c r="L62" i="12"/>
  <c r="L59" i="12"/>
  <c r="H99" i="12"/>
  <c r="L96" i="12"/>
  <c r="M33" i="1"/>
  <c r="O33" i="1"/>
  <c r="O22" i="1"/>
  <c r="N70" i="1"/>
  <c r="O59" i="1"/>
  <c r="N103" i="1"/>
  <c r="O139" i="1"/>
  <c r="M34" i="2"/>
  <c r="I80" i="2"/>
  <c r="H13" i="10" s="1"/>
  <c r="I17" i="6"/>
  <c r="H39" i="7"/>
  <c r="N247" i="4"/>
  <c r="N62" i="4"/>
  <c r="N67" i="4" s="1"/>
  <c r="N106" i="2"/>
  <c r="H136" i="2"/>
  <c r="H108" i="2"/>
  <c r="H117" i="2" s="1"/>
  <c r="L35" i="3"/>
  <c r="L34" i="3"/>
  <c r="L32" i="3"/>
  <c r="M184" i="4"/>
  <c r="L184" i="4" s="1"/>
  <c r="N32" i="8"/>
  <c r="N49" i="8" s="1"/>
  <c r="L35" i="14"/>
  <c r="N172" i="4"/>
  <c r="C68" i="14"/>
  <c r="M176" i="4"/>
  <c r="L55" i="12"/>
  <c r="E10" i="11"/>
  <c r="D9" i="11"/>
  <c r="E16" i="11"/>
  <c r="L112" i="2"/>
  <c r="M16" i="4"/>
  <c r="N56" i="4"/>
  <c r="D23" i="14"/>
  <c r="N131" i="1"/>
  <c r="I81" i="1"/>
  <c r="H11" i="10" s="1"/>
  <c r="G11" i="10" s="1"/>
  <c r="O247" i="4"/>
  <c r="D40" i="11"/>
  <c r="D39" i="11" s="1"/>
  <c r="O138" i="2"/>
  <c r="H114" i="7"/>
  <c r="E115" i="7"/>
  <c r="D17" i="6"/>
  <c r="M228" i="4"/>
  <c r="C53" i="14"/>
  <c r="L37" i="3"/>
  <c r="N12" i="3"/>
  <c r="M138" i="2"/>
  <c r="D108" i="2"/>
  <c r="D117" i="2" s="1"/>
  <c r="L29" i="2"/>
  <c r="D12" i="2"/>
  <c r="I118" i="2"/>
  <c r="E74" i="2"/>
  <c r="M136" i="2"/>
  <c r="L136" i="2" s="1"/>
  <c r="O212" i="1"/>
  <c r="L20" i="1"/>
  <c r="C58" i="14"/>
  <c r="C11" i="14"/>
  <c r="C25" i="14"/>
  <c r="C33" i="14"/>
  <c r="C45" i="14"/>
  <c r="C36" i="14"/>
  <c r="C31" i="14"/>
  <c r="C35" i="14"/>
  <c r="C73" i="14"/>
  <c r="C43" i="14"/>
  <c r="C24" i="14"/>
  <c r="O99" i="12"/>
  <c r="D99" i="12"/>
  <c r="H93" i="12"/>
  <c r="J100" i="12"/>
  <c r="L31" i="1"/>
  <c r="O28" i="1"/>
  <c r="O137" i="2"/>
  <c r="L28" i="2"/>
  <c r="M220" i="4"/>
  <c r="L70" i="14" s="1"/>
  <c r="K70" i="14" s="1"/>
  <c r="O181" i="1"/>
  <c r="O184" i="1" s="1"/>
  <c r="G184" i="1"/>
  <c r="L12" i="1"/>
  <c r="L106" i="1"/>
  <c r="M103" i="1"/>
  <c r="N54" i="2"/>
  <c r="L62" i="7"/>
  <c r="R62" i="7" s="1"/>
  <c r="I135" i="1"/>
  <c r="H12" i="10" s="1"/>
  <c r="H83" i="1"/>
  <c r="Q16" i="6"/>
  <c r="L16" i="6"/>
  <c r="D124" i="2"/>
  <c r="L14" i="12"/>
  <c r="L39" i="12"/>
  <c r="L41" i="12" s="1"/>
  <c r="L45" i="12"/>
  <c r="L55" i="1"/>
  <c r="O54" i="1"/>
  <c r="O49" i="1"/>
  <c r="L129" i="1"/>
  <c r="M127" i="1"/>
  <c r="M129" i="2"/>
  <c r="L129" i="2" s="1"/>
  <c r="L23" i="2"/>
  <c r="Q143" i="2" s="1"/>
  <c r="P23" i="10" s="1"/>
  <c r="L40" i="2"/>
  <c r="O131" i="2"/>
  <c r="K132" i="2"/>
  <c r="H82" i="2"/>
  <c r="H106" i="2" s="1"/>
  <c r="L20" i="3"/>
  <c r="M51" i="3"/>
  <c r="L34" i="8"/>
  <c r="M35" i="8"/>
  <c r="M180" i="4"/>
  <c r="L180" i="4" s="1"/>
  <c r="G132" i="2"/>
  <c r="E100" i="12"/>
  <c r="N93" i="12"/>
  <c r="M123" i="1"/>
  <c r="H115" i="1"/>
  <c r="E135" i="1"/>
  <c r="D12" i="10" s="1"/>
  <c r="O141" i="1"/>
  <c r="O179" i="1" s="1"/>
  <c r="L60" i="1"/>
  <c r="M108" i="7"/>
  <c r="O100" i="2"/>
  <c r="L100" i="2" s="1"/>
  <c r="F135" i="1"/>
  <c r="E12" i="10" s="1"/>
  <c r="D86" i="1"/>
  <c r="D83" i="1" s="1"/>
  <c r="D114" i="7"/>
  <c r="D39" i="7"/>
  <c r="G115" i="7"/>
  <c r="O37" i="12"/>
  <c r="L34" i="12"/>
  <c r="L35" i="12"/>
  <c r="K100" i="12"/>
  <c r="N131" i="2"/>
  <c r="J115" i="7"/>
  <c r="N184" i="4"/>
  <c r="L41" i="2"/>
  <c r="M38" i="2"/>
  <c r="G17" i="6"/>
  <c r="L98" i="1"/>
  <c r="M95" i="1"/>
  <c r="L92" i="1"/>
  <c r="O91" i="1"/>
  <c r="L85" i="1"/>
  <c r="N137" i="2"/>
  <c r="N108" i="2"/>
  <c r="N117" i="2" s="1"/>
  <c r="L54" i="7"/>
  <c r="M70" i="1"/>
  <c r="H42" i="2"/>
  <c r="E184" i="1"/>
  <c r="D15" i="10" s="1"/>
  <c r="M181" i="1"/>
  <c r="O86" i="2"/>
  <c r="L86" i="2" s="1"/>
  <c r="D86" i="2"/>
  <c r="L83" i="12"/>
  <c r="M93" i="12"/>
  <c r="M69" i="2"/>
  <c r="H66" i="2"/>
  <c r="L33" i="7"/>
  <c r="R33" i="7" s="1"/>
  <c r="M39" i="7"/>
  <c r="O39" i="7"/>
  <c r="L29" i="7"/>
  <c r="R29" i="7" s="1"/>
  <c r="M22" i="1"/>
  <c r="F115" i="7"/>
  <c r="N28" i="1"/>
  <c r="H111" i="1"/>
  <c r="C70" i="14"/>
  <c r="L37" i="1"/>
  <c r="O51" i="3"/>
  <c r="L73" i="7"/>
  <c r="R73" i="7" s="1"/>
  <c r="O12" i="2"/>
  <c r="L30" i="8"/>
  <c r="L27" i="8" s="1"/>
  <c r="D212" i="1"/>
  <c r="D108" i="7"/>
  <c r="F100" i="12"/>
  <c r="D34" i="2"/>
  <c r="G135" i="1"/>
  <c r="F12" i="10" s="1"/>
  <c r="L28" i="12"/>
  <c r="M37" i="12"/>
  <c r="O93" i="12"/>
  <c r="M49" i="1"/>
  <c r="H119" i="1"/>
  <c r="O107" i="1"/>
  <c r="J118" i="2"/>
  <c r="J135" i="1"/>
  <c r="I12" i="10" s="1"/>
  <c r="E51" i="3"/>
  <c r="D14" i="10" s="1"/>
  <c r="M65" i="1"/>
  <c r="L66" i="1"/>
  <c r="L19" i="2"/>
  <c r="M125" i="2"/>
  <c r="D91" i="1"/>
  <c r="G100" i="12"/>
  <c r="D32" i="8"/>
  <c r="D49" i="8" s="1"/>
  <c r="L12" i="12"/>
  <c r="H37" i="12"/>
  <c r="L82" i="12"/>
  <c r="M99" i="12"/>
  <c r="L112" i="1"/>
  <c r="N12" i="2"/>
  <c r="H50" i="2"/>
  <c r="K74" i="2"/>
  <c r="L102" i="2"/>
  <c r="H52" i="7"/>
  <c r="K135" i="1"/>
  <c r="J12" i="10" s="1"/>
  <c r="O104" i="2"/>
  <c r="L104" i="2" s="1"/>
  <c r="D104" i="2"/>
  <c r="L133" i="1"/>
  <c r="M131" i="1"/>
  <c r="O95" i="1"/>
  <c r="L96" i="1"/>
  <c r="L44" i="2"/>
  <c r="M65" i="2"/>
  <c r="M139" i="2" s="1"/>
  <c r="H62" i="2"/>
  <c r="F81" i="1"/>
  <c r="E11" i="10" s="1"/>
  <c r="D140" i="2"/>
  <c r="D119" i="1"/>
  <c r="C55" i="14"/>
  <c r="L16" i="12"/>
  <c r="O75" i="1"/>
  <c r="M59" i="1"/>
  <c r="M131" i="2"/>
  <c r="O16" i="4"/>
  <c r="C40" i="11"/>
  <c r="C39" i="11" s="1"/>
  <c r="M108" i="2"/>
  <c r="M117" i="2" s="1"/>
  <c r="C72" i="14"/>
  <c r="L72" i="1"/>
  <c r="O127" i="1"/>
  <c r="O103" i="1"/>
  <c r="N99" i="1"/>
  <c r="M139" i="1"/>
  <c r="M12" i="2"/>
  <c r="O58" i="2"/>
  <c r="L43" i="3"/>
  <c r="L36" i="3"/>
  <c r="L26" i="3"/>
  <c r="L36" i="7"/>
  <c r="R36" i="7" s="1"/>
  <c r="L48" i="7"/>
  <c r="R48" i="7" s="1"/>
  <c r="L84" i="7"/>
  <c r="R84" i="7" s="1"/>
  <c r="H103" i="1"/>
  <c r="M32" i="4"/>
  <c r="L17" i="14" s="1"/>
  <c r="C27" i="14"/>
  <c r="L60" i="12"/>
  <c r="H131" i="1"/>
  <c r="D20" i="11"/>
  <c r="N228" i="4"/>
  <c r="L115" i="2"/>
  <c r="L93" i="1"/>
  <c r="L186" i="1"/>
  <c r="L201" i="1" s="1"/>
  <c r="O54" i="2"/>
  <c r="O62" i="2"/>
  <c r="L38" i="3"/>
  <c r="L22" i="3"/>
  <c r="L42" i="7"/>
  <c r="R42" i="7" s="1"/>
  <c r="L94" i="7"/>
  <c r="I115" i="7"/>
  <c r="H99" i="1"/>
  <c r="C38" i="14"/>
  <c r="L58" i="12"/>
  <c r="C20" i="11"/>
  <c r="H212" i="1"/>
  <c r="C37" i="14"/>
  <c r="O62" i="4"/>
  <c r="C39" i="14"/>
  <c r="C40" i="14"/>
  <c r="C56" i="14"/>
  <c r="C52" i="14"/>
  <c r="C28" i="14"/>
  <c r="C54" i="14"/>
  <c r="C41" i="14"/>
  <c r="N21" i="14" l="1"/>
  <c r="L48" i="4"/>
  <c r="L12" i="14"/>
  <c r="S258" i="4"/>
  <c r="M21" i="14"/>
  <c r="K41" i="14"/>
  <c r="M27" i="14"/>
  <c r="N244" i="4"/>
  <c r="L27" i="14"/>
  <c r="K27" i="14" s="1"/>
  <c r="K53" i="14"/>
  <c r="K33" i="14"/>
  <c r="K50" i="14"/>
  <c r="K44" i="14"/>
  <c r="K58" i="14"/>
  <c r="K60" i="14"/>
  <c r="K57" i="14"/>
  <c r="K51" i="14"/>
  <c r="K46" i="14"/>
  <c r="K47" i="14"/>
  <c r="K49" i="14"/>
  <c r="K48" i="14"/>
  <c r="K54" i="14"/>
  <c r="K42" i="14"/>
  <c r="K31" i="14"/>
  <c r="K37" i="14"/>
  <c r="K71" i="14"/>
  <c r="K52" i="14"/>
  <c r="K45" i="14"/>
  <c r="Q218" i="1"/>
  <c r="M17" i="14"/>
  <c r="M16" i="14"/>
  <c r="L16" i="14"/>
  <c r="N22" i="14"/>
  <c r="M22" i="14"/>
  <c r="L22" i="14"/>
  <c r="N16" i="14"/>
  <c r="N19" i="14"/>
  <c r="N17" i="14"/>
  <c r="K17" i="14" s="1"/>
  <c r="K65" i="14"/>
  <c r="K62" i="14"/>
  <c r="K63" i="14"/>
  <c r="M12" i="14"/>
  <c r="M19" i="14"/>
  <c r="K43" i="14"/>
  <c r="M74" i="14"/>
  <c r="L19" i="14"/>
  <c r="K35" i="14"/>
  <c r="K16" i="14"/>
  <c r="N12" i="14"/>
  <c r="S262" i="4"/>
  <c r="S263" i="4"/>
  <c r="K56" i="14"/>
  <c r="K40" i="14"/>
  <c r="K29" i="14"/>
  <c r="N30" i="14"/>
  <c r="K30" i="14" s="1"/>
  <c r="K32" i="14"/>
  <c r="L34" i="14"/>
  <c r="K34" i="14" s="1"/>
  <c r="L36" i="14"/>
  <c r="K36" i="14" s="1"/>
  <c r="R60" i="7"/>
  <c r="Q125" i="7"/>
  <c r="K73" i="14"/>
  <c r="Q126" i="7"/>
  <c r="R110" i="7"/>
  <c r="Q124" i="7"/>
  <c r="R94" i="7"/>
  <c r="Q123" i="7"/>
  <c r="R54" i="7"/>
  <c r="Q122" i="7"/>
  <c r="R41" i="7"/>
  <c r="Q119" i="7"/>
  <c r="R38" i="7"/>
  <c r="Q117" i="7"/>
  <c r="R32" i="7"/>
  <c r="Q142" i="2"/>
  <c r="O139" i="2"/>
  <c r="L139" i="2" s="1"/>
  <c r="Q151" i="2"/>
  <c r="F15" i="10"/>
  <c r="C15" i="10" s="1"/>
  <c r="C96" i="11"/>
  <c r="C101" i="11" s="1"/>
  <c r="M13" i="10"/>
  <c r="Q221" i="1"/>
  <c r="G12" i="10"/>
  <c r="L13" i="10"/>
  <c r="G13" i="10"/>
  <c r="R28" i="7"/>
  <c r="M49" i="8"/>
  <c r="L24" i="12"/>
  <c r="N14" i="10"/>
  <c r="L14" i="10"/>
  <c r="L20" i="14"/>
  <c r="L45" i="8"/>
  <c r="N20" i="14"/>
  <c r="M20" i="14"/>
  <c r="E40" i="11"/>
  <c r="E39" i="11" s="1"/>
  <c r="C47" i="14"/>
  <c r="L166" i="4"/>
  <c r="N243" i="4"/>
  <c r="M17" i="10" s="1"/>
  <c r="L137" i="2"/>
  <c r="L56" i="7"/>
  <c r="R56" i="7" s="1"/>
  <c r="L17" i="6"/>
  <c r="M243" i="4"/>
  <c r="L17" i="10" s="1"/>
  <c r="L77" i="12"/>
  <c r="Q14" i="6"/>
  <c r="Q20" i="6" s="1"/>
  <c r="E20" i="11"/>
  <c r="L92" i="7"/>
  <c r="R92" i="7" s="1"/>
  <c r="L12" i="3"/>
  <c r="Q20" i="3"/>
  <c r="Q19" i="3"/>
  <c r="L247" i="4"/>
  <c r="C12" i="14"/>
  <c r="L41" i="8"/>
  <c r="K68" i="14"/>
  <c r="L52" i="4"/>
  <c r="L36" i="4"/>
  <c r="L56" i="4"/>
  <c r="G15" i="14"/>
  <c r="G23" i="14"/>
  <c r="G18" i="14"/>
  <c r="G14" i="14"/>
  <c r="G13" i="14"/>
  <c r="G20" i="14"/>
  <c r="N15" i="14"/>
  <c r="M15" i="10"/>
  <c r="L15" i="14"/>
  <c r="M23" i="14"/>
  <c r="N23" i="14"/>
  <c r="M18" i="14"/>
  <c r="L18" i="14"/>
  <c r="N18" i="14"/>
  <c r="L232" i="4"/>
  <c r="L14" i="14"/>
  <c r="L196" i="4"/>
  <c r="L216" i="4"/>
  <c r="L208" i="4"/>
  <c r="N14" i="14"/>
  <c r="L220" i="4"/>
  <c r="N13" i="14"/>
  <c r="L200" i="4"/>
  <c r="L40" i="4"/>
  <c r="L32" i="4"/>
  <c r="M14" i="14"/>
  <c r="M13" i="14"/>
  <c r="L28" i="4"/>
  <c r="L16" i="4"/>
  <c r="L13" i="14"/>
  <c r="M15" i="14"/>
  <c r="L23" i="14"/>
  <c r="N51" i="3"/>
  <c r="L114" i="7"/>
  <c r="R114" i="7" s="1"/>
  <c r="M67" i="4"/>
  <c r="L62" i="4"/>
  <c r="L67" i="4" s="1"/>
  <c r="L192" i="4"/>
  <c r="L228" i="4"/>
  <c r="L188" i="4"/>
  <c r="L176" i="4"/>
  <c r="L212" i="4"/>
  <c r="L172" i="4"/>
  <c r="S265" i="4" s="1"/>
  <c r="L44" i="4"/>
  <c r="L20" i="4"/>
  <c r="L50" i="2"/>
  <c r="C26" i="14"/>
  <c r="L58" i="2"/>
  <c r="L108" i="2"/>
  <c r="L117" i="2" s="1"/>
  <c r="C29" i="14"/>
  <c r="L86" i="1"/>
  <c r="Q222" i="1" s="1"/>
  <c r="C66" i="14"/>
  <c r="C57" i="14"/>
  <c r="N60" i="4"/>
  <c r="C63" i="14"/>
  <c r="L131" i="2"/>
  <c r="C18" i="14"/>
  <c r="C64" i="14"/>
  <c r="L99" i="12"/>
  <c r="O115" i="7"/>
  <c r="D96" i="11"/>
  <c r="D101" i="11" s="1"/>
  <c r="M100" i="12"/>
  <c r="O226" i="4"/>
  <c r="N16" i="10" s="1"/>
  <c r="L42" i="2"/>
  <c r="D81" i="1"/>
  <c r="L141" i="1"/>
  <c r="L179" i="1" s="1"/>
  <c r="Q227" i="1"/>
  <c r="L111" i="1"/>
  <c r="L119" i="1"/>
  <c r="L107" i="1"/>
  <c r="L115" i="1"/>
  <c r="L123" i="1"/>
  <c r="L39" i="1"/>
  <c r="C23" i="14"/>
  <c r="L99" i="1"/>
  <c r="L131" i="1"/>
  <c r="C21" i="14"/>
  <c r="L139" i="1"/>
  <c r="L44" i="1"/>
  <c r="C17" i="14"/>
  <c r="L33" i="1"/>
  <c r="C13" i="14"/>
  <c r="L75" i="1"/>
  <c r="L22" i="1"/>
  <c r="H81" i="1"/>
  <c r="L15" i="1"/>
  <c r="L103" i="1"/>
  <c r="L49" i="1"/>
  <c r="N81" i="1"/>
  <c r="M11" i="10" s="1"/>
  <c r="L59" i="1"/>
  <c r="L28" i="1"/>
  <c r="M135" i="1"/>
  <c r="L127" i="1"/>
  <c r="C67" i="14"/>
  <c r="Q220" i="1"/>
  <c r="C32" i="14"/>
  <c r="C19" i="14"/>
  <c r="C50" i="14"/>
  <c r="M81" i="1"/>
  <c r="L11" i="10" s="1"/>
  <c r="K11" i="10" s="1"/>
  <c r="L65" i="1"/>
  <c r="L93" i="12"/>
  <c r="L106" i="2"/>
  <c r="N226" i="4"/>
  <c r="M16" i="10" s="1"/>
  <c r="O100" i="12"/>
  <c r="O81" i="1"/>
  <c r="N11" i="10" s="1"/>
  <c r="L138" i="2"/>
  <c r="E9" i="11"/>
  <c r="Q226" i="1"/>
  <c r="L37" i="12"/>
  <c r="C22" i="14"/>
  <c r="O135" i="1"/>
  <c r="L95" i="1"/>
  <c r="N74" i="2"/>
  <c r="D106" i="2"/>
  <c r="N115" i="7"/>
  <c r="L54" i="1"/>
  <c r="H115" i="7"/>
  <c r="M115" i="7"/>
  <c r="D74" i="2"/>
  <c r="L12" i="2"/>
  <c r="C15" i="14"/>
  <c r="C69" i="14"/>
  <c r="D100" i="12"/>
  <c r="H100" i="12"/>
  <c r="M60" i="4"/>
  <c r="F213" i="1"/>
  <c r="K213" i="1"/>
  <c r="L35" i="8"/>
  <c r="H132" i="2"/>
  <c r="H118" i="2" s="1"/>
  <c r="K118" i="2"/>
  <c r="O60" i="4"/>
  <c r="L125" i="2"/>
  <c r="L69" i="2"/>
  <c r="L66" i="2" s="1"/>
  <c r="M66" i="2"/>
  <c r="D132" i="2"/>
  <c r="D118" i="2" s="1"/>
  <c r="G118" i="2"/>
  <c r="D115" i="7"/>
  <c r="N100" i="12"/>
  <c r="C60" i="14"/>
  <c r="C20" i="14"/>
  <c r="C14" i="14"/>
  <c r="L52" i="7"/>
  <c r="R52" i="7" s="1"/>
  <c r="M42" i="2"/>
  <c r="O74" i="2"/>
  <c r="N135" i="1"/>
  <c r="M12" i="10" s="1"/>
  <c r="Q223" i="1"/>
  <c r="O67" i="4"/>
  <c r="L108" i="7"/>
  <c r="R108" i="7" s="1"/>
  <c r="C16" i="14"/>
  <c r="J213" i="1"/>
  <c r="L39" i="7"/>
  <c r="R39" i="7" s="1"/>
  <c r="L181" i="1"/>
  <c r="L184" i="1" s="1"/>
  <c r="M184" i="1"/>
  <c r="L15" i="10" s="1"/>
  <c r="E213" i="1"/>
  <c r="M226" i="4"/>
  <c r="L16" i="10" s="1"/>
  <c r="L38" i="2"/>
  <c r="I213" i="1"/>
  <c r="L65" i="2"/>
  <c r="L62" i="2" s="1"/>
  <c r="M62" i="2"/>
  <c r="L21" i="14" s="1"/>
  <c r="K21" i="14" s="1"/>
  <c r="G213" i="1"/>
  <c r="L32" i="8"/>
  <c r="L49" i="8" s="1"/>
  <c r="O106" i="2"/>
  <c r="N15" i="10" s="1"/>
  <c r="L51" i="3"/>
  <c r="L91" i="1"/>
  <c r="D135" i="1"/>
  <c r="L70" i="1"/>
  <c r="H74" i="2"/>
  <c r="N118" i="2"/>
  <c r="Q225" i="1"/>
  <c r="C51" i="14"/>
  <c r="H135" i="1"/>
  <c r="K12" i="14" l="1"/>
  <c r="K22" i="14"/>
  <c r="M244" i="4"/>
  <c r="K19" i="14"/>
  <c r="M14" i="10"/>
  <c r="P24" i="10"/>
  <c r="P26" i="10"/>
  <c r="P29" i="10"/>
  <c r="K16" i="10"/>
  <c r="P27" i="10"/>
  <c r="Q127" i="7"/>
  <c r="P22" i="10"/>
  <c r="Q145" i="2"/>
  <c r="P25" i="10" s="1"/>
  <c r="L12" i="10"/>
  <c r="N12" i="10"/>
  <c r="K14" i="10"/>
  <c r="C13" i="10"/>
  <c r="K15" i="10"/>
  <c r="E96" i="11"/>
  <c r="E101" i="11" s="1"/>
  <c r="K20" i="14"/>
  <c r="Q22" i="6"/>
  <c r="Q22" i="3"/>
  <c r="Q26" i="3" s="1"/>
  <c r="Q24" i="6"/>
  <c r="K15" i="14"/>
  <c r="K18" i="14"/>
  <c r="K23" i="14"/>
  <c r="K13" i="14"/>
  <c r="K14" i="14"/>
  <c r="L226" i="4"/>
  <c r="L60" i="4"/>
  <c r="C16" i="10"/>
  <c r="H213" i="1"/>
  <c r="D213" i="1"/>
  <c r="L212" i="1"/>
  <c r="L83" i="1"/>
  <c r="L135" i="1" s="1"/>
  <c r="L81" i="1"/>
  <c r="M213" i="1"/>
  <c r="M74" i="2"/>
  <c r="O213" i="1"/>
  <c r="L100" i="12"/>
  <c r="L74" i="2"/>
  <c r="C12" i="10"/>
  <c r="C11" i="10"/>
  <c r="L115" i="7"/>
  <c r="R115" i="7" s="1"/>
  <c r="M118" i="2"/>
  <c r="Q228" i="1"/>
  <c r="N213" i="1"/>
  <c r="Q128" i="7" l="1"/>
  <c r="K12" i="10"/>
  <c r="Q24" i="3"/>
  <c r="L213" i="1"/>
  <c r="L79" i="2"/>
  <c r="O78" i="2"/>
  <c r="O134" i="2" s="1"/>
  <c r="Q230" i="1" l="1"/>
  <c r="O118" i="2"/>
  <c r="L134" i="2"/>
  <c r="L118" i="2" s="1"/>
  <c r="L78" i="2"/>
  <c r="Q148" i="2" s="1"/>
  <c r="O76" i="2"/>
  <c r="Q152" i="2" l="1"/>
  <c r="Q154" i="2" s="1"/>
  <c r="P28" i="10"/>
  <c r="O80" i="2"/>
  <c r="N13" i="10" s="1"/>
  <c r="K13" i="10" s="1"/>
  <c r="N26" i="14"/>
  <c r="K26" i="14" s="1"/>
  <c r="L76" i="2"/>
  <c r="L80" i="2" s="1"/>
  <c r="R26" i="2" l="1"/>
  <c r="D61" i="14" l="1"/>
  <c r="D75" i="14" l="1"/>
  <c r="D18" i="10"/>
  <c r="E75" i="14"/>
  <c r="C61" i="14"/>
  <c r="D156" i="4"/>
  <c r="E18" i="10"/>
  <c r="C14" i="10" l="1"/>
  <c r="H61" i="14"/>
  <c r="H18" i="10"/>
  <c r="I61" i="14"/>
  <c r="I75" i="14" s="1"/>
  <c r="I18" i="10"/>
  <c r="J18" i="10"/>
  <c r="J61" i="14"/>
  <c r="J75" i="14" s="1"/>
  <c r="L61" i="14"/>
  <c r="L18" i="10"/>
  <c r="N61" i="14"/>
  <c r="M18" i="10"/>
  <c r="M61" i="14"/>
  <c r="M75" i="14" s="1"/>
  <c r="S266" i="4" l="1"/>
  <c r="P30" i="10" s="1"/>
  <c r="H75" i="14"/>
  <c r="L75" i="14"/>
  <c r="G61" i="14"/>
  <c r="G75" i="14" s="1"/>
  <c r="K61" i="14"/>
  <c r="G18" i="10"/>
  <c r="O238" i="4"/>
  <c r="N74" i="14" l="1"/>
  <c r="K74" i="14" s="1"/>
  <c r="O251" i="4"/>
  <c r="O243" i="4"/>
  <c r="N17" i="10" s="1"/>
  <c r="K17" i="10" s="1"/>
  <c r="F18" i="10"/>
  <c r="C17" i="10"/>
  <c r="C18" i="10" s="1"/>
  <c r="F75" i="14"/>
  <c r="C74" i="14"/>
  <c r="L238" i="4"/>
  <c r="S267" i="4" l="1"/>
  <c r="P31" i="10" s="1"/>
  <c r="O244" i="4"/>
  <c r="L251" i="4"/>
  <c r="L244" i="4" s="1"/>
  <c r="C75" i="14"/>
  <c r="L243" i="4"/>
  <c r="K75" i="14"/>
  <c r="N75" i="14"/>
  <c r="K18" i="10"/>
  <c r="N18" i="10"/>
  <c r="S269" i="4" l="1"/>
  <c r="S270" i="4" s="1"/>
  <c r="P32" i="10"/>
  <c r="P34" i="10" s="1"/>
</calcChain>
</file>

<file path=xl/sharedStrings.xml><?xml version="1.0" encoding="utf-8"?>
<sst xmlns="http://schemas.openxmlformats.org/spreadsheetml/2006/main" count="2837" uniqueCount="530">
  <si>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</si>
  <si>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</si>
  <si>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</si>
  <si>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</si>
  <si>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</si>
  <si>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</si>
  <si>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</si>
  <si>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</si>
  <si>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</si>
  <si>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</si>
  <si>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</si>
  <si>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</si>
  <si>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</si>
  <si>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</si>
  <si>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</si>
  <si>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</si>
  <si>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</si>
  <si>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</si>
  <si>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</si>
  <si>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</si>
  <si>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</si>
  <si>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</si>
  <si>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</si>
  <si>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</si>
  <si>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</si>
  <si>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</si>
  <si>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</si>
  <si>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</si>
  <si>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</si>
  <si>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</si>
  <si>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</si>
  <si>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</si>
  <si>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</si>
  <si>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</si>
  <si>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</si>
  <si>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</si>
  <si>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</si>
  <si>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</si>
  <si>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</si>
  <si>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</si>
  <si>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</si>
  <si>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</si>
  <si>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</si>
  <si>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</si>
  <si>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</si>
  <si>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</si>
  <si>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</si>
  <si>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</si>
  <si>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</si>
  <si>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</si>
  <si>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</si>
  <si>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</si>
  <si>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</si>
  <si>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</si>
  <si>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</si>
  <si>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</si>
  <si>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</si>
  <si>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</si>
  <si>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</si>
  <si>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</si>
  <si>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</si>
  <si>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</si>
  <si>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</si>
  <si>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</si>
  <si>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</si>
  <si>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</si>
  <si>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</si>
  <si>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</si>
  <si>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</si>
  <si>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</si>
  <si>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</si>
  <si>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</si>
  <si>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</si>
  <si>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</si>
  <si>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</si>
  <si>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</si>
  <si>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</si>
  <si>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</si>
  <si>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</si>
  <si>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</si>
  <si>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</si>
  <si>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</si>
  <si>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</si>
  <si>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</si>
  <si>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</si>
  <si>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</si>
  <si>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</si>
  <si>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</si>
  <si>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</si>
  <si>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</si>
  <si>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</si>
  <si>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</si>
  <si>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</si>
  <si>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</si>
  <si>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</si>
  <si>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</si>
  <si>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</si>
  <si>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</si>
  <si>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</si>
  <si>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</si>
  <si>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</si>
  <si>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</si>
  <si>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</si>
  <si>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</si>
  <si>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</si>
  <si>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</si>
  <si>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</si>
  <si>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</si>
  <si>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</si>
  <si>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</si>
  <si>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</si>
  <si>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</si>
  <si>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</si>
  <si>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</si>
  <si>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</si>
  <si>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</si>
  <si>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</si>
  <si>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</si>
  <si>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</si>
  <si>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</si>
  <si>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</si>
  <si>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</si>
  <si>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</si>
  <si>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</si>
  <si>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</si>
  <si>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</si>
  <si>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</si>
  <si>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</si>
  <si>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</si>
  <si>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</si>
  <si>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</si>
  <si>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</si>
  <si>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</si>
  <si>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</si>
  <si>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</si>
  <si>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</si>
  <si>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</si>
  <si>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</si>
  <si>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</si>
  <si>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</si>
  <si>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</si>
  <si>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</si>
  <si>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</si>
  <si>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</si>
  <si>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</si>
  <si>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</si>
  <si>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</si>
  <si>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</si>
  <si>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</si>
  <si>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</si>
  <si>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</si>
  <si>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</si>
  <si>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</si>
  <si>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</si>
  <si>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</si>
  <si>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</si>
  <si>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</si>
  <si>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</si>
  <si>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</si>
  <si>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</si>
  <si>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</si>
  <si>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</si>
  <si>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</si>
  <si>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</si>
  <si>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</si>
  <si>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</si>
  <si>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</si>
  <si>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</si>
  <si>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</si>
  <si>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</si>
  <si>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</si>
  <si>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</si>
  <si>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</si>
  <si>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</si>
  <si>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</si>
  <si>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</si>
  <si>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</si>
  <si>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</si>
  <si>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</si>
  <si>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</si>
  <si>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</si>
  <si>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</si>
  <si>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</si>
  <si>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</si>
  <si>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</si>
  <si>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</si>
  <si>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</si>
  <si>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</si>
  <si>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</si>
  <si>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</si>
  <si>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</si>
  <si>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</si>
  <si>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</si>
  <si>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</si>
  <si>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</si>
  <si>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</si>
  <si>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</si>
  <si>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</si>
  <si>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</si>
  <si>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</si>
  <si>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</si>
  <si>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</si>
  <si>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</si>
  <si>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</si>
  <si>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</si>
  <si>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</si>
  <si>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</si>
  <si>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</si>
  <si>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</si>
  <si>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</si>
  <si>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</si>
  <si>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</si>
  <si>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</si>
  <si>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</si>
  <si>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</si>
  <si>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</si>
  <si>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</si>
  <si>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</si>
  <si>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</si>
  <si>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</si>
  <si>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</si>
  <si>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</si>
  <si>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</si>
  <si>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</si>
  <si>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</si>
  <si>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</si>
  <si>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</si>
  <si>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</si>
  <si>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</si>
  <si>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</si>
  <si>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</si>
  <si>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</si>
  <si>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</si>
  <si>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</si>
  <si>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</si>
  <si>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</si>
  <si>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</si>
  <si>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</si>
  <si>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</si>
  <si>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</si>
  <si>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</si>
  <si>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</si>
  <si>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</si>
  <si>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</si>
  <si>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</si>
  <si>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</si>
  <si>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</si>
  <si>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</si>
  <si>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</si>
  <si>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</si>
  <si>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</si>
  <si>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</si>
  <si>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</si>
  <si>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</si>
  <si>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</si>
  <si>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</si>
  <si>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</si>
  <si>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</si>
  <si>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</si>
  <si>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</si>
  <si>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</si>
  <si>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</si>
  <si>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</si>
  <si>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</si>
  <si>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</si>
  <si>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</si>
  <si>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</si>
  <si>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</si>
  <si>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</si>
  <si>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</si>
  <si>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</si>
  <si>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</si>
  <si>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</si>
  <si>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</si>
  <si>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</si>
  <si>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</si>
  <si>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</si>
  <si>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</si>
  <si>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</si>
  <si>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</si>
  <si>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</si>
  <si>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</si>
  <si>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</si>
  <si>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</si>
  <si>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</si>
  <si>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</si>
  <si>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</si>
  <si>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</si>
  <si>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</si>
  <si>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</si>
  <si>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</si>
  <si>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</si>
  <si>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</si>
  <si>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</si>
  <si>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</si>
  <si>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</si>
  <si>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</si>
  <si>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</si>
  <si>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</si>
  <si>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</si>
  <si>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</si>
  <si>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</si>
  <si>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</si>
  <si>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</si>
  <si>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</si>
  <si>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</si>
  <si>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</si>
  <si>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</si>
  <si>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</si>
  <si>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</si>
  <si>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</si>
  <si>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</si>
  <si>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</si>
  <si>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</si>
  <si>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</si>
  <si>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</si>
  <si>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</si>
  <si>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</si>
  <si>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</si>
  <si>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</si>
  <si>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</si>
  <si>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</si>
  <si>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</si>
  <si>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</si>
  <si>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</si>
  <si>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</si>
  <si>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</si>
  <si>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</si>
  <si>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</si>
  <si>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</si>
  <si>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</si>
  <si>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</si>
  <si>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</si>
  <si>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</si>
  <si>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</si>
  <si>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</si>
  <si>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</si>
  <si>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</si>
  <si>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</si>
  <si>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</si>
  <si>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</si>
  <si>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</si>
  <si>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</si>
  <si>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</si>
  <si>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</si>
  <si>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</si>
  <si>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</si>
  <si>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</si>
  <si>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</si>
  <si>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</si>
  <si>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</si>
  <si>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</si>
  <si>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</si>
  <si>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</si>
  <si>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</si>
  <si>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</si>
  <si>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</si>
  <si>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</si>
  <si>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</si>
  <si>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</si>
  <si>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</si>
  <si>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</si>
  <si>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</si>
  <si>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</si>
  <si>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</si>
  <si>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</si>
  <si>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</si>
  <si>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</si>
  <si>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</si>
  <si>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</si>
  <si>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</si>
  <si>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</si>
  <si>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</si>
  <si>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</si>
  <si>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</si>
  <si>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</si>
  <si>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</si>
  <si>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</si>
  <si>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</si>
  <si>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</si>
  <si>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</si>
  <si>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</si>
  <si>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</si>
  <si>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</si>
  <si>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</si>
  <si>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</si>
  <si>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</si>
  <si>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</si>
  <si>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4.1.3.1.6.</t>
  </si>
  <si>
    <t>4.1.3.1.7.</t>
  </si>
  <si>
    <t>4.1.3.1.8.</t>
  </si>
  <si>
    <t>Pagal teisės aktus savivaldybėms perduotoms įstaigoms išlaikyti</t>
  </si>
  <si>
    <t>kultūros ir meno darbuotojų darbo užmokesčiui padidinti</t>
  </si>
  <si>
    <t>minimaliai mėnesinei algai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</si>
  <si>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</si>
  <si>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</si>
  <si>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</si>
  <si>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</si>
  <si>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</si>
  <si>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</si>
  <si>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</si>
  <si>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</si>
  <si>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</si>
  <si>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</si>
  <si>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</si>
  <si>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</si>
  <si>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</si>
  <si>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</si>
  <si>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</si>
  <si>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</si>
  <si>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</si>
  <si>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</si>
  <si>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</si>
  <si>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Bendrosios dotacijos kompensacija savivaldybės biudžetui</t>
  </si>
  <si>
    <t>Duomenims suteiktos valstybės pagalbos registrui teikti</t>
  </si>
  <si>
    <t>Telšių sporto ir rekreacijos centro Birutės g. 60, Telšiai, rekontruoti</t>
  </si>
  <si>
    <t xml:space="preserve">            (Telšių rajono savivaldybės tarybos 2016 m. kovo 31 d.</t>
  </si>
  <si>
    <t xml:space="preserve">           (Telšių rajono savivaldybės tarybos 2016 m. balandžio 28 d.</t>
  </si>
  <si>
    <t xml:space="preserve">  (Telšių rajono savivaldybės tarybos 2016 m. balandžio 28 d.</t>
  </si>
  <si>
    <t>4.1.3.1.9.</t>
  </si>
  <si>
    <t>4.1.3.1.10.</t>
  </si>
  <si>
    <t>4.1.3.1.11.</t>
  </si>
  <si>
    <t>4.1.3.1.12.</t>
  </si>
  <si>
    <t>4.1.3.1.13.</t>
  </si>
  <si>
    <t>Telšių „Džiugo“ gimnazijai, Sedos g. 29, Telšiai</t>
  </si>
  <si>
    <t>Telšių „Kranto“ progimnazijai, Masčio g. 14, Telšiai</t>
  </si>
  <si>
    <t>Telšių r. Žarėnų „Minijos“ pagrindinei mokyklai, Mokyklos g. 7, Žarėnų mstl., Telšių r. sav.</t>
  </si>
  <si>
    <t>Telšių menų mokyklai, Respublikos g. 28, Telšiai</t>
  </si>
  <si>
    <t>Telšių r. Luokės gimnazijai, Mokyklos g. 5, Luokės mstl., Telšių . sav.</t>
  </si>
  <si>
    <t xml:space="preserve">  (Telšių rajono savivaldybės tarybos 2016 m. gegužės 26 d.</t>
  </si>
  <si>
    <t xml:space="preserve">    sprendimo Nr. T1-201 redakcija)</t>
  </si>
  <si>
    <t>Telšių civilinės metrikacijos pastato kapitaliniam remontui</t>
  </si>
  <si>
    <t xml:space="preserve">  (Telšių rajono savivaldybės tarybos 2016 m. birželio 30 d.</t>
  </si>
  <si>
    <t xml:space="preserve">    sprendimo Nr. T1-242  redakcija)</t>
  </si>
  <si>
    <t>Luokės Vytauto Kleivos gimnazija</t>
  </si>
  <si>
    <t>„Ateities“ progimnazija</t>
  </si>
  <si>
    <t>„Atžalyno“ progimnazija</t>
  </si>
  <si>
    <t>„Germanto“ progimnazija</t>
  </si>
  <si>
    <t>4.1.3.7.</t>
  </si>
  <si>
    <t xml:space="preserve">           (Telšių rajono savivaldybės tarybos 2016 m. rugsėjo 29 d.</t>
  </si>
  <si>
    <t xml:space="preserve">    sprendimo Nr. T1-315  redakcija)</t>
  </si>
  <si>
    <t xml:space="preserve">    sprendimo Nr. T1-162 redakcija)</t>
  </si>
  <si>
    <t xml:space="preserve">           sprendimo Nr. T1-315  redakcija)</t>
  </si>
  <si>
    <t xml:space="preserve">           sprendimo Nr. T1-162  redakcija)</t>
  </si>
  <si>
    <t xml:space="preserve">           sprendimo Nr. T1-103 redakcija)</t>
  </si>
  <si>
    <t xml:space="preserve">           (Telšių rajono savivaldybės tarybos 2016 m. spalio 27 d.</t>
  </si>
  <si>
    <t xml:space="preserve">           sprendimo Nr. T1-357 redakcija)</t>
  </si>
  <si>
    <t xml:space="preserve">    sprendimo Nr. T1-357 redakcija)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</si>
  <si>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</si>
  <si>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</si>
  <si>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</si>
  <si>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 xml:space="preserve">           (Telšių rajono savivaldybės tarybos 2016 m. lapkričio 24 d.</t>
  </si>
  <si>
    <t xml:space="preserve">           sprendimo Nr. T1- redakcija)</t>
  </si>
  <si>
    <t xml:space="preserve">                 </t>
  </si>
  <si>
    <t xml:space="preserve">  (Telšių rajono savivaldybės tarybos 2016 m. gruodžio 8 d.</t>
  </si>
  <si>
    <t xml:space="preserve">    sprendimo Nr. T1-383 redakcija)</t>
  </si>
  <si>
    <t xml:space="preserve">           sprendimo Nr. T1- 383 redakcija)</t>
  </si>
  <si>
    <t xml:space="preserve">    sprendimo Nr. T1-411 redakcija)</t>
  </si>
  <si>
    <t xml:space="preserve">           (Telšių rajono savivaldybės tarybos 2016 m. gruodžio 28 d.</t>
  </si>
  <si>
    <t>4.3.1.</t>
  </si>
  <si>
    <t>4.3.2.</t>
  </si>
  <si>
    <t>Kompensavimo būdu gautos Europos Sąjungos finansinės paramos lėšos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</si>
  <si>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</si>
  <si>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</si>
  <si>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 xml:space="preserve">  (Telšių rajono savivaldybės tarybos 2016 m. gruodžio28 d.</t>
  </si>
  <si>
    <t xml:space="preserve">    sprendimo Nr. T1- redakcija)</t>
  </si>
  <si>
    <t>4 f-ja -</t>
  </si>
  <si>
    <t xml:space="preserve">Telšių rajono savivaldybės tarybos 2017 m. vasario 23 d. </t>
  </si>
  <si>
    <t xml:space="preserve">  TELŠIŲ RAJONO SAVIVALDYBĖS 2017 METŲ BIUDŽETO PAJAMOS</t>
  </si>
  <si>
    <t>Gyventojų pajamų mokestis</t>
  </si>
  <si>
    <t>iš jų valstybės tarnautojams 15 proc. apskaičiuoto grąžintino neišmokėto darbo užmokesčio dalis</t>
  </si>
  <si>
    <t>4.1.1.22.</t>
  </si>
  <si>
    <t>Neveiksnių asmenų būklės peržiūrėjimui užtikrinti</t>
  </si>
  <si>
    <t>4.1.3.1.</t>
  </si>
  <si>
    <t>2017 METŲ BIUDŽETINIŲ ĮSTAIGŲ PAJAMŲ ĮMOKOS Į SAVIVALDYBĖS BIUDŽETĄ PAGAL ASIGNAVIMŲ VALDYTOJUS</t>
  </si>
  <si>
    <t xml:space="preserve"> 2017 METŲ ASIGNAVIMAI SAVARANKIŠKOMS FUNKCIJOMS VYKDYTI PAGAL ASIGNAVIMŲ VALDYTOJUS</t>
  </si>
  <si>
    <t>2017 METŲ SPECIALIOJI TIKSLINĖ DOTACIJA VALSTYBINĖMS (PERDUOTOMS SAVIVALDYBĖMS) FUNKCIJOMS ATLIKTI PAGAL ASIGNAVIMŲ VALDYTOJUS</t>
  </si>
  <si>
    <t>2017 METŲ KITA TIKSLINĖ DOTACIJA PAGAL ASIGNAVIMŲ VALDYTOJUS</t>
  </si>
  <si>
    <t>2017 METŲ ASIGNAVIMAI IŠ BIUDŽETINIŲ ĮSTAIGŲ PAJAMŲ PAGAL ASIGNAVIMŲ VALDYTOJUS</t>
  </si>
  <si>
    <t>2017 METŲ SKOLINTOS LĖŠOS INVESTICINIAMS PROJEKTAMS FINANSUOTI PAGAL ASIGNAVIMŲ VALDYTOJUS</t>
  </si>
  <si>
    <t>APYVARTINĖS LĖŠOS 2017 M. SAUSIO 1D. ESANČIAM ĮSISKOLINIMUI UŽ SUTEIKTAS PASLAUGAS, ATLIKTUS DARBUS IR ĮSIGYTAS PREKES PADENGTI, TIKSLINĖMS PROGRAMOMS FINANSUOTI</t>
  </si>
  <si>
    <t>2017 METŲ ASIGNAVIMAI  PAGAL PROGRAMAS</t>
  </si>
  <si>
    <t>gyvenamosios vietos deklaravimo duomenų ir gyvenamosios vietos neturinčių asmenų apskaitos duomenims tvarkyti</t>
  </si>
  <si>
    <t>neveiksnių asmenų būklės peržiūrėjimui užtikrinti</t>
  </si>
  <si>
    <t xml:space="preserve">Neformaliajam  vaikų švietimui </t>
  </si>
  <si>
    <t>102.</t>
  </si>
  <si>
    <t>103.</t>
  </si>
  <si>
    <t>2017 METŲ APLINKOS APSAUGOS RĖMIMO SPECIALIOJI PROGRAMA PAGAL ASIGNAVIMŲ VALDYTOJAMS</t>
  </si>
  <si>
    <t>105.</t>
  </si>
  <si>
    <t>106.</t>
  </si>
  <si>
    <t>107.</t>
  </si>
  <si>
    <t>108.</t>
  </si>
  <si>
    <t>110.</t>
  </si>
  <si>
    <t>111.</t>
  </si>
  <si>
    <t>112.</t>
  </si>
  <si>
    <t>113.</t>
  </si>
  <si>
    <t>114.</t>
  </si>
  <si>
    <t>115.</t>
  </si>
  <si>
    <t>116.</t>
  </si>
  <si>
    <t>117.</t>
  </si>
  <si>
    <t>savarankiškoms funkcijoms vykdyti</t>
  </si>
  <si>
    <t>Pasitikrinimui su pajamomis</t>
  </si>
  <si>
    <t>neformaliajam vaikų švietimui</t>
  </si>
  <si>
    <t>Specialioji tikslinė dotacija klasės (grupės) krepšeliui finansuoti</t>
  </si>
  <si>
    <t>2017 METŲ SPECIALIOJI TIKSLINĖ DOTACIJA KLASĖS  (GRUPĖS) KREPŠELIUI FINANSUOTI PAGAL ASIGNAVIMŲ VALDYTOJUS</t>
  </si>
  <si>
    <t>6.1.</t>
  </si>
  <si>
    <t>6.2.</t>
  </si>
  <si>
    <t>6.3.</t>
  </si>
  <si>
    <t>104.</t>
  </si>
  <si>
    <t>109.</t>
  </si>
  <si>
    <t>BIUDŽETINIŲ ĮSTAIGŲ PAJAMŲ</t>
  </si>
  <si>
    <t>APLINKOS APSAUGOS RĖMIMO SPECIALLIOSIOS PROGRAMOS</t>
  </si>
  <si>
    <t>SKOLINTŲ LĖŠŲ</t>
  </si>
  <si>
    <t>EUROPOS SĄJUNGOS IR KITOS TARPTAUTINĖS FINANSINĖS PARAMOS LĖŠŲ</t>
  </si>
  <si>
    <t xml:space="preserve"> SAVARANKIŠKOMS FUNKCIJOMS VIKDYTI</t>
  </si>
  <si>
    <t>aplinkos apsaugos rėmimo specialiosios programos</t>
  </si>
  <si>
    <t>Metų pradžios lėšų likutis, iš viso:</t>
  </si>
  <si>
    <t>skolintų lėšų</t>
  </si>
  <si>
    <t>Europos Sąjungos ir kitos tarptautinės finansinės paramos lėšų</t>
  </si>
  <si>
    <t>biudžetinių įstaigų pajamų</t>
  </si>
  <si>
    <t xml:space="preserve">Tikslinės paskirties lėšų likutis </t>
  </si>
  <si>
    <t xml:space="preserve">Biudžetinių įstaigų pajamų likutis </t>
  </si>
  <si>
    <t xml:space="preserve">Kitas nepanaudotas pajamų dalies likutis </t>
  </si>
  <si>
    <t>pedagoginių darbuotojų darbo apmokėjimo sąlygoms gerinti</t>
  </si>
  <si>
    <t>Europos Sąjungos finansinės paramos lėšos</t>
  </si>
  <si>
    <t>Kitos dotacijos ir lėšos iš kitų valdymo lygių</t>
  </si>
  <si>
    <t>iš jų pedagoginių darbuotojų darbo apmokėjimo sąlygoms gerinti</t>
  </si>
  <si>
    <t>Valsty- bės funkcijų kla-sifikacija</t>
  </si>
  <si>
    <t xml:space="preserve">2017 METŲ ASIGNAVIMAI  </t>
  </si>
  <si>
    <t>sprendimo Nr. T1-34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</si>
</sst>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0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630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15" fillId="0" borderId="0" xfId="0" applyNumberFormat="1" applyFont="1" applyAlignment="1">
      <alignment horizontal="left" indent="23"/>
    </xf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8" fillId="0" borderId="0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8" fillId="0" borderId="10" xfId="0" applyNumberFormat="1" applyFont="1" applyBorder="1" applyAlignment="1">
      <alignment horizontal="left" vertical="top" indent="1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7" fillId="0" borderId="1" xfId="0" applyNumberFormat="1" applyFont="1" applyFill="1" applyBorder="1" applyAlignment="1">
      <alignment horizontal="center" vertical="top"/>
    </xf>
    <xf numFmtId="164" fontId="7" fillId="0" borderId="7" xfId="0" applyNumberFormat="1" applyFont="1" applyFill="1" applyBorder="1" applyAlignment="1">
      <alignment horizontal="center" vertical="top"/>
    </xf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3" xfId="0" applyNumberFormat="1" applyFont="1" applyBorder="1" applyAlignment="1">
      <alignment horizontal="left" vertical="top" indent="1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7" fillId="0" borderId="11" xfId="0" applyNumberFormat="1" applyFont="1" applyBorder="1" applyAlignment="1">
      <alignment vertical="top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7" fillId="0" borderId="10" xfId="0" applyNumberFormat="1" applyFont="1" applyBorder="1" applyAlignment="1">
      <alignment horizontal="center" vertical="top"/>
    </xf>
    <xf numFmtId="164" fontId="7" fillId="0" borderId="6" xfId="0" applyNumberFormat="1" applyFont="1" applyFill="1" applyBorder="1" applyAlignment="1">
      <alignment horizontal="center" vertical="top"/>
    </xf>
    <xf numFmtId="164" fontId="7" fillId="0" borderId="13" xfId="0" applyNumberFormat="1" applyFont="1" applyFill="1" applyBorder="1" applyAlignment="1">
      <alignment horizontal="center" vertical="top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0" fontId="8" fillId="0" borderId="1" xfId="0" applyFont="1" applyBorder="1" applyAlignment="1">
      <alignment horizontal="left" vertical="center" wrapText="1"/>
    </xf>
    <xf numFmtId="0" fontId="15" fillId="0" borderId="0" xfId="0" applyFont="1" applyAlignment="1">
      <alignment horizontal="left" wrapText="1" indent="23"/>
    </xf>
    <xf numFmtId="0" fontId="3" fillId="0" borderId="1" xfId="0" applyFont="1" applyBorder="1" applyAlignment="1">
      <alignment vertical="center" wrapText="1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/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7" fillId="0" borderId="14" xfId="0" applyNumberFormat="1" applyFont="1" applyBorder="1" applyAlignment="1">
      <alignment horizontal="center" vertical="top"/>
    </xf>
    <xf numFmtId="164" fontId="3" fillId="0" borderId="6" xfId="0" applyNumberFormat="1" applyFont="1" applyBorder="1" applyAlignment="1">
      <alignment horizontal="left" wrapText="1"/>
    </xf>
    <xf numFmtId="164" fontId="7" fillId="0" borderId="14" xfId="0" applyNumberFormat="1" applyFont="1" applyFill="1" applyBorder="1" applyAlignment="1">
      <alignment horizontal="center" vertical="top"/>
    </xf>
    <xf numFmtId="164" fontId="8" fillId="0" borderId="14" xfId="0" applyNumberFormat="1" applyFont="1" applyBorder="1" applyAlignment="1">
      <alignment horizontal="left" vertical="top" wrapText="1" indent="1"/>
    </xf>
    <xf numFmtId="164" fontId="7" fillId="0" borderId="3" xfId="0" applyNumberFormat="1" applyFont="1" applyFill="1" applyBorder="1" applyAlignment="1">
      <alignment horizontal="center" vertical="top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3" fillId="6" borderId="4" xfId="0" applyNumberFormat="1" applyFont="1" applyFill="1" applyBorder="1" applyAlignment="1"/>
    <xf numFmtId="164" fontId="3" fillId="7" borderId="4" xfId="0" applyNumberFormat="1" applyFont="1" applyFill="1" applyBorder="1" applyAlignment="1"/>
    <xf numFmtId="164" fontId="1" fillId="7" borderId="4" xfId="0" applyNumberFormat="1" applyFont="1" applyFill="1" applyBorder="1" applyAlignment="1">
      <alignment horizontal="right"/>
    </xf>
    <xf numFmtId="164" fontId="4" fillId="8" borderId="11" xfId="0" applyNumberFormat="1" applyFont="1" applyFill="1" applyBorder="1"/>
    <xf numFmtId="164" fontId="3" fillId="8" borderId="1" xfId="0" applyNumberFormat="1" applyFont="1" applyFill="1" applyBorder="1" applyAlignment="1">
      <alignment vertical="distributed"/>
    </xf>
    <xf numFmtId="164" fontId="3" fillId="8" borderId="4" xfId="0" applyNumberFormat="1" applyFont="1" applyFill="1" applyBorder="1" applyAlignment="1"/>
    <xf numFmtId="164" fontId="1" fillId="8" borderId="1" xfId="0" applyNumberFormat="1" applyFont="1" applyFill="1" applyBorder="1" applyAlignment="1">
      <alignment horizontal="right"/>
    </xf>
    <xf numFmtId="164" fontId="1" fillId="8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 vertical="center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10" xfId="0" applyNumberFormat="1" applyFont="1" applyFill="1" applyBorder="1" applyAlignment="1">
      <alignment vertical="top"/>
    </xf>
    <xf numFmtId="164" fontId="3" fillId="6" borderId="10" xfId="0" applyNumberFormat="1" applyFont="1" applyFill="1" applyBorder="1" applyAlignment="1"/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164" fontId="8" fillId="0" borderId="5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2" xfId="0" applyNumberFormat="1" applyFont="1" applyBorder="1" applyAlignment="1">
      <alignment vertical="top"/>
    </xf>
    <xf numFmtId="164" fontId="7" fillId="0" borderId="5" xfId="0" applyNumberFormat="1" applyFont="1" applyBorder="1" applyAlignment="1">
      <alignment vertical="top"/>
    </xf>
    <xf numFmtId="164" fontId="3" fillId="6" borderId="3" xfId="0" applyNumberFormat="1" applyFont="1" applyFill="1" applyBorder="1" applyAlignment="1"/>
    <xf numFmtId="164" fontId="3" fillId="7" borderId="3" xfId="0" applyNumberFormat="1" applyFont="1" applyFill="1" applyBorder="1" applyAlignment="1"/>
    <xf numFmtId="164" fontId="7" fillId="0" borderId="9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49" fontId="7" fillId="0" borderId="4" xfId="0" applyNumberFormat="1" applyFont="1" applyBorder="1" applyAlignment="1">
      <alignment horizontal="center" vertical="top"/>
    </xf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8" fillId="5" borderId="11" xfId="0" applyNumberFormat="1" applyFont="1" applyFill="1" applyBorder="1" applyAlignment="1">
      <alignment horizontal="left" wrapText="1" indent="1"/>
    </xf>
    <xf numFmtId="164" fontId="7" fillId="0" borderId="3" xfId="0" applyNumberFormat="1" applyFont="1" applyBorder="1" applyAlignment="1">
      <alignment horizontal="center" vertical="center"/>
    </xf>
    <xf numFmtId="164" fontId="7" fillId="0" borderId="0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8" fillId="0" borderId="10" xfId="0" applyNumberFormat="1" applyFont="1" applyBorder="1"/>
    <xf numFmtId="164" fontId="8" fillId="0" borderId="10" xfId="0" applyNumberFormat="1" applyFont="1" applyFill="1" applyBorder="1" applyAlignment="1">
      <alignment horizontal="left" wrapText="1" indent="1"/>
    </xf>
    <xf numFmtId="164" fontId="8" fillId="0" borderId="12" xfId="0" applyNumberFormat="1" applyFont="1" applyFill="1" applyBorder="1" applyAlignment="1">
      <alignment horizontal="left" wrapText="1" indent="1"/>
    </xf>
    <xf numFmtId="49" fontId="7" fillId="0" borderId="1" xfId="0" applyNumberFormat="1" applyFont="1" applyBorder="1" applyAlignment="1">
      <alignment horizontal="center" vertical="top"/>
    </xf>
    <xf numFmtId="164" fontId="8" fillId="0" borderId="0" xfId="0" applyNumberFormat="1" applyFont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3" fillId="0" borderId="6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Fill="1" applyBorder="1" applyAlignment="1">
      <alignment horizontal="left" wrapText="1" indent="1"/>
    </xf>
    <xf numFmtId="49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vertical="center"/>
    </xf>
    <xf numFmtId="164" fontId="7" fillId="0" borderId="5" xfId="0" applyNumberFormat="1" applyFont="1" applyBorder="1" applyAlignment="1">
      <alignment vertical="center"/>
    </xf>
    <xf numFmtId="49" fontId="7" fillId="0" borderId="11" xfId="0" applyNumberFormat="1" applyFont="1" applyBorder="1" applyAlignment="1">
      <alignment horizontal="center" vertical="top"/>
    </xf>
    <xf numFmtId="164" fontId="3" fillId="6" borderId="13" xfId="0" applyNumberFormat="1" applyFont="1" applyFill="1" applyBorder="1" applyAlignment="1"/>
    <xf numFmtId="164" fontId="3" fillId="7" borderId="4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/>
    <xf numFmtId="164" fontId="3" fillId="7" borderId="13" xfId="0" applyNumberFormat="1" applyFont="1" applyFill="1" applyBorder="1" applyAlignment="1">
      <alignment vertical="top"/>
    </xf>
    <xf numFmtId="164" fontId="3" fillId="6" borderId="15" xfId="0" applyNumberFormat="1" applyFont="1" applyFill="1" applyBorder="1" applyAlignment="1">
      <alignment vertical="top"/>
    </xf>
    <xf numFmtId="164" fontId="7" fillId="0" borderId="5" xfId="0" applyNumberFormat="1" applyFont="1" applyFill="1" applyBorder="1" applyAlignment="1">
      <alignment horizontal="center" vertical="top"/>
    </xf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5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/>
    </xf>
    <xf numFmtId="164" fontId="1" fillId="0" borderId="13" xfId="0" applyNumberFormat="1" applyFont="1" applyFill="1" applyBorder="1" applyAlignment="1">
      <alignment horizontal="center"/>
    </xf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wrapText="1" indent="1"/>
    </xf>
    <xf numFmtId="164" fontId="7" fillId="3" borderId="10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164" fontId="4" fillId="3" borderId="6" xfId="0" applyNumberFormat="1" applyFont="1" applyFill="1" applyBorder="1" applyAlignment="1">
      <alignment vertical="center"/>
    </xf>
    <xf numFmtId="164" fontId="8" fillId="3" borderId="14" xfId="0" applyNumberFormat="1" applyFont="1" applyFill="1" applyBorder="1" applyAlignment="1">
      <alignment horizontal="left" wrapText="1" indent="1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17" fillId="0" borderId="13" xfId="0" applyNumberFormat="1" applyFont="1" applyBorder="1" applyAlignment="1"/>
    <xf numFmtId="164" fontId="17" fillId="0" borderId="0" xfId="0" applyNumberFormat="1" applyFont="1" applyAlignment="1"/>
    <xf numFmtId="164" fontId="7" fillId="0" borderId="5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center"/>
    </xf>
    <xf numFmtId="164" fontId="3" fillId="7" borderId="0" xfId="0" applyNumberFormat="1" applyFont="1" applyFill="1" applyBorder="1" applyAlignment="1"/>
    <xf numFmtId="164" fontId="3" fillId="6" borderId="2" xfId="0" applyNumberFormat="1" applyFont="1" applyFill="1" applyBorder="1" applyAlignment="1">
      <alignment horizontal="right" vertical="top"/>
    </xf>
    <xf numFmtId="164" fontId="3" fillId="6" borderId="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4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vertical="center"/>
    </xf>
    <xf numFmtId="164" fontId="8" fillId="3" borderId="13" xfId="0" applyNumberFormat="1" applyFont="1" applyFill="1" applyBorder="1" applyAlignment="1">
      <alignment horizontal="left" vertical="center" wrapText="1" indent="1"/>
    </xf>
    <xf numFmtId="164" fontId="4" fillId="6" borderId="12" xfId="0" applyNumberFormat="1" applyFont="1" applyFill="1" applyBorder="1"/>
    <xf numFmtId="164" fontId="3" fillId="6" borderId="12" xfId="0" applyNumberFormat="1" applyFont="1" applyFill="1" applyBorder="1" applyAlignment="1"/>
    <xf numFmtId="49" fontId="7" fillId="0" borderId="5" xfId="0" applyNumberFormat="1" applyFont="1" applyBorder="1" applyAlignment="1">
      <alignment horizontal="center"/>
    </xf>
    <xf numFmtId="49" fontId="7" fillId="0" borderId="11" xfId="0" applyNumberFormat="1" applyFont="1" applyBorder="1" applyAlignment="1">
      <alignment horizontal="center"/>
    </xf>
    <xf numFmtId="164" fontId="7" fillId="0" borderId="5" xfId="0" applyNumberFormat="1" applyFont="1" applyFill="1" applyBorder="1" applyAlignment="1">
      <alignment vertical="center"/>
    </xf>
    <xf numFmtId="164" fontId="7" fillId="0" borderId="11" xfId="0" applyNumberFormat="1" applyFont="1" applyFill="1" applyBorder="1" applyAlignment="1">
      <alignment vertical="center"/>
    </xf>
    <xf numFmtId="164" fontId="4" fillId="0" borderId="1" xfId="0" applyNumberFormat="1" applyFont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164" fontId="3" fillId="9" borderId="13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11" xfId="0" applyNumberFormat="1" applyFont="1" applyFill="1" applyBorder="1" applyAlignment="1">
      <alignment horizontal="center" vertical="top"/>
    </xf>
    <xf numFmtId="164" fontId="3" fillId="3" borderId="6" xfId="0" applyNumberFormat="1" applyFont="1" applyFill="1" applyBorder="1" applyAlignment="1">
      <alignment horizontal="center" vertical="top"/>
    </xf>
    <xf numFmtId="164" fontId="3" fillId="3" borderId="13" xfId="0" applyNumberFormat="1" applyFont="1" applyFill="1" applyBorder="1" applyAlignment="1">
      <alignment vertical="top"/>
    </xf>
    <xf numFmtId="164" fontId="3" fillId="3" borderId="14" xfId="0" applyNumberFormat="1" applyFont="1" applyFill="1" applyBorder="1" applyAlignment="1">
      <alignment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0" fontId="0" fillId="0" borderId="11" xfId="0" applyBorder="1" applyAlignment="1">
      <alignment vertical="top"/>
    </xf>
    <xf numFmtId="0" fontId="3" fillId="0" borderId="1" xfId="2" applyFont="1" applyBorder="1" applyAlignment="1">
      <alignment horizontal="left"/>
    </xf>
    <xf numFmtId="164" fontId="8" fillId="0" borderId="0" xfId="0" applyNumberFormat="1" applyFont="1" applyFill="1" applyBorder="1"/>
    <xf numFmtId="164" fontId="3" fillId="6" borderId="12" xfId="0" applyNumberFormat="1" applyFont="1" applyFill="1" applyBorder="1"/>
    <xf numFmtId="164" fontId="3" fillId="4" borderId="12" xfId="0" applyNumberFormat="1" applyFont="1" applyFill="1" applyBorder="1"/>
    <xf numFmtId="164" fontId="6" fillId="4" borderId="5" xfId="0" applyNumberFormat="1" applyFont="1" applyFill="1" applyBorder="1"/>
    <xf numFmtId="164" fontId="3" fillId="6" borderId="9" xfId="0" applyNumberFormat="1" applyFont="1" applyFill="1" applyBorder="1"/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indent="23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indent="24"/>
    </xf>
    <xf numFmtId="164" fontId="5" fillId="0" borderId="3" xfId="0" applyNumberFormat="1" applyFont="1" applyFill="1" applyBorder="1" applyAlignment="1">
      <alignment horizontal="left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8" fillId="0" borderId="5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indent="1"/>
    </xf>
    <xf numFmtId="164" fontId="5" fillId="0" borderId="6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5" fillId="0" borderId="1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" fontId="4" fillId="0" borderId="0" xfId="0" applyNumberFormat="1" applyFont="1" applyAlignment="1">
      <alignment horizontal="center" wrapText="1"/>
    </xf>
    <xf numFmtId="164" fontId="15" fillId="0" borderId="0" xfId="0" applyNumberFormat="1" applyFont="1" applyAlignment="1">
      <alignment horizontal="left" indent="26"/>
    </xf>
    <xf numFmtId="164" fontId="5" fillId="0" borderId="3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15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7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1"/>
  <sheetViews>
    <sheetView workbookViewId="0">
      <selection activeCell="H12" sqref="H12"/>
    </sheetView>
  </sheetViews>
  <sheetFormatPr defaultColWidth="9.42578125" defaultRowHeight="15" x14ac:dyDescent="0.25"/>
  <cols>
    <col min="1" max="1" width="9.7109375" style="291" customWidth="1"/>
    <col min="2" max="2" width="70.28515625" style="293" customWidth="1"/>
    <col min="3" max="3" width="10.42578125" style="294" hidden="1" customWidth="1"/>
    <col min="4" max="4" width="11.7109375" style="291" hidden="1" customWidth="1"/>
    <col min="5" max="5" width="10.42578125" style="291" customWidth="1"/>
    <col min="6" max="16384" width="9.42578125" style="291"/>
  </cols>
  <sheetData>
    <row r="1" spans="1:5" x14ac:dyDescent="0.25">
      <c r="B1" s="525" t="s">
        <v>329</v>
      </c>
      <c r="C1" s="525"/>
      <c r="D1" s="525"/>
      <c r="E1" s="525"/>
    </row>
    <row r="2" spans="1:5" x14ac:dyDescent="0.25">
      <c r="B2" s="525" t="s">
        <v>467</v>
      </c>
      <c r="C2" s="525"/>
      <c r="D2" s="525"/>
      <c r="E2" s="525"/>
    </row>
    <row r="3" spans="1:5" x14ac:dyDescent="0.25">
      <c r="B3" s="525" t="s">
        <v>529</v>
      </c>
      <c r="C3" s="525"/>
      <c r="D3" s="525"/>
      <c r="E3" s="525"/>
    </row>
    <row r="4" spans="1:5" x14ac:dyDescent="0.25">
      <c r="B4" s="525" t="s">
        <v>330</v>
      </c>
      <c r="C4" s="525"/>
      <c r="D4" s="525"/>
      <c r="E4" s="525"/>
    </row>
    <row r="5" spans="1:5" ht="12" customHeight="1" x14ac:dyDescent="0.25">
      <c r="B5" s="292"/>
      <c r="C5" s="292"/>
      <c r="D5" s="292"/>
      <c r="E5" s="292"/>
    </row>
    <row r="6" spans="1:5" x14ac:dyDescent="0.25">
      <c r="A6" s="526" t="s">
        <v>468</v>
      </c>
      <c r="B6" s="526"/>
      <c r="C6" s="526"/>
    </row>
    <row r="7" spans="1:5" ht="21" customHeight="1" x14ac:dyDescent="0.25">
      <c r="E7" s="5" t="s">
        <v>412</v>
      </c>
    </row>
    <row r="8" spans="1:5" ht="30" x14ac:dyDescent="0.25">
      <c r="A8" s="295" t="s">
        <v>227</v>
      </c>
      <c r="B8" s="296" t="s">
        <v>228</v>
      </c>
      <c r="C8" s="297" t="s">
        <v>318</v>
      </c>
      <c r="D8" s="298" t="s">
        <v>315</v>
      </c>
      <c r="E8" s="296" t="s">
        <v>0</v>
      </c>
    </row>
    <row r="9" spans="1:5" x14ac:dyDescent="0.25">
      <c r="A9" s="299" t="s">
        <v>71</v>
      </c>
      <c r="B9" s="300" t="s">
        <v>229</v>
      </c>
      <c r="C9" s="371">
        <f>C10+C12+C16</f>
        <v>18798.099999999999</v>
      </c>
      <c r="D9" s="372">
        <f>D10+D12+D16</f>
        <v>0</v>
      </c>
      <c r="E9" s="373">
        <f>E10+E12+E16</f>
        <v>18798.099999999999</v>
      </c>
    </row>
    <row r="10" spans="1:5" x14ac:dyDescent="0.25">
      <c r="A10" s="299" t="s">
        <v>230</v>
      </c>
      <c r="B10" s="300" t="s">
        <v>231</v>
      </c>
      <c r="C10" s="371">
        <f>C11</f>
        <v>17223</v>
      </c>
      <c r="D10" s="372">
        <f>D11</f>
        <v>0</v>
      </c>
      <c r="E10" s="373">
        <f>E11</f>
        <v>17223</v>
      </c>
    </row>
    <row r="11" spans="1:5" ht="15" customHeight="1" x14ac:dyDescent="0.25">
      <c r="A11" s="299" t="s">
        <v>232</v>
      </c>
      <c r="B11" s="301" t="s">
        <v>469</v>
      </c>
      <c r="C11" s="44">
        <v>17223</v>
      </c>
      <c r="D11" s="374"/>
      <c r="E11" s="377">
        <f>C11+D11</f>
        <v>17223</v>
      </c>
    </row>
    <row r="12" spans="1:5" x14ac:dyDescent="0.25">
      <c r="A12" s="299" t="s">
        <v>233</v>
      </c>
      <c r="B12" s="300" t="s">
        <v>234</v>
      </c>
      <c r="C12" s="371">
        <f>C13+C14+C15</f>
        <v>477</v>
      </c>
      <c r="D12" s="372">
        <f>D13+D14+D15</f>
        <v>0</v>
      </c>
      <c r="E12" s="373">
        <f>E13+E14+E15</f>
        <v>477</v>
      </c>
    </row>
    <row r="13" spans="1:5" x14ac:dyDescent="0.25">
      <c r="A13" s="299" t="s">
        <v>235</v>
      </c>
      <c r="B13" s="301" t="s">
        <v>293</v>
      </c>
      <c r="C13" s="376">
        <v>250</v>
      </c>
      <c r="D13" s="374"/>
      <c r="E13" s="377">
        <f>C13+D13</f>
        <v>250</v>
      </c>
    </row>
    <row r="14" spans="1:5" x14ac:dyDescent="0.25">
      <c r="A14" s="299" t="s">
        <v>236</v>
      </c>
      <c r="B14" s="301" t="s">
        <v>294</v>
      </c>
      <c r="C14" s="376">
        <v>7</v>
      </c>
      <c r="D14" s="374"/>
      <c r="E14" s="377">
        <f>C14+D14</f>
        <v>7</v>
      </c>
    </row>
    <row r="15" spans="1:5" x14ac:dyDescent="0.25">
      <c r="A15" s="299" t="s">
        <v>237</v>
      </c>
      <c r="B15" s="301" t="s">
        <v>295</v>
      </c>
      <c r="C15" s="376">
        <v>220</v>
      </c>
      <c r="D15" s="374"/>
      <c r="E15" s="377">
        <f>C15+D15</f>
        <v>220</v>
      </c>
    </row>
    <row r="16" spans="1:5" x14ac:dyDescent="0.25">
      <c r="A16" s="299" t="s">
        <v>238</v>
      </c>
      <c r="B16" s="302" t="s">
        <v>239</v>
      </c>
      <c r="C16" s="371">
        <f>C17+C18+C19</f>
        <v>1098.0999999999999</v>
      </c>
      <c r="D16" s="372">
        <f>D17+D18+D19</f>
        <v>0</v>
      </c>
      <c r="E16" s="373">
        <f>E17+E18+E19</f>
        <v>1098.0999999999999</v>
      </c>
    </row>
    <row r="17" spans="1:5" x14ac:dyDescent="0.25">
      <c r="A17" s="299" t="s">
        <v>240</v>
      </c>
      <c r="B17" s="301" t="s">
        <v>296</v>
      </c>
      <c r="C17" s="376">
        <v>63.1</v>
      </c>
      <c r="D17" s="374"/>
      <c r="E17" s="377">
        <f>C17+D17</f>
        <v>63.1</v>
      </c>
    </row>
    <row r="18" spans="1:5" x14ac:dyDescent="0.25">
      <c r="A18" s="299" t="s">
        <v>241</v>
      </c>
      <c r="B18" s="301" t="s">
        <v>297</v>
      </c>
      <c r="C18" s="376">
        <v>40</v>
      </c>
      <c r="D18" s="374"/>
      <c r="E18" s="377">
        <f>C18+D18</f>
        <v>40</v>
      </c>
    </row>
    <row r="19" spans="1:5" x14ac:dyDescent="0.25">
      <c r="A19" s="299" t="s">
        <v>242</v>
      </c>
      <c r="B19" s="301" t="s">
        <v>298</v>
      </c>
      <c r="C19" s="376">
        <v>995</v>
      </c>
      <c r="D19" s="374"/>
      <c r="E19" s="377">
        <f>C19+D19</f>
        <v>995</v>
      </c>
    </row>
    <row r="20" spans="1:5" x14ac:dyDescent="0.25">
      <c r="A20" s="299" t="s">
        <v>182</v>
      </c>
      <c r="B20" s="300" t="s">
        <v>243</v>
      </c>
      <c r="C20" s="371">
        <f>C21+C25+C29+C31</f>
        <v>1348.3999999999999</v>
      </c>
      <c r="D20" s="372">
        <f>D21+D25+D29+D31</f>
        <v>0</v>
      </c>
      <c r="E20" s="373">
        <f>E21+E25+E29+E31</f>
        <v>1348.3999999999999</v>
      </c>
    </row>
    <row r="21" spans="1:5" x14ac:dyDescent="0.25">
      <c r="A21" s="299" t="s">
        <v>244</v>
      </c>
      <c r="B21" s="300" t="s">
        <v>245</v>
      </c>
      <c r="C21" s="371">
        <f>C22+C23+C24</f>
        <v>231.7</v>
      </c>
      <c r="D21" s="372">
        <f>D22+D23+D24</f>
        <v>0</v>
      </c>
      <c r="E21" s="373">
        <f>E22+E23+E24</f>
        <v>231.7</v>
      </c>
    </row>
    <row r="22" spans="1:5" ht="30" x14ac:dyDescent="0.25">
      <c r="A22" s="299" t="s">
        <v>246</v>
      </c>
      <c r="B22" s="301" t="s">
        <v>299</v>
      </c>
      <c r="C22" s="376">
        <v>150</v>
      </c>
      <c r="D22" s="374"/>
      <c r="E22" s="377">
        <f>C22+D22</f>
        <v>150</v>
      </c>
    </row>
    <row r="23" spans="1:5" x14ac:dyDescent="0.25">
      <c r="A23" s="299" t="s">
        <v>247</v>
      </c>
      <c r="B23" s="301" t="s">
        <v>300</v>
      </c>
      <c r="C23" s="376">
        <v>18</v>
      </c>
      <c r="D23" s="374"/>
      <c r="E23" s="377">
        <f>C23+D23</f>
        <v>18</v>
      </c>
    </row>
    <row r="24" spans="1:5" x14ac:dyDescent="0.25">
      <c r="A24" s="299" t="s">
        <v>248</v>
      </c>
      <c r="B24" s="301" t="s">
        <v>301</v>
      </c>
      <c r="C24" s="376">
        <v>63.7</v>
      </c>
      <c r="D24" s="374"/>
      <c r="E24" s="377">
        <f>C24+D24</f>
        <v>63.7</v>
      </c>
    </row>
    <row r="25" spans="1:5" x14ac:dyDescent="0.25">
      <c r="A25" s="299" t="s">
        <v>249</v>
      </c>
      <c r="B25" s="300" t="s">
        <v>250</v>
      </c>
      <c r="C25" s="371">
        <f>C26+C27+C28</f>
        <v>1103.6999999999998</v>
      </c>
      <c r="D25" s="372">
        <f>D26+D27+D28</f>
        <v>0</v>
      </c>
      <c r="E25" s="373">
        <f>E26+E27+E28</f>
        <v>1103.6999999999998</v>
      </c>
    </row>
    <row r="26" spans="1:5" x14ac:dyDescent="0.25">
      <c r="A26" s="299" t="s">
        <v>251</v>
      </c>
      <c r="B26" s="301" t="s">
        <v>302</v>
      </c>
      <c r="C26" s="44">
        <v>180.1</v>
      </c>
      <c r="D26" s="104"/>
      <c r="E26" s="377">
        <f t="shared" ref="E26:E32" si="0">C26+D26</f>
        <v>180.1</v>
      </c>
    </row>
    <row r="27" spans="1:5" ht="15.75" customHeight="1" x14ac:dyDescent="0.25">
      <c r="A27" s="299" t="s">
        <v>252</v>
      </c>
      <c r="B27" s="301" t="s">
        <v>303</v>
      </c>
      <c r="C27" s="44">
        <v>104.8</v>
      </c>
      <c r="D27" s="104"/>
      <c r="E27" s="377">
        <f t="shared" si="0"/>
        <v>104.8</v>
      </c>
    </row>
    <row r="28" spans="1:5" x14ac:dyDescent="0.25">
      <c r="A28" s="299" t="s">
        <v>253</v>
      </c>
      <c r="B28" s="301" t="s">
        <v>331</v>
      </c>
      <c r="C28" s="376">
        <v>818.8</v>
      </c>
      <c r="D28" s="374"/>
      <c r="E28" s="377">
        <f t="shared" si="0"/>
        <v>818.8</v>
      </c>
    </row>
    <row r="29" spans="1:5" x14ac:dyDescent="0.25">
      <c r="A29" s="299" t="s">
        <v>254</v>
      </c>
      <c r="B29" s="300" t="s">
        <v>255</v>
      </c>
      <c r="C29" s="371">
        <v>3</v>
      </c>
      <c r="D29" s="372"/>
      <c r="E29" s="378">
        <f t="shared" si="0"/>
        <v>3</v>
      </c>
    </row>
    <row r="30" spans="1:5" hidden="1" x14ac:dyDescent="0.25">
      <c r="A30" s="299"/>
      <c r="B30" s="303" t="s">
        <v>406</v>
      </c>
      <c r="C30" s="379"/>
      <c r="D30" s="380"/>
      <c r="E30" s="381">
        <f t="shared" ref="E30" si="1">C30+D30</f>
        <v>0</v>
      </c>
    </row>
    <row r="31" spans="1:5" x14ac:dyDescent="0.25">
      <c r="A31" s="299" t="s">
        <v>256</v>
      </c>
      <c r="B31" s="300" t="s">
        <v>257</v>
      </c>
      <c r="C31" s="382">
        <v>10</v>
      </c>
      <c r="D31" s="383"/>
      <c r="E31" s="378">
        <f t="shared" si="0"/>
        <v>10</v>
      </c>
    </row>
    <row r="32" spans="1:5" s="305" customFormat="1" ht="13.5" hidden="1" x14ac:dyDescent="0.25">
      <c r="A32" s="304"/>
      <c r="B32" s="303" t="s">
        <v>403</v>
      </c>
      <c r="C32" s="379">
        <v>6.3</v>
      </c>
      <c r="D32" s="380"/>
      <c r="E32" s="381">
        <f t="shared" si="0"/>
        <v>6.3</v>
      </c>
    </row>
    <row r="33" spans="1:5" ht="28.5" x14ac:dyDescent="0.25">
      <c r="A33" s="299" t="s">
        <v>72</v>
      </c>
      <c r="B33" s="300" t="s">
        <v>258</v>
      </c>
      <c r="C33" s="382">
        <f>C34+C38</f>
        <v>60</v>
      </c>
      <c r="D33" s="383">
        <f t="shared" ref="D33:E33" si="2">D34+D38</f>
        <v>0</v>
      </c>
      <c r="E33" s="378">
        <f t="shared" si="2"/>
        <v>60</v>
      </c>
    </row>
    <row r="34" spans="1:5" x14ac:dyDescent="0.25">
      <c r="A34" s="299" t="s">
        <v>259</v>
      </c>
      <c r="B34" s="300" t="s">
        <v>260</v>
      </c>
      <c r="C34" s="382">
        <f>C35+C36+C37</f>
        <v>60</v>
      </c>
      <c r="D34" s="383">
        <f t="shared" ref="D34:E34" si="3">D35+D36+D37</f>
        <v>0</v>
      </c>
      <c r="E34" s="378">
        <f t="shared" si="3"/>
        <v>60</v>
      </c>
    </row>
    <row r="35" spans="1:5" x14ac:dyDescent="0.25">
      <c r="A35" s="203" t="s">
        <v>261</v>
      </c>
      <c r="B35" s="306" t="s">
        <v>304</v>
      </c>
      <c r="C35" s="44">
        <v>30</v>
      </c>
      <c r="D35" s="104"/>
      <c r="E35" s="377">
        <f t="shared" ref="E35:E36" si="4">C35+D35</f>
        <v>30</v>
      </c>
    </row>
    <row r="36" spans="1:5" x14ac:dyDescent="0.25">
      <c r="A36" s="299" t="s">
        <v>262</v>
      </c>
      <c r="B36" s="307" t="s">
        <v>408</v>
      </c>
      <c r="C36" s="44">
        <v>30</v>
      </c>
      <c r="D36" s="104"/>
      <c r="E36" s="377">
        <f t="shared" si="4"/>
        <v>30</v>
      </c>
    </row>
    <row r="37" spans="1:5" hidden="1" x14ac:dyDescent="0.25">
      <c r="A37" s="299" t="s">
        <v>407</v>
      </c>
      <c r="B37" s="307" t="s">
        <v>409</v>
      </c>
      <c r="C37" s="44"/>
      <c r="D37" s="104"/>
      <c r="E37" s="377">
        <f t="shared" ref="E37:E38" si="5">C37+D37</f>
        <v>0</v>
      </c>
    </row>
    <row r="38" spans="1:5" hidden="1" x14ac:dyDescent="0.25">
      <c r="A38" s="308" t="s">
        <v>410</v>
      </c>
      <c r="B38" s="309" t="s">
        <v>411</v>
      </c>
      <c r="C38" s="382"/>
      <c r="D38" s="383"/>
      <c r="E38" s="378">
        <f t="shared" si="5"/>
        <v>0</v>
      </c>
    </row>
    <row r="39" spans="1:5" x14ac:dyDescent="0.25">
      <c r="A39" s="299" t="s">
        <v>73</v>
      </c>
      <c r="B39" s="300" t="s">
        <v>263</v>
      </c>
      <c r="C39" s="371">
        <f>C40+C90+C92</f>
        <v>12930.599999999999</v>
      </c>
      <c r="D39" s="372">
        <f>D40+D90+D92</f>
        <v>0</v>
      </c>
      <c r="E39" s="384">
        <f>E40+E90+E92</f>
        <v>12930.599999999999</v>
      </c>
    </row>
    <row r="40" spans="1:5" x14ac:dyDescent="0.25">
      <c r="A40" s="299" t="s">
        <v>264</v>
      </c>
      <c r="B40" s="309" t="s">
        <v>265</v>
      </c>
      <c r="C40" s="371">
        <f>C41+C64+C65</f>
        <v>12318.8</v>
      </c>
      <c r="D40" s="372">
        <f>D41+D64+D65</f>
        <v>0</v>
      </c>
      <c r="E40" s="384">
        <f>E41+E64+E65</f>
        <v>12318.8</v>
      </c>
    </row>
    <row r="41" spans="1:5" s="2" customFormat="1" x14ac:dyDescent="0.25">
      <c r="A41" s="203" t="s">
        <v>266</v>
      </c>
      <c r="B41" s="307" t="s">
        <v>356</v>
      </c>
      <c r="C41" s="387">
        <f>C42+C43+C44+C45+C46+C47+C48+C50+C51+C53+C54+C55+C56+C57+C58+C59+C60+C61+C63+C49+C52+C62</f>
        <v>2511.1999999999998</v>
      </c>
      <c r="D41" s="388">
        <f>D42+D43+D44+D45+D46+D47+D48+D50+D51+D53+D54+D55+D56+D57+D58+D59+D60+D61+D63+D49+D52+D62</f>
        <v>0</v>
      </c>
      <c r="E41" s="103">
        <f>E42+E43+E44+E45+E46+E47+E48+E50+E51+E53+E54+E55+E56+E57+E58+E59+E60+E61+E63+E49+E52+E62</f>
        <v>2511.1999999999998</v>
      </c>
    </row>
    <row r="42" spans="1:5" x14ac:dyDescent="0.25">
      <c r="A42" s="299" t="s">
        <v>267</v>
      </c>
      <c r="B42" s="301" t="s">
        <v>414</v>
      </c>
      <c r="C42" s="376">
        <v>0.6</v>
      </c>
      <c r="D42" s="374"/>
      <c r="E42" s="377">
        <f t="shared" ref="E42:E64" si="6">C42+D42</f>
        <v>0.6</v>
      </c>
    </row>
    <row r="43" spans="1:5" x14ac:dyDescent="0.25">
      <c r="A43" s="299" t="s">
        <v>268</v>
      </c>
      <c r="B43" s="301" t="s">
        <v>357</v>
      </c>
      <c r="C43" s="376">
        <v>7.6</v>
      </c>
      <c r="D43" s="374"/>
      <c r="E43" s="377">
        <f t="shared" si="6"/>
        <v>7.6</v>
      </c>
    </row>
    <row r="44" spans="1:5" x14ac:dyDescent="0.25">
      <c r="A44" s="299" t="s">
        <v>269</v>
      </c>
      <c r="B44" s="301" t="s">
        <v>358</v>
      </c>
      <c r="C44" s="376">
        <v>8</v>
      </c>
      <c r="D44" s="374"/>
      <c r="E44" s="377">
        <f t="shared" si="6"/>
        <v>8</v>
      </c>
    </row>
    <row r="45" spans="1:5" x14ac:dyDescent="0.25">
      <c r="A45" s="299" t="s">
        <v>270</v>
      </c>
      <c r="B45" s="301" t="s">
        <v>359</v>
      </c>
      <c r="C45" s="376">
        <v>211.8</v>
      </c>
      <c r="D45" s="374"/>
      <c r="E45" s="377">
        <f t="shared" si="6"/>
        <v>211.8</v>
      </c>
    </row>
    <row r="46" spans="1:5" x14ac:dyDescent="0.25">
      <c r="A46" s="299" t="s">
        <v>271</v>
      </c>
      <c r="B46" s="301" t="s">
        <v>360</v>
      </c>
      <c r="C46" s="376">
        <v>305.60000000000002</v>
      </c>
      <c r="D46" s="374"/>
      <c r="E46" s="377">
        <f t="shared" si="6"/>
        <v>305.60000000000002</v>
      </c>
    </row>
    <row r="47" spans="1:5" x14ac:dyDescent="0.25">
      <c r="A47" s="299" t="s">
        <v>272</v>
      </c>
      <c r="B47" s="301" t="s">
        <v>361</v>
      </c>
      <c r="C47" s="376">
        <v>607.29999999999995</v>
      </c>
      <c r="D47" s="374"/>
      <c r="E47" s="377">
        <f t="shared" si="6"/>
        <v>607.29999999999995</v>
      </c>
    </row>
    <row r="48" spans="1:5" x14ac:dyDescent="0.25">
      <c r="A48" s="299" t="s">
        <v>273</v>
      </c>
      <c r="B48" s="301" t="s">
        <v>362</v>
      </c>
      <c r="C48" s="376">
        <v>94.3</v>
      </c>
      <c r="D48" s="374"/>
      <c r="E48" s="377">
        <f t="shared" si="6"/>
        <v>94.3</v>
      </c>
    </row>
    <row r="49" spans="1:5" x14ac:dyDescent="0.25">
      <c r="A49" s="299" t="s">
        <v>274</v>
      </c>
      <c r="B49" s="301" t="s">
        <v>363</v>
      </c>
      <c r="C49" s="376">
        <v>13.8</v>
      </c>
      <c r="D49" s="374"/>
      <c r="E49" s="377">
        <f t="shared" si="6"/>
        <v>13.8</v>
      </c>
    </row>
    <row r="50" spans="1:5" ht="30" x14ac:dyDescent="0.25">
      <c r="A50" s="299" t="s">
        <v>275</v>
      </c>
      <c r="B50" s="301" t="s">
        <v>364</v>
      </c>
      <c r="C50" s="376">
        <v>226.7</v>
      </c>
      <c r="D50" s="374"/>
      <c r="E50" s="377">
        <f t="shared" si="6"/>
        <v>226.7</v>
      </c>
    </row>
    <row r="51" spans="1:5" x14ac:dyDescent="0.25">
      <c r="A51" s="299" t="s">
        <v>276</v>
      </c>
      <c r="B51" s="301" t="s">
        <v>365</v>
      </c>
      <c r="C51" s="376">
        <v>94.7</v>
      </c>
      <c r="D51" s="374"/>
      <c r="E51" s="377">
        <f t="shared" si="6"/>
        <v>94.7</v>
      </c>
    </row>
    <row r="52" spans="1:5" x14ac:dyDescent="0.25">
      <c r="A52" s="299" t="s">
        <v>277</v>
      </c>
      <c r="B52" s="301" t="s">
        <v>366</v>
      </c>
      <c r="C52" s="376">
        <v>69.900000000000006</v>
      </c>
      <c r="D52" s="374"/>
      <c r="E52" s="377">
        <f t="shared" si="6"/>
        <v>69.900000000000006</v>
      </c>
    </row>
    <row r="53" spans="1:5" x14ac:dyDescent="0.25">
      <c r="A53" s="299" t="s">
        <v>278</v>
      </c>
      <c r="B53" s="301" t="s">
        <v>367</v>
      </c>
      <c r="C53" s="376">
        <v>30.6</v>
      </c>
      <c r="D53" s="374"/>
      <c r="E53" s="377">
        <f t="shared" si="6"/>
        <v>30.6</v>
      </c>
    </row>
    <row r="54" spans="1:5" x14ac:dyDescent="0.25">
      <c r="A54" s="299" t="s">
        <v>279</v>
      </c>
      <c r="B54" s="301" t="s">
        <v>368</v>
      </c>
      <c r="C54" s="376">
        <v>10</v>
      </c>
      <c r="D54" s="374"/>
      <c r="E54" s="377">
        <f t="shared" si="6"/>
        <v>10</v>
      </c>
    </row>
    <row r="55" spans="1:5" x14ac:dyDescent="0.25">
      <c r="A55" s="299" t="s">
        <v>280</v>
      </c>
      <c r="B55" s="301" t="s">
        <v>369</v>
      </c>
      <c r="C55" s="376">
        <v>0.8</v>
      </c>
      <c r="D55" s="374"/>
      <c r="E55" s="377">
        <f t="shared" si="6"/>
        <v>0.8</v>
      </c>
    </row>
    <row r="56" spans="1:5" x14ac:dyDescent="0.25">
      <c r="A56" s="299" t="s">
        <v>281</v>
      </c>
      <c r="B56" s="301" t="s">
        <v>370</v>
      </c>
      <c r="C56" s="376">
        <v>16.7</v>
      </c>
      <c r="D56" s="374"/>
      <c r="E56" s="377">
        <f t="shared" si="6"/>
        <v>16.7</v>
      </c>
    </row>
    <row r="57" spans="1:5" x14ac:dyDescent="0.25">
      <c r="A57" s="299" t="s">
        <v>282</v>
      </c>
      <c r="B57" s="301" t="s">
        <v>371</v>
      </c>
      <c r="C57" s="376">
        <v>372.8</v>
      </c>
      <c r="D57" s="374"/>
      <c r="E57" s="377">
        <f t="shared" si="6"/>
        <v>372.8</v>
      </c>
    </row>
    <row r="58" spans="1:5" ht="30" x14ac:dyDescent="0.25">
      <c r="A58" s="299" t="s">
        <v>283</v>
      </c>
      <c r="B58" s="301" t="s">
        <v>372</v>
      </c>
      <c r="C58" s="376">
        <v>12.1</v>
      </c>
      <c r="D58" s="374"/>
      <c r="E58" s="377">
        <f t="shared" si="6"/>
        <v>12.1</v>
      </c>
    </row>
    <row r="59" spans="1:5" x14ac:dyDescent="0.25">
      <c r="A59" s="299" t="s">
        <v>284</v>
      </c>
      <c r="B59" s="301" t="s">
        <v>373</v>
      </c>
      <c r="C59" s="376">
        <v>198.1</v>
      </c>
      <c r="D59" s="374"/>
      <c r="E59" s="377">
        <f t="shared" si="6"/>
        <v>198.1</v>
      </c>
    </row>
    <row r="60" spans="1:5" x14ac:dyDescent="0.25">
      <c r="A60" s="299" t="s">
        <v>285</v>
      </c>
      <c r="B60" s="301" t="s">
        <v>374</v>
      </c>
      <c r="C60" s="376">
        <v>198</v>
      </c>
      <c r="D60" s="374"/>
      <c r="E60" s="377">
        <f t="shared" si="6"/>
        <v>198</v>
      </c>
    </row>
    <row r="61" spans="1:5" ht="15.75" customHeight="1" x14ac:dyDescent="0.25">
      <c r="A61" s="299" t="s">
        <v>286</v>
      </c>
      <c r="B61" s="301" t="s">
        <v>375</v>
      </c>
      <c r="C61" s="376">
        <v>26.1</v>
      </c>
      <c r="D61" s="374"/>
      <c r="E61" s="377">
        <f t="shared" si="6"/>
        <v>26.1</v>
      </c>
    </row>
    <row r="62" spans="1:5" x14ac:dyDescent="0.25">
      <c r="A62" s="299" t="s">
        <v>287</v>
      </c>
      <c r="B62" s="301" t="s">
        <v>376</v>
      </c>
      <c r="C62" s="376">
        <v>1.5</v>
      </c>
      <c r="D62" s="374"/>
      <c r="E62" s="377">
        <f t="shared" ref="E62" si="7">C62+D62</f>
        <v>1.5</v>
      </c>
    </row>
    <row r="63" spans="1:5" x14ac:dyDescent="0.25">
      <c r="A63" s="299" t="s">
        <v>471</v>
      </c>
      <c r="B63" s="301" t="s">
        <v>472</v>
      </c>
      <c r="C63" s="376">
        <v>4.2</v>
      </c>
      <c r="D63" s="374"/>
      <c r="E63" s="377">
        <f t="shared" si="6"/>
        <v>4.2</v>
      </c>
    </row>
    <row r="64" spans="1:5" s="2" customFormat="1" ht="15" customHeight="1" x14ac:dyDescent="0.25">
      <c r="A64" s="203" t="s">
        <v>288</v>
      </c>
      <c r="B64" s="310" t="s">
        <v>503</v>
      </c>
      <c r="C64" s="44">
        <v>9011.9</v>
      </c>
      <c r="D64" s="104"/>
      <c r="E64" s="375">
        <f t="shared" si="6"/>
        <v>9011.9</v>
      </c>
    </row>
    <row r="65" spans="1:5" s="2" customFormat="1" ht="15" customHeight="1" x14ac:dyDescent="0.25">
      <c r="A65" s="203" t="s">
        <v>289</v>
      </c>
      <c r="B65" s="310" t="s">
        <v>377</v>
      </c>
      <c r="C65" s="44">
        <f>C66+C80+C81+C82+C83+C84+C86+C85</f>
        <v>795.7</v>
      </c>
      <c r="D65" s="104">
        <f>D66+D80+D81+D82+D83+D84+D86+D85</f>
        <v>0</v>
      </c>
      <c r="E65" s="375">
        <f>E66+E80+E81+E82+E83+E84+E86+E85</f>
        <v>795.7</v>
      </c>
    </row>
    <row r="66" spans="1:5" s="2" customFormat="1" hidden="1" x14ac:dyDescent="0.25">
      <c r="A66" s="203" t="s">
        <v>355</v>
      </c>
      <c r="B66" s="310" t="s">
        <v>378</v>
      </c>
      <c r="C66" s="44">
        <f>SUM(C67:C79)</f>
        <v>0</v>
      </c>
      <c r="D66" s="104">
        <f>SUM(D67:D79)</f>
        <v>0</v>
      </c>
      <c r="E66" s="375">
        <f>SUM(E67:E79)</f>
        <v>0</v>
      </c>
    </row>
    <row r="67" spans="1:5" s="312" customFormat="1" hidden="1" x14ac:dyDescent="0.25">
      <c r="A67" s="304" t="s">
        <v>383</v>
      </c>
      <c r="B67" s="311" t="s">
        <v>431</v>
      </c>
      <c r="C67" s="385"/>
      <c r="D67" s="380"/>
      <c r="E67" s="381">
        <f t="shared" ref="E67:E89" si="8">C67+D67</f>
        <v>0</v>
      </c>
    </row>
    <row r="68" spans="1:5" s="312" customFormat="1" ht="25.5" hidden="1" x14ac:dyDescent="0.25">
      <c r="A68" s="304" t="s">
        <v>384</v>
      </c>
      <c r="B68" s="311" t="s">
        <v>322</v>
      </c>
      <c r="C68" s="385"/>
      <c r="D68" s="380"/>
      <c r="E68" s="381">
        <f t="shared" si="8"/>
        <v>0</v>
      </c>
    </row>
    <row r="69" spans="1:5" s="312" customFormat="1" ht="16.5" hidden="1" customHeight="1" x14ac:dyDescent="0.25">
      <c r="A69" s="304" t="s">
        <v>385</v>
      </c>
      <c r="B69" s="311" t="s">
        <v>323</v>
      </c>
      <c r="C69" s="385"/>
      <c r="D69" s="380"/>
      <c r="E69" s="381">
        <f t="shared" si="8"/>
        <v>0</v>
      </c>
    </row>
    <row r="70" spans="1:5" s="312" customFormat="1" hidden="1" x14ac:dyDescent="0.25">
      <c r="A70" s="304" t="s">
        <v>386</v>
      </c>
      <c r="B70" s="311" t="s">
        <v>332</v>
      </c>
      <c r="C70" s="385"/>
      <c r="D70" s="380"/>
      <c r="E70" s="381">
        <f t="shared" si="8"/>
        <v>0</v>
      </c>
    </row>
    <row r="71" spans="1:5" s="312" customFormat="1" ht="25.5" hidden="1" x14ac:dyDescent="0.25">
      <c r="A71" s="304" t="s">
        <v>387</v>
      </c>
      <c r="B71" s="311" t="s">
        <v>321</v>
      </c>
      <c r="C71" s="385"/>
      <c r="D71" s="380"/>
      <c r="E71" s="381">
        <f t="shared" si="8"/>
        <v>0</v>
      </c>
    </row>
    <row r="72" spans="1:5" s="312" customFormat="1" ht="25.5" hidden="1" x14ac:dyDescent="0.25">
      <c r="A72" s="304" t="s">
        <v>388</v>
      </c>
      <c r="B72" s="311" t="s">
        <v>319</v>
      </c>
      <c r="C72" s="385"/>
      <c r="D72" s="380"/>
      <c r="E72" s="381">
        <f t="shared" si="8"/>
        <v>0</v>
      </c>
    </row>
    <row r="73" spans="1:5" s="312" customFormat="1" ht="38.25" hidden="1" x14ac:dyDescent="0.25">
      <c r="A73" s="304" t="s">
        <v>389</v>
      </c>
      <c r="B73" s="311" t="s">
        <v>320</v>
      </c>
      <c r="C73" s="385"/>
      <c r="D73" s="380"/>
      <c r="E73" s="381">
        <f t="shared" si="8"/>
        <v>0</v>
      </c>
    </row>
    <row r="74" spans="1:5" s="312" customFormat="1" hidden="1" x14ac:dyDescent="0.25">
      <c r="A74" s="304" t="s">
        <v>390</v>
      </c>
      <c r="B74" s="311" t="s">
        <v>415</v>
      </c>
      <c r="C74" s="385"/>
      <c r="D74" s="380"/>
      <c r="E74" s="381">
        <f t="shared" si="8"/>
        <v>0</v>
      </c>
    </row>
    <row r="75" spans="1:5" s="312" customFormat="1" hidden="1" x14ac:dyDescent="0.25">
      <c r="A75" s="304" t="s">
        <v>419</v>
      </c>
      <c r="B75" s="335" t="s">
        <v>424</v>
      </c>
      <c r="C75" s="385"/>
      <c r="D75" s="380"/>
      <c r="E75" s="381">
        <f t="shared" si="8"/>
        <v>0</v>
      </c>
    </row>
    <row r="76" spans="1:5" s="312" customFormat="1" hidden="1" x14ac:dyDescent="0.25">
      <c r="A76" s="304" t="s">
        <v>420</v>
      </c>
      <c r="B76" s="335" t="s">
        <v>425</v>
      </c>
      <c r="C76" s="385"/>
      <c r="D76" s="380"/>
      <c r="E76" s="381">
        <f t="shared" si="8"/>
        <v>0</v>
      </c>
    </row>
    <row r="77" spans="1:5" s="312" customFormat="1" ht="25.5" hidden="1" x14ac:dyDescent="0.25">
      <c r="A77" s="304" t="s">
        <v>421</v>
      </c>
      <c r="B77" s="335" t="s">
        <v>426</v>
      </c>
      <c r="C77" s="385"/>
      <c r="D77" s="380"/>
      <c r="E77" s="381">
        <f t="shared" si="8"/>
        <v>0</v>
      </c>
    </row>
    <row r="78" spans="1:5" s="312" customFormat="1" hidden="1" x14ac:dyDescent="0.25">
      <c r="A78" s="304" t="s">
        <v>422</v>
      </c>
      <c r="B78" s="335" t="s">
        <v>427</v>
      </c>
      <c r="C78" s="385"/>
      <c r="D78" s="380"/>
      <c r="E78" s="381">
        <f t="shared" si="8"/>
        <v>0</v>
      </c>
    </row>
    <row r="79" spans="1:5" s="312" customFormat="1" hidden="1" x14ac:dyDescent="0.25">
      <c r="A79" s="304" t="s">
        <v>423</v>
      </c>
      <c r="B79" s="335" t="s">
        <v>428</v>
      </c>
      <c r="C79" s="385"/>
      <c r="D79" s="380"/>
      <c r="E79" s="381">
        <f t="shared" si="8"/>
        <v>0</v>
      </c>
    </row>
    <row r="80" spans="1:5" s="2" customFormat="1" ht="30" hidden="1" x14ac:dyDescent="0.25">
      <c r="A80" s="203" t="s">
        <v>379</v>
      </c>
      <c r="B80" s="307" t="s">
        <v>380</v>
      </c>
      <c r="C80" s="44"/>
      <c r="D80" s="104"/>
      <c r="E80" s="375">
        <f t="shared" si="8"/>
        <v>0</v>
      </c>
    </row>
    <row r="81" spans="1:5" s="2" customFormat="1" hidden="1" x14ac:dyDescent="0.25">
      <c r="A81" s="203" t="s">
        <v>381</v>
      </c>
      <c r="B81" s="307" t="s">
        <v>404</v>
      </c>
      <c r="C81" s="44"/>
      <c r="D81" s="104"/>
      <c r="E81" s="375">
        <f t="shared" si="8"/>
        <v>0</v>
      </c>
    </row>
    <row r="82" spans="1:5" s="2" customFormat="1" ht="45" x14ac:dyDescent="0.25">
      <c r="A82" s="203" t="s">
        <v>473</v>
      </c>
      <c r="B82" s="307" t="s">
        <v>382</v>
      </c>
      <c r="C82" s="44">
        <v>396.7</v>
      </c>
      <c r="D82" s="104"/>
      <c r="E82" s="375">
        <f t="shared" si="8"/>
        <v>396.7</v>
      </c>
    </row>
    <row r="83" spans="1:5" s="2" customFormat="1" x14ac:dyDescent="0.25">
      <c r="A83" s="203" t="s">
        <v>379</v>
      </c>
      <c r="B83" s="307" t="s">
        <v>391</v>
      </c>
      <c r="C83" s="44">
        <v>63</v>
      </c>
      <c r="D83" s="104"/>
      <c r="E83" s="375">
        <f>C83+D83</f>
        <v>63</v>
      </c>
    </row>
    <row r="84" spans="1:5" s="2" customFormat="1" x14ac:dyDescent="0.25">
      <c r="A84" s="203" t="s">
        <v>381</v>
      </c>
      <c r="B84" s="307" t="s">
        <v>484</v>
      </c>
      <c r="C84" s="44">
        <v>107.7</v>
      </c>
      <c r="D84" s="104"/>
      <c r="E84" s="375">
        <f>C84+D84</f>
        <v>107.7</v>
      </c>
    </row>
    <row r="85" spans="1:5" s="2" customFormat="1" hidden="1" x14ac:dyDescent="0.25">
      <c r="A85" s="203"/>
      <c r="B85" s="337" t="s">
        <v>404</v>
      </c>
      <c r="C85" s="44"/>
      <c r="D85" s="104"/>
      <c r="E85" s="375">
        <f>C85+D85</f>
        <v>0</v>
      </c>
    </row>
    <row r="86" spans="1:5" s="2" customFormat="1" x14ac:dyDescent="0.25">
      <c r="A86" s="203" t="s">
        <v>438</v>
      </c>
      <c r="B86" s="307" t="s">
        <v>525</v>
      </c>
      <c r="C86" s="44">
        <f>C87+C88+C89</f>
        <v>228.3</v>
      </c>
      <c r="D86" s="104">
        <f>D87+D88+D89</f>
        <v>0</v>
      </c>
      <c r="E86" s="375">
        <f>E87+E88+E89</f>
        <v>228.3</v>
      </c>
    </row>
    <row r="87" spans="1:5" s="2" customFormat="1" hidden="1" x14ac:dyDescent="0.25">
      <c r="A87" s="304"/>
      <c r="B87" s="303" t="s">
        <v>352</v>
      </c>
      <c r="C87" s="385"/>
      <c r="D87" s="380"/>
      <c r="E87" s="381">
        <f>C87+D87</f>
        <v>0</v>
      </c>
    </row>
    <row r="88" spans="1:5" s="2" customFormat="1" hidden="1" x14ac:dyDescent="0.25">
      <c r="A88" s="304"/>
      <c r="B88" s="303" t="s">
        <v>392</v>
      </c>
      <c r="C88" s="385"/>
      <c r="D88" s="380"/>
      <c r="E88" s="381">
        <f>C88+D88</f>
        <v>0</v>
      </c>
    </row>
    <row r="89" spans="1:5" s="2" customFormat="1" x14ac:dyDescent="0.25">
      <c r="A89" s="304"/>
      <c r="B89" s="303" t="s">
        <v>526</v>
      </c>
      <c r="C89" s="385">
        <v>228.3</v>
      </c>
      <c r="D89" s="380"/>
      <c r="E89" s="381">
        <f t="shared" si="8"/>
        <v>228.3</v>
      </c>
    </row>
    <row r="90" spans="1:5" x14ac:dyDescent="0.25">
      <c r="A90" s="299" t="s">
        <v>290</v>
      </c>
      <c r="B90" s="309" t="s">
        <v>413</v>
      </c>
      <c r="C90" s="371">
        <v>580</v>
      </c>
      <c r="D90" s="372"/>
      <c r="E90" s="378">
        <f>C90+D90</f>
        <v>580</v>
      </c>
    </row>
    <row r="91" spans="1:5" ht="25.5" x14ac:dyDescent="0.25">
      <c r="A91" s="304"/>
      <c r="B91" s="311" t="s">
        <v>470</v>
      </c>
      <c r="C91" s="385">
        <v>21</v>
      </c>
      <c r="D91" s="380"/>
      <c r="E91" s="381">
        <v>21</v>
      </c>
    </row>
    <row r="92" spans="1:5" x14ac:dyDescent="0.25">
      <c r="A92" s="299" t="s">
        <v>291</v>
      </c>
      <c r="B92" s="309" t="s">
        <v>524</v>
      </c>
      <c r="C92" s="371">
        <f>C95+C94+C93</f>
        <v>31.8</v>
      </c>
      <c r="D92" s="372">
        <f>D93+D94+D95</f>
        <v>0</v>
      </c>
      <c r="E92" s="378">
        <f>C92+D92</f>
        <v>31.8</v>
      </c>
    </row>
    <row r="93" spans="1:5" hidden="1" x14ac:dyDescent="0.25">
      <c r="A93" s="299" t="s">
        <v>459</v>
      </c>
      <c r="B93" s="307" t="s">
        <v>461</v>
      </c>
      <c r="C93" s="44"/>
      <c r="D93" s="104"/>
      <c r="E93" s="375">
        <f>C93+D93</f>
        <v>0</v>
      </c>
    </row>
    <row r="94" spans="1:5" hidden="1" x14ac:dyDescent="0.25">
      <c r="A94" s="299" t="s">
        <v>459</v>
      </c>
      <c r="B94" s="307" t="s">
        <v>462</v>
      </c>
      <c r="C94" s="44">
        <v>31.8</v>
      </c>
      <c r="D94" s="104"/>
      <c r="E94" s="375">
        <f t="shared" ref="E94:E95" si="9">C94+D94</f>
        <v>31.8</v>
      </c>
    </row>
    <row r="95" spans="1:5" ht="30" hidden="1" x14ac:dyDescent="0.25">
      <c r="A95" s="299" t="s">
        <v>460</v>
      </c>
      <c r="B95" s="307" t="s">
        <v>463</v>
      </c>
      <c r="C95" s="44"/>
      <c r="D95" s="104"/>
      <c r="E95" s="375">
        <f t="shared" si="9"/>
        <v>0</v>
      </c>
    </row>
    <row r="96" spans="1:5" x14ac:dyDescent="0.25">
      <c r="A96" s="503" t="s">
        <v>74</v>
      </c>
      <c r="B96" s="313" t="s">
        <v>292</v>
      </c>
      <c r="C96" s="386">
        <f>C9+C20+C33+C39</f>
        <v>33137.1</v>
      </c>
      <c r="D96" s="386">
        <f>D9+D20+D33+D39</f>
        <v>0</v>
      </c>
      <c r="E96" s="386">
        <f>E9+E20+E33+E39</f>
        <v>33137.1</v>
      </c>
    </row>
    <row r="97" spans="1:5" ht="15.75" customHeight="1" x14ac:dyDescent="0.25">
      <c r="A97" s="308" t="s">
        <v>75</v>
      </c>
      <c r="B97" s="502" t="s">
        <v>516</v>
      </c>
      <c r="C97" s="371">
        <f>C98+C99+C100</f>
        <v>780.6</v>
      </c>
      <c r="D97" s="372">
        <f t="shared" ref="D97:E97" si="10">D98+D99+D100</f>
        <v>0</v>
      </c>
      <c r="E97" s="378">
        <f t="shared" si="10"/>
        <v>780.59999999999991</v>
      </c>
    </row>
    <row r="98" spans="1:5" ht="15.75" customHeight="1" x14ac:dyDescent="0.25">
      <c r="A98" s="299" t="s">
        <v>505</v>
      </c>
      <c r="B98" s="519" t="s">
        <v>520</v>
      </c>
      <c r="C98" s="376">
        <v>154.4</v>
      </c>
      <c r="D98" s="374"/>
      <c r="E98" s="377">
        <v>279.39999999999998</v>
      </c>
    </row>
    <row r="99" spans="1:5" x14ac:dyDescent="0.25">
      <c r="A99" s="299" t="s">
        <v>506</v>
      </c>
      <c r="B99" s="519" t="s">
        <v>521</v>
      </c>
      <c r="C99" s="376">
        <v>18.8</v>
      </c>
      <c r="D99" s="374"/>
      <c r="E99" s="377">
        <f t="shared" ref="E99" si="11">C99+D99</f>
        <v>18.8</v>
      </c>
    </row>
    <row r="100" spans="1:5" x14ac:dyDescent="0.25">
      <c r="A100" s="299" t="s">
        <v>507</v>
      </c>
      <c r="B100" s="519" t="s">
        <v>522</v>
      </c>
      <c r="C100" s="376">
        <v>607.4</v>
      </c>
      <c r="D100" s="374"/>
      <c r="E100" s="377">
        <v>482.4</v>
      </c>
    </row>
    <row r="101" spans="1:5" x14ac:dyDescent="0.25">
      <c r="A101" s="503" t="s">
        <v>76</v>
      </c>
      <c r="B101" s="313" t="s">
        <v>172</v>
      </c>
      <c r="C101" s="386">
        <f>C96+C97</f>
        <v>33917.699999999997</v>
      </c>
      <c r="D101" s="386">
        <f t="shared" ref="D101:E101" si="12">D96+D97</f>
        <v>0</v>
      </c>
      <c r="E101" s="386">
        <f t="shared" si="12"/>
        <v>33917.699999999997</v>
      </c>
    </row>
  </sheetData>
  <mergeCells count="5">
    <mergeCell ref="B1:E1"/>
    <mergeCell ref="B3:E3"/>
    <mergeCell ref="B4:E4"/>
    <mergeCell ref="B2:E2"/>
    <mergeCell ref="A6:C6"/>
  </mergeCells>
  <pageMargins left="1.1811023622047245" right="0.39370078740157483" top="0.78740157480314965" bottom="0.39370078740157483" header="0.31496062992125984" footer="0.31496062992125984"/>
  <pageSetup paperSize="9" scale="90" fitToWidth="0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7"/>
  <sheetViews>
    <sheetView showZeros="0" workbookViewId="0">
      <selection activeCell="B3" sqref="B3:O3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7" width="10" style="2" hidden="1" customWidth="1"/>
    <col min="8" max="9" width="10" style="127" hidden="1" customWidth="1"/>
    <col min="10" max="10" width="10.28515625" style="127" hidden="1" customWidth="1"/>
    <col min="11" max="11" width="9.140625" style="127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621" t="s">
        <v>329</v>
      </c>
      <c r="C1" s="621"/>
      <c r="D1" s="621"/>
      <c r="E1" s="621"/>
      <c r="F1" s="621"/>
      <c r="G1" s="621"/>
      <c r="H1" s="621"/>
      <c r="I1" s="621"/>
      <c r="J1" s="621"/>
      <c r="K1" s="621"/>
      <c r="L1" s="621"/>
      <c r="M1" s="621"/>
      <c r="N1" s="621"/>
      <c r="O1" s="621"/>
    </row>
    <row r="2" spans="2:15" x14ac:dyDescent="0.25">
      <c r="B2" s="621" t="s">
        <v>467</v>
      </c>
      <c r="C2" s="621"/>
      <c r="D2" s="621"/>
      <c r="E2" s="621"/>
      <c r="F2" s="621"/>
      <c r="G2" s="621"/>
      <c r="H2" s="621"/>
      <c r="I2" s="621"/>
      <c r="J2" s="621"/>
      <c r="K2" s="621"/>
      <c r="L2" s="621"/>
      <c r="M2" s="621"/>
      <c r="N2" s="621"/>
      <c r="O2" s="621"/>
    </row>
    <row r="3" spans="2:15" x14ac:dyDescent="0.25">
      <c r="B3" s="621" t="s">
        <v>529</v>
      </c>
      <c r="C3" s="621"/>
      <c r="D3" s="621"/>
      <c r="E3" s="621"/>
      <c r="F3" s="621"/>
      <c r="G3" s="621"/>
      <c r="H3" s="621"/>
      <c r="I3" s="621"/>
      <c r="J3" s="621"/>
      <c r="K3" s="621"/>
      <c r="L3" s="621"/>
      <c r="M3" s="621"/>
      <c r="N3" s="621"/>
      <c r="O3" s="621"/>
    </row>
    <row r="4" spans="2:15" x14ac:dyDescent="0.25">
      <c r="B4" s="621" t="s">
        <v>347</v>
      </c>
      <c r="C4" s="621"/>
      <c r="D4" s="621"/>
      <c r="E4" s="621"/>
      <c r="F4" s="621"/>
      <c r="G4" s="621"/>
      <c r="H4" s="621"/>
      <c r="I4" s="621"/>
      <c r="J4" s="621"/>
      <c r="K4" s="621"/>
      <c r="L4" s="621"/>
      <c r="M4" s="621"/>
      <c r="N4" s="621"/>
      <c r="O4" s="621"/>
    </row>
    <row r="5" spans="2:15" s="330" customFormat="1" ht="15" hidden="1" customHeight="1" x14ac:dyDescent="0.25">
      <c r="B5" s="619" t="s">
        <v>416</v>
      </c>
      <c r="C5" s="619"/>
      <c r="D5" s="619"/>
      <c r="E5" s="619"/>
      <c r="F5" s="619"/>
      <c r="G5" s="619"/>
      <c r="H5" s="619"/>
      <c r="I5" s="619"/>
      <c r="J5" s="619"/>
      <c r="K5" s="619"/>
      <c r="L5" s="619"/>
      <c r="M5" s="619"/>
      <c r="N5" s="619"/>
      <c r="O5" s="619"/>
    </row>
    <row r="6" spans="2:15" s="330" customFormat="1" hidden="1" x14ac:dyDescent="0.25">
      <c r="B6" s="619" t="s">
        <v>444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19"/>
      <c r="N6" s="619"/>
      <c r="O6" s="619"/>
    </row>
    <row r="7" spans="2:15" s="330" customFormat="1" ht="14.25" hidden="1" customHeight="1" x14ac:dyDescent="0.25">
      <c r="B7" s="619" t="s">
        <v>417</v>
      </c>
      <c r="C7" s="619"/>
      <c r="D7" s="619"/>
      <c r="E7" s="619"/>
      <c r="F7" s="619"/>
      <c r="G7" s="619"/>
      <c r="H7" s="619"/>
      <c r="I7" s="619"/>
      <c r="J7" s="619"/>
      <c r="K7" s="619"/>
      <c r="L7" s="619"/>
      <c r="M7" s="619"/>
      <c r="N7" s="619"/>
      <c r="O7" s="619"/>
    </row>
    <row r="8" spans="2:15" s="330" customFormat="1" hidden="1" x14ac:dyDescent="0.25">
      <c r="B8" s="619" t="s">
        <v>443</v>
      </c>
      <c r="C8" s="619"/>
      <c r="D8" s="619"/>
      <c r="E8" s="619"/>
      <c r="F8" s="619"/>
      <c r="G8" s="619"/>
      <c r="H8" s="619"/>
      <c r="I8" s="619"/>
      <c r="J8" s="619"/>
      <c r="K8" s="619"/>
      <c r="L8" s="619"/>
      <c r="M8" s="619"/>
      <c r="N8" s="619"/>
      <c r="O8" s="619"/>
    </row>
    <row r="9" spans="2:15" s="330" customFormat="1" hidden="1" x14ac:dyDescent="0.25">
      <c r="B9" s="619" t="s">
        <v>439</v>
      </c>
      <c r="C9" s="619"/>
      <c r="D9" s="619"/>
      <c r="E9" s="619"/>
      <c r="F9" s="619"/>
      <c r="G9" s="619"/>
      <c r="H9" s="619"/>
      <c r="I9" s="619"/>
      <c r="J9" s="619"/>
      <c r="K9" s="619"/>
      <c r="L9" s="619"/>
      <c r="M9" s="619"/>
      <c r="N9" s="619"/>
      <c r="O9" s="619"/>
    </row>
    <row r="10" spans="2:15" s="330" customFormat="1" hidden="1" x14ac:dyDescent="0.25">
      <c r="B10" s="619" t="s">
        <v>442</v>
      </c>
      <c r="C10" s="619"/>
      <c r="D10" s="619"/>
      <c r="E10" s="619"/>
      <c r="F10" s="619"/>
      <c r="G10" s="619"/>
      <c r="H10" s="619"/>
      <c r="I10" s="619"/>
      <c r="J10" s="619"/>
      <c r="K10" s="619"/>
      <c r="L10" s="619"/>
      <c r="M10" s="619"/>
      <c r="N10" s="619"/>
      <c r="O10" s="619"/>
    </row>
    <row r="11" spans="2:15" s="330" customFormat="1" hidden="1" x14ac:dyDescent="0.25">
      <c r="B11" s="619" t="s">
        <v>445</v>
      </c>
      <c r="C11" s="619"/>
      <c r="D11" s="619"/>
      <c r="E11" s="619"/>
      <c r="F11" s="619"/>
      <c r="G11" s="619"/>
      <c r="H11" s="619"/>
      <c r="I11" s="619"/>
      <c r="J11" s="619"/>
      <c r="K11" s="619"/>
      <c r="L11" s="619"/>
      <c r="M11" s="619"/>
      <c r="N11" s="619"/>
      <c r="O11" s="619"/>
    </row>
    <row r="12" spans="2:15" s="330" customFormat="1" hidden="1" x14ac:dyDescent="0.25">
      <c r="B12" s="619" t="s">
        <v>446</v>
      </c>
      <c r="C12" s="619"/>
      <c r="D12" s="619"/>
      <c r="E12" s="619"/>
      <c r="F12" s="619"/>
      <c r="G12" s="619"/>
      <c r="H12" s="619"/>
      <c r="I12" s="619"/>
      <c r="J12" s="619"/>
      <c r="K12" s="619"/>
      <c r="L12" s="619"/>
      <c r="M12" s="619"/>
      <c r="N12" s="619"/>
      <c r="O12" s="619"/>
    </row>
    <row r="13" spans="2:15" s="330" customFormat="1" hidden="1" x14ac:dyDescent="0.25">
      <c r="B13" s="619" t="s">
        <v>451</v>
      </c>
      <c r="C13" s="619"/>
      <c r="D13" s="619"/>
      <c r="E13" s="619"/>
      <c r="F13" s="619"/>
      <c r="G13" s="619"/>
      <c r="H13" s="619"/>
      <c r="I13" s="619"/>
      <c r="J13" s="619"/>
      <c r="K13" s="619"/>
      <c r="L13" s="619"/>
      <c r="M13" s="619"/>
      <c r="N13" s="619"/>
      <c r="O13" s="619"/>
    </row>
    <row r="14" spans="2:15" s="330" customFormat="1" hidden="1" x14ac:dyDescent="0.25">
      <c r="B14" s="619" t="s">
        <v>456</v>
      </c>
      <c r="C14" s="619"/>
      <c r="D14" s="619"/>
      <c r="E14" s="619"/>
      <c r="F14" s="619"/>
      <c r="G14" s="619"/>
      <c r="H14" s="619"/>
      <c r="I14" s="619"/>
      <c r="J14" s="619"/>
      <c r="K14" s="619"/>
      <c r="L14" s="619"/>
      <c r="M14" s="619"/>
      <c r="N14" s="619"/>
      <c r="O14" s="619"/>
    </row>
    <row r="15" spans="2:15" s="330" customFormat="1" hidden="1" x14ac:dyDescent="0.25">
      <c r="B15" s="619" t="s">
        <v>458</v>
      </c>
      <c r="C15" s="619"/>
      <c r="D15" s="619"/>
      <c r="E15" s="619"/>
      <c r="F15" s="619"/>
      <c r="G15" s="619"/>
      <c r="H15" s="619"/>
      <c r="I15" s="619"/>
      <c r="J15" s="619"/>
      <c r="K15" s="619"/>
      <c r="L15" s="619"/>
      <c r="M15" s="619"/>
      <c r="N15" s="619"/>
      <c r="O15" s="619"/>
    </row>
    <row r="16" spans="2:15" s="330" customFormat="1" hidden="1" x14ac:dyDescent="0.25">
      <c r="B16" s="619" t="s">
        <v>452</v>
      </c>
      <c r="C16" s="619"/>
      <c r="D16" s="619"/>
      <c r="E16" s="619"/>
      <c r="F16" s="619"/>
      <c r="G16" s="619"/>
      <c r="H16" s="619"/>
      <c r="I16" s="619"/>
      <c r="J16" s="619"/>
      <c r="K16" s="619"/>
      <c r="L16" s="619"/>
      <c r="M16" s="619"/>
      <c r="N16" s="619"/>
      <c r="O16" s="619"/>
    </row>
    <row r="17" spans="1:16" s="330" customFormat="1" x14ac:dyDescent="0.25">
      <c r="B17" s="332"/>
      <c r="C17" s="332"/>
      <c r="D17" s="332"/>
      <c r="E17" s="332"/>
      <c r="F17" s="332"/>
      <c r="G17" s="332"/>
      <c r="H17" s="332"/>
      <c r="I17" s="332"/>
      <c r="J17" s="332"/>
      <c r="K17" s="332"/>
      <c r="L17" s="332"/>
      <c r="M17" s="332"/>
      <c r="N17" s="332"/>
      <c r="O17" s="332"/>
    </row>
    <row r="18" spans="1:16" s="333" customFormat="1" ht="38.25" customHeight="1" x14ac:dyDescent="0.25">
      <c r="A18" s="620" t="s">
        <v>479</v>
      </c>
      <c r="B18" s="620"/>
      <c r="C18" s="620"/>
      <c r="D18" s="620"/>
      <c r="E18" s="620"/>
      <c r="F18" s="620"/>
      <c r="G18" s="620"/>
      <c r="H18" s="620"/>
      <c r="I18" s="620"/>
      <c r="J18" s="620"/>
      <c r="K18" s="620"/>
      <c r="L18" s="620"/>
      <c r="M18" s="620"/>
      <c r="N18" s="620"/>
      <c r="O18" s="620"/>
    </row>
    <row r="19" spans="1:16" ht="18.75" customHeight="1" x14ac:dyDescent="0.25">
      <c r="A19" s="59"/>
      <c r="B19" s="59"/>
      <c r="C19" s="59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5" t="s">
        <v>412</v>
      </c>
    </row>
    <row r="20" spans="1:16" x14ac:dyDescent="0.25">
      <c r="A20" s="551" t="s">
        <v>5</v>
      </c>
      <c r="B20" s="554" t="s">
        <v>326</v>
      </c>
      <c r="C20" s="554" t="s">
        <v>54</v>
      </c>
      <c r="D20" s="531" t="s">
        <v>337</v>
      </c>
      <c r="E20" s="563" t="s">
        <v>194</v>
      </c>
      <c r="F20" s="563"/>
      <c r="G20" s="563"/>
      <c r="H20" s="557" t="s">
        <v>339</v>
      </c>
      <c r="I20" s="569" t="s">
        <v>194</v>
      </c>
      <c r="J20" s="569"/>
      <c r="K20" s="569"/>
      <c r="L20" s="530" t="s">
        <v>0</v>
      </c>
      <c r="M20" s="530" t="s">
        <v>194</v>
      </c>
      <c r="N20" s="530"/>
      <c r="O20" s="530"/>
    </row>
    <row r="21" spans="1:16" x14ac:dyDescent="0.25">
      <c r="A21" s="552"/>
      <c r="B21" s="555"/>
      <c r="C21" s="555"/>
      <c r="D21" s="532"/>
      <c r="E21" s="563" t="s">
        <v>1</v>
      </c>
      <c r="F21" s="563"/>
      <c r="G21" s="537" t="s">
        <v>2</v>
      </c>
      <c r="H21" s="558"/>
      <c r="I21" s="569" t="s">
        <v>1</v>
      </c>
      <c r="J21" s="569"/>
      <c r="K21" s="550" t="s">
        <v>2</v>
      </c>
      <c r="L21" s="530"/>
      <c r="M21" s="530" t="s">
        <v>1</v>
      </c>
      <c r="N21" s="530"/>
      <c r="O21" s="541" t="s">
        <v>2</v>
      </c>
    </row>
    <row r="22" spans="1:16" ht="30.75" customHeight="1" x14ac:dyDescent="0.25">
      <c r="A22" s="553"/>
      <c r="B22" s="556"/>
      <c r="C22" s="556"/>
      <c r="D22" s="533"/>
      <c r="E22" s="118" t="s">
        <v>3</v>
      </c>
      <c r="F22" s="116" t="s">
        <v>4</v>
      </c>
      <c r="G22" s="537"/>
      <c r="H22" s="559"/>
      <c r="I22" s="117" t="s">
        <v>3</v>
      </c>
      <c r="J22" s="113" t="s">
        <v>4</v>
      </c>
      <c r="K22" s="550"/>
      <c r="L22" s="530"/>
      <c r="M22" s="114" t="s">
        <v>3</v>
      </c>
      <c r="N22" s="112" t="s">
        <v>4</v>
      </c>
      <c r="O22" s="541"/>
      <c r="P22" s="128"/>
    </row>
    <row r="23" spans="1:16" ht="15.95" customHeight="1" x14ac:dyDescent="0.25">
      <c r="A23" s="14" t="s">
        <v>71</v>
      </c>
      <c r="B23" s="527" t="s">
        <v>6</v>
      </c>
      <c r="C23" s="528"/>
      <c r="D23" s="528"/>
      <c r="E23" s="528"/>
      <c r="F23" s="528"/>
      <c r="G23" s="528"/>
      <c r="H23" s="528"/>
      <c r="I23" s="528"/>
      <c r="J23" s="528"/>
      <c r="K23" s="528"/>
      <c r="L23" s="528"/>
      <c r="M23" s="528"/>
      <c r="N23" s="528"/>
      <c r="O23" s="529"/>
    </row>
    <row r="24" spans="1:16" ht="15" customHeight="1" x14ac:dyDescent="0.25">
      <c r="A24" s="6" t="s">
        <v>182</v>
      </c>
      <c r="B24" s="81" t="s">
        <v>20</v>
      </c>
      <c r="C24" s="40" t="s">
        <v>30</v>
      </c>
      <c r="D24" s="17">
        <f>E24+G24</f>
        <v>12</v>
      </c>
      <c r="E24" s="44"/>
      <c r="F24" s="44"/>
      <c r="G24" s="44">
        <v>12</v>
      </c>
      <c r="H24" s="25">
        <f>I24+K24</f>
        <v>0</v>
      </c>
      <c r="I24" s="11"/>
      <c r="J24" s="11"/>
      <c r="K24" s="11"/>
      <c r="L24" s="13">
        <f>M24+O24</f>
        <v>12</v>
      </c>
      <c r="M24" s="13">
        <f>E24+I24</f>
        <v>0</v>
      </c>
      <c r="N24" s="13">
        <f>F24+J24</f>
        <v>0</v>
      </c>
      <c r="O24" s="13">
        <f>G24+K24</f>
        <v>12</v>
      </c>
    </row>
    <row r="25" spans="1:16" ht="15.95" customHeight="1" x14ac:dyDescent="0.25">
      <c r="A25" s="21" t="s">
        <v>72</v>
      </c>
      <c r="B25" s="22" t="s">
        <v>174</v>
      </c>
      <c r="C25" s="23"/>
      <c r="D25" s="24">
        <f t="shared" ref="D25:O25" si="0">D24</f>
        <v>12</v>
      </c>
      <c r="E25" s="24">
        <f t="shared" si="0"/>
        <v>0</v>
      </c>
      <c r="F25" s="24">
        <f t="shared" si="0"/>
        <v>0</v>
      </c>
      <c r="G25" s="24">
        <f t="shared" si="0"/>
        <v>12</v>
      </c>
      <c r="H25" s="11">
        <f t="shared" si="0"/>
        <v>0</v>
      </c>
      <c r="I25" s="11">
        <f t="shared" si="0"/>
        <v>0</v>
      </c>
      <c r="J25" s="11">
        <f t="shared" si="0"/>
        <v>0</v>
      </c>
      <c r="K25" s="11">
        <f t="shared" si="0"/>
        <v>0</v>
      </c>
      <c r="L25" s="22">
        <f t="shared" si="0"/>
        <v>12</v>
      </c>
      <c r="M25" s="22">
        <f t="shared" si="0"/>
        <v>0</v>
      </c>
      <c r="N25" s="22">
        <f t="shared" si="0"/>
        <v>0</v>
      </c>
      <c r="O25" s="22">
        <f t="shared" si="0"/>
        <v>12</v>
      </c>
    </row>
    <row r="26" spans="1:16" ht="15.95" customHeight="1" x14ac:dyDescent="0.25">
      <c r="A26" s="14" t="s">
        <v>73</v>
      </c>
      <c r="B26" s="527" t="s">
        <v>59</v>
      </c>
      <c r="C26" s="528"/>
      <c r="D26" s="528"/>
      <c r="E26" s="528"/>
      <c r="F26" s="528"/>
      <c r="G26" s="528"/>
      <c r="H26" s="528"/>
      <c r="I26" s="528"/>
      <c r="J26" s="528"/>
      <c r="K26" s="528"/>
      <c r="L26" s="528"/>
      <c r="M26" s="528"/>
      <c r="N26" s="528"/>
      <c r="O26" s="529"/>
    </row>
    <row r="27" spans="1:16" ht="15" customHeight="1" x14ac:dyDescent="0.25">
      <c r="A27" s="6" t="s">
        <v>74</v>
      </c>
      <c r="B27" s="81" t="s">
        <v>20</v>
      </c>
      <c r="C27" s="82"/>
      <c r="D27" s="17">
        <f>E27+G27</f>
        <v>395.5</v>
      </c>
      <c r="E27" s="44">
        <f>E30+E31+E29+E28</f>
        <v>0</v>
      </c>
      <c r="F27" s="44">
        <f t="shared" ref="F27:O27" si="1">F30+F31+F29+F28</f>
        <v>0</v>
      </c>
      <c r="G27" s="44">
        <f t="shared" si="1"/>
        <v>395.5</v>
      </c>
      <c r="H27" s="25">
        <f t="shared" si="1"/>
        <v>0</v>
      </c>
      <c r="I27" s="11">
        <f t="shared" si="1"/>
        <v>0</v>
      </c>
      <c r="J27" s="11">
        <f t="shared" si="1"/>
        <v>0</v>
      </c>
      <c r="K27" s="11">
        <f t="shared" si="1"/>
        <v>0</v>
      </c>
      <c r="L27" s="13">
        <f t="shared" si="1"/>
        <v>395.5</v>
      </c>
      <c r="M27" s="13">
        <f t="shared" si="1"/>
        <v>0</v>
      </c>
      <c r="N27" s="13">
        <f t="shared" si="1"/>
        <v>0</v>
      </c>
      <c r="O27" s="13">
        <f t="shared" si="1"/>
        <v>395.5</v>
      </c>
    </row>
    <row r="28" spans="1:16" ht="15" customHeight="1" x14ac:dyDescent="0.25">
      <c r="A28" s="20"/>
      <c r="B28" s="81"/>
      <c r="C28" s="31" t="s">
        <v>25</v>
      </c>
      <c r="D28" s="17">
        <f>E28+G28</f>
        <v>118.9</v>
      </c>
      <c r="E28" s="17"/>
      <c r="F28" s="17"/>
      <c r="G28" s="17">
        <v>118.9</v>
      </c>
      <c r="H28" s="11">
        <f>I28+K28</f>
        <v>0</v>
      </c>
      <c r="I28" s="11"/>
      <c r="J28" s="11"/>
      <c r="K28" s="11"/>
      <c r="L28" s="13">
        <f>M28+O28</f>
        <v>118.9</v>
      </c>
      <c r="M28" s="13">
        <f t="shared" ref="M28:M29" si="2">E28+I28</f>
        <v>0</v>
      </c>
      <c r="N28" s="13">
        <f t="shared" ref="N28:N29" si="3">F28+J28</f>
        <v>0</v>
      </c>
      <c r="O28" s="13">
        <f t="shared" ref="O28:O29" si="4">G28+K28</f>
        <v>118.9</v>
      </c>
    </row>
    <row r="29" spans="1:16" x14ac:dyDescent="0.25">
      <c r="A29" s="41"/>
      <c r="B29" s="42"/>
      <c r="C29" s="83" t="s">
        <v>31</v>
      </c>
      <c r="D29" s="17">
        <f>E29+G29</f>
        <v>256.39999999999998</v>
      </c>
      <c r="E29" s="17"/>
      <c r="F29" s="17"/>
      <c r="G29" s="17">
        <v>256.39999999999998</v>
      </c>
      <c r="H29" s="11">
        <f>I29+K29</f>
        <v>0</v>
      </c>
      <c r="I29" s="11"/>
      <c r="J29" s="11"/>
      <c r="K29" s="11"/>
      <c r="L29" s="13">
        <f>M29+O29</f>
        <v>256.39999999999998</v>
      </c>
      <c r="M29" s="13">
        <f t="shared" si="2"/>
        <v>0</v>
      </c>
      <c r="N29" s="13">
        <f t="shared" si="3"/>
        <v>0</v>
      </c>
      <c r="O29" s="13">
        <f t="shared" si="4"/>
        <v>256.39999999999998</v>
      </c>
    </row>
    <row r="30" spans="1:16" ht="15" customHeight="1" x14ac:dyDescent="0.25">
      <c r="A30" s="20"/>
      <c r="B30" s="81"/>
      <c r="C30" s="454" t="s">
        <v>22</v>
      </c>
      <c r="D30" s="17">
        <f>E30+G30</f>
        <v>10.1</v>
      </c>
      <c r="E30" s="17"/>
      <c r="F30" s="17"/>
      <c r="G30" s="17">
        <v>10.1</v>
      </c>
      <c r="H30" s="11">
        <f>I30+K30</f>
        <v>0</v>
      </c>
      <c r="I30" s="11"/>
      <c r="J30" s="11"/>
      <c r="K30" s="11"/>
      <c r="L30" s="13">
        <f>M30+O30</f>
        <v>10.1</v>
      </c>
      <c r="M30" s="13">
        <f t="shared" ref="M30:O31" si="5">E30+I30</f>
        <v>0</v>
      </c>
      <c r="N30" s="13">
        <f t="shared" si="5"/>
        <v>0</v>
      </c>
      <c r="O30" s="13">
        <f t="shared" si="5"/>
        <v>10.1</v>
      </c>
    </row>
    <row r="31" spans="1:16" x14ac:dyDescent="0.25">
      <c r="A31" s="41"/>
      <c r="B31" s="42"/>
      <c r="C31" s="40" t="s">
        <v>30</v>
      </c>
      <c r="D31" s="17">
        <f>E31+G31</f>
        <v>10.1</v>
      </c>
      <c r="E31" s="17"/>
      <c r="F31" s="17"/>
      <c r="G31" s="17">
        <v>10.1</v>
      </c>
      <c r="H31" s="11">
        <f>I31+K31</f>
        <v>0</v>
      </c>
      <c r="I31" s="11"/>
      <c r="J31" s="11"/>
      <c r="K31" s="11"/>
      <c r="L31" s="13">
        <f>M31+O31</f>
        <v>10.1</v>
      </c>
      <c r="M31" s="13">
        <f t="shared" si="5"/>
        <v>0</v>
      </c>
      <c r="N31" s="13">
        <f t="shared" si="5"/>
        <v>0</v>
      </c>
      <c r="O31" s="13">
        <f t="shared" si="5"/>
        <v>10.1</v>
      </c>
    </row>
    <row r="32" spans="1:16" ht="15.95" customHeight="1" x14ac:dyDescent="0.25">
      <c r="A32" s="21" t="s">
        <v>75</v>
      </c>
      <c r="B32" s="22" t="s">
        <v>175</v>
      </c>
      <c r="C32" s="23"/>
      <c r="D32" s="24">
        <f>D27</f>
        <v>395.5</v>
      </c>
      <c r="E32" s="24">
        <f>E27</f>
        <v>0</v>
      </c>
      <c r="F32" s="24">
        <f>F27</f>
        <v>0</v>
      </c>
      <c r="G32" s="24">
        <f>G27</f>
        <v>395.5</v>
      </c>
      <c r="H32" s="11">
        <f>H27</f>
        <v>0</v>
      </c>
      <c r="I32" s="11">
        <f t="shared" ref="I32:K32" si="6">I27</f>
        <v>0</v>
      </c>
      <c r="J32" s="11">
        <f t="shared" si="6"/>
        <v>0</v>
      </c>
      <c r="K32" s="11">
        <f t="shared" si="6"/>
        <v>0</v>
      </c>
      <c r="L32" s="22">
        <f>L27</f>
        <v>395.5</v>
      </c>
      <c r="M32" s="22">
        <f>M27</f>
        <v>0</v>
      </c>
      <c r="N32" s="22">
        <f>N27</f>
        <v>0</v>
      </c>
      <c r="O32" s="22">
        <f>O27</f>
        <v>395.5</v>
      </c>
    </row>
    <row r="33" spans="1:15" ht="15.95" hidden="1" customHeight="1" x14ac:dyDescent="0.25">
      <c r="A33" s="20" t="s">
        <v>73</v>
      </c>
      <c r="B33" s="607" t="s">
        <v>63</v>
      </c>
      <c r="C33" s="622"/>
      <c r="D33" s="622"/>
      <c r="E33" s="622"/>
      <c r="F33" s="622"/>
      <c r="G33" s="622"/>
      <c r="H33" s="622"/>
      <c r="I33" s="622"/>
      <c r="J33" s="622"/>
      <c r="K33" s="622"/>
      <c r="L33" s="622"/>
      <c r="M33" s="622"/>
      <c r="N33" s="622"/>
      <c r="O33" s="623"/>
    </row>
    <row r="34" spans="1:15" ht="15" hidden="1" customHeight="1" x14ac:dyDescent="0.25">
      <c r="A34" s="6" t="s">
        <v>74</v>
      </c>
      <c r="B34" s="36" t="s">
        <v>20</v>
      </c>
      <c r="C34" s="16" t="s">
        <v>32</v>
      </c>
      <c r="D34" s="17">
        <f>E34+G34</f>
        <v>0</v>
      </c>
      <c r="E34" s="17"/>
      <c r="F34" s="17"/>
      <c r="G34" s="17"/>
      <c r="H34" s="25">
        <f>I34+K34</f>
        <v>0</v>
      </c>
      <c r="I34" s="25"/>
      <c r="J34" s="25"/>
      <c r="K34" s="25"/>
      <c r="L34" s="13">
        <f>M34+O34</f>
        <v>0</v>
      </c>
      <c r="M34" s="13">
        <f>E34+I34</f>
        <v>0</v>
      </c>
      <c r="N34" s="13">
        <f>F34+J34</f>
        <v>0</v>
      </c>
      <c r="O34" s="13">
        <f>G34+K34</f>
        <v>0</v>
      </c>
    </row>
    <row r="35" spans="1:15" ht="15.95" hidden="1" customHeight="1" x14ac:dyDescent="0.25">
      <c r="A35" s="21" t="s">
        <v>75</v>
      </c>
      <c r="B35" s="22" t="s">
        <v>176</v>
      </c>
      <c r="C35" s="129"/>
      <c r="D35" s="24">
        <f>D34</f>
        <v>0</v>
      </c>
      <c r="E35" s="24">
        <f>E34</f>
        <v>0</v>
      </c>
      <c r="F35" s="24">
        <f>F34</f>
        <v>0</v>
      </c>
      <c r="G35" s="24">
        <f>G34</f>
        <v>0</v>
      </c>
      <c r="H35" s="25">
        <f t="shared" ref="H35:O35" si="7">H34</f>
        <v>0</v>
      </c>
      <c r="I35" s="25">
        <f t="shared" si="7"/>
        <v>0</v>
      </c>
      <c r="J35" s="25">
        <f t="shared" si="7"/>
        <v>0</v>
      </c>
      <c r="K35" s="25">
        <f t="shared" si="7"/>
        <v>0</v>
      </c>
      <c r="L35" s="22">
        <f t="shared" si="7"/>
        <v>0</v>
      </c>
      <c r="M35" s="22">
        <f t="shared" si="7"/>
        <v>0</v>
      </c>
      <c r="N35" s="22">
        <f t="shared" si="7"/>
        <v>0</v>
      </c>
      <c r="O35" s="22">
        <f t="shared" si="7"/>
        <v>0</v>
      </c>
    </row>
    <row r="36" spans="1:15" ht="15.95" hidden="1" customHeight="1" x14ac:dyDescent="0.25">
      <c r="A36" s="6" t="s">
        <v>76</v>
      </c>
      <c r="B36" s="624" t="s">
        <v>171</v>
      </c>
      <c r="C36" s="608"/>
      <c r="D36" s="608"/>
      <c r="E36" s="608"/>
      <c r="F36" s="608"/>
      <c r="G36" s="608"/>
      <c r="H36" s="608"/>
      <c r="I36" s="608"/>
      <c r="J36" s="608"/>
      <c r="K36" s="608"/>
      <c r="L36" s="608"/>
      <c r="M36" s="608"/>
      <c r="N36" s="608"/>
      <c r="O36" s="609"/>
    </row>
    <row r="37" spans="1:15" ht="15" hidden="1" customHeight="1" x14ac:dyDescent="0.25">
      <c r="A37" s="6" t="s">
        <v>77</v>
      </c>
      <c r="B37" s="93" t="s">
        <v>20</v>
      </c>
      <c r="C37" s="31" t="s">
        <v>51</v>
      </c>
      <c r="D37" s="17">
        <f>E37+G37</f>
        <v>0</v>
      </c>
      <c r="E37" s="17"/>
      <c r="F37" s="17"/>
      <c r="G37" s="17"/>
      <c r="H37" s="11">
        <f>I37+K37</f>
        <v>0</v>
      </c>
      <c r="I37" s="11"/>
      <c r="J37" s="11"/>
      <c r="K37" s="11"/>
      <c r="L37" s="13">
        <f>M37+O37</f>
        <v>0</v>
      </c>
      <c r="M37" s="13">
        <f t="shared" ref="M37" si="8">E37+I37</f>
        <v>0</v>
      </c>
      <c r="N37" s="13">
        <f t="shared" ref="N37" si="9">F37+J37</f>
        <v>0</v>
      </c>
      <c r="O37" s="13">
        <f t="shared" ref="O37" si="10">G37+K37</f>
        <v>0</v>
      </c>
    </row>
    <row r="38" spans="1:15" ht="15.95" hidden="1" customHeight="1" x14ac:dyDescent="0.25">
      <c r="A38" s="21" t="s">
        <v>78</v>
      </c>
      <c r="B38" s="22" t="s">
        <v>177</v>
      </c>
      <c r="C38" s="129"/>
      <c r="D38" s="24">
        <f>D37</f>
        <v>0</v>
      </c>
      <c r="E38" s="24">
        <f t="shared" ref="E38:G38" si="11">E37</f>
        <v>0</v>
      </c>
      <c r="F38" s="24">
        <f t="shared" si="11"/>
        <v>0</v>
      </c>
      <c r="G38" s="24">
        <f t="shared" si="11"/>
        <v>0</v>
      </c>
      <c r="H38" s="25">
        <f>H37</f>
        <v>0</v>
      </c>
      <c r="I38" s="25">
        <f t="shared" ref="I38:K38" si="12">I37</f>
        <v>0</v>
      </c>
      <c r="J38" s="25">
        <f t="shared" si="12"/>
        <v>0</v>
      </c>
      <c r="K38" s="25">
        <f t="shared" si="12"/>
        <v>0</v>
      </c>
      <c r="L38" s="22">
        <f>L37</f>
        <v>0</v>
      </c>
      <c r="M38" s="22">
        <f t="shared" ref="M38:O38" si="13">M37</f>
        <v>0</v>
      </c>
      <c r="N38" s="22">
        <f t="shared" si="13"/>
        <v>0</v>
      </c>
      <c r="O38" s="22">
        <f t="shared" si="13"/>
        <v>0</v>
      </c>
    </row>
    <row r="39" spans="1:15" ht="15.95" customHeight="1" x14ac:dyDescent="0.25">
      <c r="A39" s="20" t="s">
        <v>76</v>
      </c>
      <c r="B39" s="527" t="s">
        <v>181</v>
      </c>
      <c r="C39" s="528"/>
      <c r="D39" s="528"/>
      <c r="E39" s="528"/>
      <c r="F39" s="528"/>
      <c r="G39" s="528"/>
      <c r="H39" s="528"/>
      <c r="I39" s="528"/>
      <c r="J39" s="528"/>
      <c r="K39" s="528"/>
      <c r="L39" s="528"/>
      <c r="M39" s="528"/>
      <c r="N39" s="528"/>
      <c r="O39" s="529"/>
    </row>
    <row r="40" spans="1:15" ht="15" customHeight="1" x14ac:dyDescent="0.25">
      <c r="A40" s="6" t="s">
        <v>77</v>
      </c>
      <c r="B40" s="30" t="s">
        <v>20</v>
      </c>
      <c r="C40" s="31" t="s">
        <v>25</v>
      </c>
      <c r="D40" s="17">
        <f>E40+G40</f>
        <v>567.29999999999995</v>
      </c>
      <c r="E40" s="44">
        <v>5.3</v>
      </c>
      <c r="F40" s="44">
        <v>1.5</v>
      </c>
      <c r="G40" s="44">
        <v>562</v>
      </c>
      <c r="H40" s="25">
        <f>I40+K40</f>
        <v>0</v>
      </c>
      <c r="I40" s="11"/>
      <c r="J40" s="11"/>
      <c r="K40" s="11"/>
      <c r="L40" s="13">
        <f>M40+O40</f>
        <v>567.29999999999995</v>
      </c>
      <c r="M40" s="13">
        <f>E40+I40</f>
        <v>5.3</v>
      </c>
      <c r="N40" s="13">
        <f>F40+J40</f>
        <v>1.5</v>
      </c>
      <c r="O40" s="13">
        <f>G40+K40</f>
        <v>562</v>
      </c>
    </row>
    <row r="41" spans="1:15" ht="15.95" customHeight="1" x14ac:dyDescent="0.25">
      <c r="A41" s="21" t="s">
        <v>78</v>
      </c>
      <c r="B41" s="22" t="s">
        <v>178</v>
      </c>
      <c r="C41" s="23"/>
      <c r="D41" s="24">
        <f>D40</f>
        <v>567.29999999999995</v>
      </c>
      <c r="E41" s="24">
        <f>E40</f>
        <v>5.3</v>
      </c>
      <c r="F41" s="24">
        <f>F40</f>
        <v>1.5</v>
      </c>
      <c r="G41" s="24">
        <f>G40</f>
        <v>562</v>
      </c>
      <c r="H41" s="25">
        <f t="shared" ref="H41:O41" si="14">H40</f>
        <v>0</v>
      </c>
      <c r="I41" s="25">
        <f t="shared" si="14"/>
        <v>0</v>
      </c>
      <c r="J41" s="25">
        <f t="shared" si="14"/>
        <v>0</v>
      </c>
      <c r="K41" s="25">
        <f t="shared" si="14"/>
        <v>0</v>
      </c>
      <c r="L41" s="22">
        <f t="shared" si="14"/>
        <v>567.29999999999995</v>
      </c>
      <c r="M41" s="22">
        <f t="shared" si="14"/>
        <v>5.3</v>
      </c>
      <c r="N41" s="22">
        <f t="shared" si="14"/>
        <v>1.5</v>
      </c>
      <c r="O41" s="22">
        <f t="shared" si="14"/>
        <v>562</v>
      </c>
    </row>
    <row r="42" spans="1:15" ht="15.95" customHeight="1" x14ac:dyDescent="0.25">
      <c r="A42" s="14" t="s">
        <v>79</v>
      </c>
      <c r="B42" s="527" t="s">
        <v>66</v>
      </c>
      <c r="C42" s="528"/>
      <c r="D42" s="528"/>
      <c r="E42" s="528"/>
      <c r="F42" s="528"/>
      <c r="G42" s="528"/>
      <c r="H42" s="528"/>
      <c r="I42" s="528"/>
      <c r="J42" s="528"/>
      <c r="K42" s="528"/>
      <c r="L42" s="528"/>
      <c r="M42" s="528"/>
      <c r="N42" s="528"/>
      <c r="O42" s="529"/>
    </row>
    <row r="43" spans="1:15" ht="15" customHeight="1" x14ac:dyDescent="0.25">
      <c r="A43" s="33" t="s">
        <v>80</v>
      </c>
      <c r="B43" s="30" t="s">
        <v>20</v>
      </c>
      <c r="C43" s="40" t="s">
        <v>30</v>
      </c>
      <c r="D43" s="17">
        <f>E43+G43</f>
        <v>136.69999999999999</v>
      </c>
      <c r="E43" s="17">
        <v>4.7</v>
      </c>
      <c r="F43" s="17">
        <v>1.5</v>
      </c>
      <c r="G43" s="17">
        <v>132</v>
      </c>
      <c r="H43" s="11">
        <f>I43+K43</f>
        <v>0</v>
      </c>
      <c r="I43" s="11"/>
      <c r="J43" s="11"/>
      <c r="K43" s="11"/>
      <c r="L43" s="13">
        <f>M43+O43</f>
        <v>136.69999999999999</v>
      </c>
      <c r="M43" s="13">
        <f t="shared" ref="M43:O43" si="15">E43+I43</f>
        <v>4.7</v>
      </c>
      <c r="N43" s="13">
        <f t="shared" si="15"/>
        <v>1.5</v>
      </c>
      <c r="O43" s="13">
        <f t="shared" si="15"/>
        <v>132</v>
      </c>
    </row>
    <row r="44" spans="1:15" ht="15" customHeight="1" x14ac:dyDescent="0.25">
      <c r="A44" s="33" t="s">
        <v>81</v>
      </c>
      <c r="B44" s="30" t="s">
        <v>28</v>
      </c>
      <c r="C44" s="40" t="s">
        <v>30</v>
      </c>
      <c r="D44" s="17">
        <f>E44+G44</f>
        <v>6</v>
      </c>
      <c r="E44" s="17">
        <v>6</v>
      </c>
      <c r="F44" s="17"/>
      <c r="G44" s="17"/>
      <c r="H44" s="11">
        <f>I44+K44</f>
        <v>0</v>
      </c>
      <c r="I44" s="11"/>
      <c r="J44" s="11"/>
      <c r="K44" s="11"/>
      <c r="L44" s="13">
        <f>M44+O44</f>
        <v>6</v>
      </c>
      <c r="M44" s="13">
        <f t="shared" ref="M44" si="16">E44+I44</f>
        <v>6</v>
      </c>
      <c r="N44" s="13">
        <f t="shared" ref="N44" si="17">F44+J44</f>
        <v>0</v>
      </c>
      <c r="O44" s="13">
        <f t="shared" ref="O44" si="18">G44+K44</f>
        <v>0</v>
      </c>
    </row>
    <row r="45" spans="1:15" ht="15.95" customHeight="1" x14ac:dyDescent="0.25">
      <c r="A45" s="21" t="s">
        <v>82</v>
      </c>
      <c r="B45" s="22" t="s">
        <v>179</v>
      </c>
      <c r="C45" s="129"/>
      <c r="D45" s="24">
        <f>SUM(D43:D44)</f>
        <v>142.69999999999999</v>
      </c>
      <c r="E45" s="24">
        <f t="shared" ref="E45:G45" si="19">SUM(E43:E44)</f>
        <v>10.7</v>
      </c>
      <c r="F45" s="24">
        <f t="shared" si="19"/>
        <v>1.5</v>
      </c>
      <c r="G45" s="24">
        <f t="shared" si="19"/>
        <v>132</v>
      </c>
      <c r="H45" s="25">
        <f>SUM(H43:H44)</f>
        <v>0</v>
      </c>
      <c r="I45" s="25">
        <f t="shared" ref="I45:K45" si="20">SUM(I43:I44)</f>
        <v>0</v>
      </c>
      <c r="J45" s="25">
        <f t="shared" si="20"/>
        <v>0</v>
      </c>
      <c r="K45" s="25">
        <f t="shared" si="20"/>
        <v>0</v>
      </c>
      <c r="L45" s="22">
        <f>SUM(L43:L44)</f>
        <v>142.69999999999999</v>
      </c>
      <c r="M45" s="22">
        <f t="shared" ref="M45:O45" si="21">SUM(M43:M44)</f>
        <v>10.7</v>
      </c>
      <c r="N45" s="22">
        <f t="shared" si="21"/>
        <v>1.5</v>
      </c>
      <c r="O45" s="22">
        <f t="shared" si="21"/>
        <v>132</v>
      </c>
    </row>
    <row r="46" spans="1:15" ht="15.95" customHeight="1" x14ac:dyDescent="0.25">
      <c r="A46" s="14" t="s">
        <v>83</v>
      </c>
      <c r="B46" s="527" t="s">
        <v>68</v>
      </c>
      <c r="C46" s="528"/>
      <c r="D46" s="528"/>
      <c r="E46" s="528"/>
      <c r="F46" s="528"/>
      <c r="G46" s="528"/>
      <c r="H46" s="528"/>
      <c r="I46" s="528"/>
      <c r="J46" s="528"/>
      <c r="K46" s="528"/>
      <c r="L46" s="528"/>
      <c r="M46" s="528"/>
      <c r="N46" s="528"/>
      <c r="O46" s="529"/>
    </row>
    <row r="47" spans="1:15" ht="15" customHeight="1" x14ac:dyDescent="0.25">
      <c r="A47" s="33" t="s">
        <v>84</v>
      </c>
      <c r="B47" s="30" t="s">
        <v>20</v>
      </c>
      <c r="C47" s="1">
        <v>10</v>
      </c>
      <c r="D47" s="17">
        <f>E47+G47</f>
        <v>78.600000000000009</v>
      </c>
      <c r="E47" s="17">
        <v>2.4</v>
      </c>
      <c r="F47" s="17">
        <v>0.6</v>
      </c>
      <c r="G47" s="17">
        <v>76.2</v>
      </c>
      <c r="H47" s="11">
        <f>I47+K47</f>
        <v>0</v>
      </c>
      <c r="I47" s="11"/>
      <c r="J47" s="11"/>
      <c r="K47" s="11"/>
      <c r="L47" s="13">
        <f>M47+O47</f>
        <v>78.600000000000009</v>
      </c>
      <c r="M47" s="13">
        <f t="shared" ref="M47" si="22">E47+I47</f>
        <v>2.4</v>
      </c>
      <c r="N47" s="13">
        <f t="shared" ref="N47" si="23">F47+J47</f>
        <v>0.6</v>
      </c>
      <c r="O47" s="13">
        <f t="shared" ref="O47" si="24">G47+K47</f>
        <v>76.2</v>
      </c>
    </row>
    <row r="48" spans="1:15" ht="15.95" customHeight="1" x14ac:dyDescent="0.25">
      <c r="A48" s="21" t="s">
        <v>85</v>
      </c>
      <c r="B48" s="22" t="s">
        <v>180</v>
      </c>
      <c r="C48" s="129"/>
      <c r="D48" s="24">
        <f t="shared" ref="D48:O48" si="25">SUM(D47:D47)</f>
        <v>78.600000000000009</v>
      </c>
      <c r="E48" s="24">
        <f t="shared" si="25"/>
        <v>2.4</v>
      </c>
      <c r="F48" s="24">
        <f t="shared" si="25"/>
        <v>0.6</v>
      </c>
      <c r="G48" s="24">
        <f t="shared" si="25"/>
        <v>76.2</v>
      </c>
      <c r="H48" s="25">
        <f t="shared" si="25"/>
        <v>0</v>
      </c>
      <c r="I48" s="25">
        <f t="shared" si="25"/>
        <v>0</v>
      </c>
      <c r="J48" s="25">
        <f t="shared" si="25"/>
        <v>0</v>
      </c>
      <c r="K48" s="25">
        <f t="shared" si="25"/>
        <v>0</v>
      </c>
      <c r="L48" s="22">
        <f t="shared" si="25"/>
        <v>78.600000000000009</v>
      </c>
      <c r="M48" s="22">
        <f t="shared" si="25"/>
        <v>2.4</v>
      </c>
      <c r="N48" s="22">
        <f t="shared" si="25"/>
        <v>0.6</v>
      </c>
      <c r="O48" s="22">
        <f t="shared" si="25"/>
        <v>76.2</v>
      </c>
    </row>
    <row r="49" spans="1:17" ht="15.95" customHeight="1" x14ac:dyDescent="0.25">
      <c r="A49" s="123" t="s">
        <v>86</v>
      </c>
      <c r="B49" s="130" t="s">
        <v>172</v>
      </c>
      <c r="C49" s="131"/>
      <c r="D49" s="24">
        <f>D24+D32+D35+D38+D41+D45+D48</f>
        <v>1196.0999999999999</v>
      </c>
      <c r="E49" s="24">
        <f>E25+E32+E35+E38+E41+E45+E48</f>
        <v>18.399999999999999</v>
      </c>
      <c r="F49" s="24">
        <f t="shared" ref="F49:O49" si="26">F25+F32+F35+F38+F41+F45+F48</f>
        <v>3.6</v>
      </c>
      <c r="G49" s="24">
        <f t="shared" si="26"/>
        <v>1177.7</v>
      </c>
      <c r="H49" s="25">
        <f t="shared" si="26"/>
        <v>0</v>
      </c>
      <c r="I49" s="25">
        <f t="shared" si="26"/>
        <v>0</v>
      </c>
      <c r="J49" s="25">
        <f t="shared" si="26"/>
        <v>0</v>
      </c>
      <c r="K49" s="25">
        <f t="shared" si="26"/>
        <v>0</v>
      </c>
      <c r="L49" s="22">
        <f>L25+L32+L35+L38+L41+L45+L48</f>
        <v>1196.0999999999999</v>
      </c>
      <c r="M49" s="22">
        <f t="shared" si="26"/>
        <v>18.399999999999999</v>
      </c>
      <c r="N49" s="22">
        <f t="shared" si="26"/>
        <v>3.6</v>
      </c>
      <c r="O49" s="22">
        <f t="shared" si="26"/>
        <v>1177.7</v>
      </c>
    </row>
    <row r="50" spans="1:17" x14ac:dyDescent="0.25">
      <c r="A50" s="7"/>
      <c r="B50" s="7"/>
      <c r="C50" s="53"/>
      <c r="D50" s="7"/>
      <c r="E50" s="7"/>
      <c r="F50" s="7"/>
      <c r="G50" s="7"/>
      <c r="H50" s="132"/>
      <c r="I50" s="132"/>
      <c r="J50" s="132"/>
      <c r="L50" s="7"/>
      <c r="M50" s="7"/>
      <c r="N50" s="7"/>
    </row>
    <row r="51" spans="1:17" x14ac:dyDescent="0.25">
      <c r="A51" s="7"/>
      <c r="B51" s="124"/>
      <c r="C51" s="133"/>
      <c r="D51" s="124"/>
      <c r="E51" s="124"/>
      <c r="F51" s="124"/>
      <c r="G51" s="124"/>
      <c r="H51" s="134"/>
      <c r="I51" s="134"/>
      <c r="J51" s="134"/>
      <c r="K51" s="134"/>
      <c r="L51" s="124"/>
      <c r="M51" s="124"/>
      <c r="N51" s="124"/>
      <c r="P51" s="71" t="s">
        <v>305</v>
      </c>
      <c r="Q51" s="72">
        <f>SUMIF(C24:C47,1,L24:L47)</f>
        <v>0</v>
      </c>
    </row>
    <row r="52" spans="1:17" x14ac:dyDescent="0.25">
      <c r="A52" s="7"/>
      <c r="B52" s="7"/>
      <c r="C52" s="53"/>
      <c r="D52" s="7"/>
      <c r="E52" s="7"/>
      <c r="F52" s="7"/>
      <c r="G52" s="7"/>
      <c r="H52" s="132"/>
      <c r="I52" s="132"/>
      <c r="J52" s="132"/>
      <c r="L52" s="7"/>
      <c r="M52" s="7"/>
      <c r="N52" s="7"/>
      <c r="P52" s="71" t="s">
        <v>306</v>
      </c>
      <c r="Q52" s="72">
        <f>SUMIF(C24:C47,2,L24:L47)</f>
        <v>0</v>
      </c>
    </row>
    <row r="53" spans="1:17" x14ac:dyDescent="0.25">
      <c r="A53" s="7"/>
      <c r="B53" s="7"/>
      <c r="C53" s="53"/>
      <c r="D53" s="7"/>
      <c r="E53" s="7"/>
      <c r="F53" s="7"/>
      <c r="G53" s="7"/>
      <c r="H53" s="132"/>
      <c r="I53" s="132"/>
      <c r="J53" s="132"/>
      <c r="L53" s="7"/>
      <c r="M53" s="7"/>
      <c r="N53" s="7"/>
      <c r="O53" s="7"/>
      <c r="P53" s="71" t="s">
        <v>307</v>
      </c>
      <c r="Q53" s="72">
        <f>SUMIF(C24:C47,3,L24:L47)</f>
        <v>0</v>
      </c>
    </row>
    <row r="54" spans="1:17" x14ac:dyDescent="0.25">
      <c r="A54" s="7"/>
      <c r="B54" s="7"/>
      <c r="C54" s="53"/>
      <c r="D54" s="7"/>
      <c r="E54" s="7"/>
      <c r="F54" s="7"/>
      <c r="G54" s="7"/>
      <c r="H54" s="132"/>
      <c r="I54" s="132"/>
      <c r="J54" s="132"/>
      <c r="L54" s="7"/>
      <c r="M54" s="7"/>
      <c r="N54" s="7"/>
      <c r="P54" s="71" t="s">
        <v>308</v>
      </c>
      <c r="Q54" s="72">
        <f>SUMIF(C24:C47,4,L24:L47)</f>
        <v>686.19999999999993</v>
      </c>
    </row>
    <row r="55" spans="1:17" x14ac:dyDescent="0.25">
      <c r="A55" s="7"/>
      <c r="B55" s="7"/>
      <c r="C55" s="53"/>
      <c r="D55" s="7"/>
      <c r="E55" s="7"/>
      <c r="F55" s="7"/>
      <c r="G55" s="7"/>
      <c r="H55" s="132"/>
      <c r="I55" s="132"/>
      <c r="J55" s="132"/>
      <c r="L55" s="7"/>
      <c r="M55" s="7"/>
      <c r="N55" s="7"/>
      <c r="P55" s="71" t="s">
        <v>311</v>
      </c>
      <c r="Q55" s="72">
        <f>SUMIF(C24:C47,5,L24:L47)</f>
        <v>256.39999999999998</v>
      </c>
    </row>
    <row r="56" spans="1:17" x14ac:dyDescent="0.25">
      <c r="A56" s="7"/>
      <c r="B56" s="7"/>
      <c r="C56" s="53"/>
      <c r="D56" s="7"/>
      <c r="E56" s="7"/>
      <c r="F56" s="7"/>
      <c r="G56" s="7"/>
      <c r="H56" s="132"/>
      <c r="I56" s="132"/>
      <c r="J56" s="132"/>
      <c r="L56" s="7"/>
      <c r="M56" s="7"/>
      <c r="N56" s="7"/>
      <c r="P56" s="71" t="s">
        <v>309</v>
      </c>
      <c r="Q56" s="72">
        <f>SUMIF(C24:C47,6,L24:L47)</f>
        <v>10.1</v>
      </c>
    </row>
    <row r="57" spans="1:17" x14ac:dyDescent="0.25">
      <c r="A57" s="7"/>
      <c r="B57" s="7"/>
      <c r="C57" s="53"/>
      <c r="D57" s="7"/>
      <c r="E57" s="7"/>
      <c r="F57" s="7"/>
      <c r="G57" s="7"/>
      <c r="H57" s="132"/>
      <c r="I57" s="132"/>
      <c r="J57" s="132"/>
      <c r="L57" s="7"/>
      <c r="M57" s="7"/>
      <c r="N57" s="7"/>
      <c r="P57" s="71" t="s">
        <v>310</v>
      </c>
      <c r="Q57" s="72">
        <f>SUMIF(C24:C47,7,L24:L47)</f>
        <v>0</v>
      </c>
    </row>
    <row r="58" spans="1:17" x14ac:dyDescent="0.25">
      <c r="A58" s="7"/>
      <c r="B58" s="7"/>
      <c r="C58" s="53"/>
      <c r="D58" s="7"/>
      <c r="E58" s="7"/>
      <c r="F58" s="7"/>
      <c r="G58" s="7"/>
      <c r="H58" s="132"/>
      <c r="I58" s="132"/>
      <c r="J58" s="132"/>
      <c r="L58" s="7"/>
      <c r="M58" s="7"/>
      <c r="N58" s="7"/>
      <c r="P58" s="71" t="s">
        <v>312</v>
      </c>
      <c r="Q58" s="72">
        <f>SUMIF(C24:C47,8,L24:L47)</f>
        <v>164.79999999999998</v>
      </c>
    </row>
    <row r="59" spans="1:17" x14ac:dyDescent="0.25">
      <c r="A59" s="7"/>
      <c r="B59" s="7"/>
      <c r="C59" s="53"/>
      <c r="D59" s="7"/>
      <c r="E59" s="7"/>
      <c r="F59" s="7"/>
      <c r="G59" s="7"/>
      <c r="H59" s="132"/>
      <c r="I59" s="132"/>
      <c r="J59" s="132"/>
      <c r="L59" s="7"/>
      <c r="M59" s="7"/>
      <c r="N59" s="7"/>
      <c r="P59" s="71" t="s">
        <v>313</v>
      </c>
      <c r="Q59" s="72">
        <f>SUMIF(C24:C47,9,L24:L47)</f>
        <v>0</v>
      </c>
    </row>
    <row r="60" spans="1:17" x14ac:dyDescent="0.25">
      <c r="A60" s="7"/>
      <c r="B60" s="7"/>
      <c r="C60" s="53"/>
      <c r="D60" s="7"/>
      <c r="E60" s="7"/>
      <c r="F60" s="7"/>
      <c r="G60" s="7"/>
      <c r="H60" s="132"/>
      <c r="I60" s="132"/>
      <c r="J60" s="132"/>
      <c r="L60" s="7"/>
      <c r="M60" s="7"/>
      <c r="N60" s="7"/>
      <c r="P60" s="71" t="s">
        <v>314</v>
      </c>
      <c r="Q60" s="72">
        <f>SUMIF(C24:C47,10,L24:L47)</f>
        <v>78.600000000000009</v>
      </c>
    </row>
    <row r="61" spans="1:17" x14ac:dyDescent="0.25">
      <c r="A61" s="7"/>
      <c r="B61" s="7"/>
      <c r="C61" s="53"/>
      <c r="D61" s="7"/>
      <c r="E61" s="7"/>
      <c r="F61" s="7"/>
      <c r="G61" s="7"/>
      <c r="H61" s="132"/>
      <c r="I61" s="132"/>
      <c r="J61" s="132"/>
      <c r="L61" s="7"/>
      <c r="M61" s="7"/>
      <c r="N61" s="7"/>
      <c r="P61" s="76" t="s">
        <v>172</v>
      </c>
      <c r="Q61" s="77">
        <f>SUM(Q51:Q60)</f>
        <v>1196.0999999999999</v>
      </c>
    </row>
    <row r="62" spans="1:17" x14ac:dyDescent="0.25">
      <c r="A62" s="7"/>
      <c r="B62" s="7"/>
      <c r="C62" s="53"/>
      <c r="D62" s="7"/>
      <c r="E62" s="7"/>
      <c r="F62" s="7"/>
      <c r="G62" s="7"/>
      <c r="H62" s="132"/>
      <c r="I62" s="132"/>
      <c r="J62" s="132"/>
      <c r="L62" s="7"/>
      <c r="M62" s="7"/>
      <c r="N62" s="7"/>
      <c r="P62" s="78"/>
      <c r="Q62" s="78">
        <f>Q61-L49</f>
        <v>0</v>
      </c>
    </row>
    <row r="63" spans="1:17" x14ac:dyDescent="0.25">
      <c r="A63" s="7"/>
      <c r="B63" s="7"/>
      <c r="C63" s="53"/>
      <c r="D63" s="7"/>
      <c r="E63" s="7"/>
      <c r="F63" s="7"/>
      <c r="G63" s="7"/>
      <c r="H63" s="132"/>
      <c r="I63" s="132"/>
      <c r="J63" s="132"/>
      <c r="L63" s="7"/>
      <c r="M63" s="7"/>
      <c r="N63" s="7"/>
    </row>
    <row r="64" spans="1:17" x14ac:dyDescent="0.25">
      <c r="A64" s="7"/>
      <c r="B64" s="7"/>
      <c r="C64" s="53"/>
      <c r="D64" s="7"/>
      <c r="E64" s="7"/>
      <c r="F64" s="7"/>
      <c r="G64" s="7"/>
      <c r="H64" s="132"/>
      <c r="I64" s="132"/>
      <c r="J64" s="132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132"/>
      <c r="I65" s="132"/>
      <c r="J65" s="132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132"/>
      <c r="I66" s="132"/>
      <c r="J66" s="132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132"/>
      <c r="I67" s="132"/>
      <c r="J67" s="132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132"/>
      <c r="I68" s="132"/>
      <c r="J68" s="132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132"/>
      <c r="I69" s="132"/>
      <c r="J69" s="132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132"/>
      <c r="I70" s="132"/>
      <c r="J70" s="132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132"/>
      <c r="I71" s="132"/>
      <c r="J71" s="132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132"/>
      <c r="I72" s="132"/>
      <c r="J72" s="132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132"/>
      <c r="I73" s="132"/>
      <c r="J73" s="132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132"/>
      <c r="I74" s="132"/>
      <c r="J74" s="132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132"/>
      <c r="I75" s="132"/>
      <c r="J75" s="132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132"/>
      <c r="I76" s="132"/>
      <c r="J76" s="132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132"/>
      <c r="I77" s="132"/>
      <c r="J77" s="132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132"/>
      <c r="I78" s="132"/>
      <c r="J78" s="132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132"/>
      <c r="I79" s="132"/>
      <c r="J79" s="132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132"/>
      <c r="I80" s="132"/>
      <c r="J80" s="132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132"/>
      <c r="I81" s="132"/>
      <c r="J81" s="132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132"/>
      <c r="I82" s="132"/>
      <c r="J82" s="132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132"/>
      <c r="I83" s="132"/>
      <c r="J83" s="132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132"/>
      <c r="I84" s="132"/>
      <c r="J84" s="132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132"/>
      <c r="I85" s="132"/>
      <c r="J85" s="132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132"/>
      <c r="I86" s="132"/>
      <c r="J86" s="132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132"/>
      <c r="I87" s="132"/>
      <c r="J87" s="132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132"/>
      <c r="I88" s="132"/>
      <c r="J88" s="132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132"/>
      <c r="I89" s="132"/>
      <c r="J89" s="132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132"/>
      <c r="I90" s="132"/>
      <c r="J90" s="132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132"/>
      <c r="I91" s="132"/>
      <c r="J91" s="132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132"/>
      <c r="I92" s="132"/>
      <c r="J92" s="132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132"/>
      <c r="I93" s="132"/>
      <c r="J93" s="132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132"/>
      <c r="I94" s="132"/>
      <c r="J94" s="132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132"/>
      <c r="I95" s="132"/>
      <c r="J95" s="132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132"/>
      <c r="I96" s="132"/>
      <c r="J96" s="132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132"/>
      <c r="I97" s="132"/>
      <c r="J97" s="132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132"/>
      <c r="I98" s="132"/>
      <c r="J98" s="132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132"/>
      <c r="I99" s="132"/>
      <c r="J99" s="132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132"/>
      <c r="I100" s="132"/>
      <c r="J100" s="132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132"/>
      <c r="I101" s="132"/>
      <c r="J101" s="132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132"/>
      <c r="I102" s="132"/>
      <c r="J102" s="132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132"/>
      <c r="I103" s="132"/>
      <c r="J103" s="132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132"/>
      <c r="I104" s="132"/>
      <c r="J104" s="132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132"/>
      <c r="I105" s="132"/>
      <c r="J105" s="132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132"/>
      <c r="I106" s="132"/>
      <c r="J106" s="132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132"/>
      <c r="I107" s="132"/>
      <c r="J107" s="132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132"/>
      <c r="I108" s="132"/>
      <c r="J108" s="132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132"/>
      <c r="I109" s="132"/>
      <c r="J109" s="132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132"/>
      <c r="I110" s="132"/>
      <c r="J110" s="132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132"/>
      <c r="I111" s="132"/>
      <c r="J111" s="132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132"/>
      <c r="I112" s="132"/>
      <c r="J112" s="132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132"/>
      <c r="I113" s="132"/>
      <c r="J113" s="132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132"/>
      <c r="I114" s="132"/>
      <c r="J114" s="132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132"/>
      <c r="I115" s="132"/>
      <c r="J115" s="132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132"/>
      <c r="I116" s="132"/>
      <c r="J116" s="132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132"/>
      <c r="I117" s="132"/>
      <c r="J117" s="132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132"/>
      <c r="I118" s="132"/>
      <c r="J118" s="132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132"/>
      <c r="I119" s="132"/>
      <c r="J119" s="132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132"/>
      <c r="I120" s="132"/>
      <c r="J120" s="132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132"/>
      <c r="I121" s="132"/>
      <c r="J121" s="132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132"/>
      <c r="I122" s="132"/>
      <c r="J122" s="132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132"/>
      <c r="I123" s="132"/>
      <c r="J123" s="132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132"/>
      <c r="I124" s="132"/>
      <c r="J124" s="132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132"/>
      <c r="I125" s="132"/>
      <c r="J125" s="132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132"/>
      <c r="I126" s="132"/>
      <c r="J126" s="132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132"/>
      <c r="I127" s="132"/>
      <c r="J127" s="132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132"/>
      <c r="I128" s="132"/>
      <c r="J128" s="132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132"/>
      <c r="I129" s="132"/>
      <c r="J129" s="132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132"/>
      <c r="I130" s="132"/>
      <c r="J130" s="132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132"/>
      <c r="I131" s="132"/>
      <c r="J131" s="132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132"/>
      <c r="I132" s="132"/>
      <c r="J132" s="132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132"/>
      <c r="I133" s="132"/>
      <c r="J133" s="132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132"/>
      <c r="I134" s="132"/>
      <c r="J134" s="132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132"/>
      <c r="I135" s="132"/>
      <c r="J135" s="132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132"/>
      <c r="I136" s="132"/>
      <c r="J136" s="132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132"/>
      <c r="I137" s="132"/>
      <c r="J137" s="132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132"/>
      <c r="I138" s="132"/>
      <c r="J138" s="132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132"/>
      <c r="I139" s="132"/>
      <c r="J139" s="132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132"/>
      <c r="I140" s="132"/>
      <c r="J140" s="132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132"/>
      <c r="I141" s="132"/>
      <c r="J141" s="132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132"/>
      <c r="I142" s="132"/>
      <c r="J142" s="132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132"/>
      <c r="I143" s="132"/>
      <c r="J143" s="132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132"/>
      <c r="I144" s="132"/>
      <c r="J144" s="132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132"/>
      <c r="I145" s="132"/>
      <c r="J145" s="132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132"/>
      <c r="I146" s="132"/>
      <c r="J146" s="132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132"/>
      <c r="I147" s="132"/>
      <c r="J147" s="132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132"/>
      <c r="I148" s="132"/>
      <c r="J148" s="132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132"/>
      <c r="I149" s="132"/>
      <c r="J149" s="132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132"/>
      <c r="I150" s="132"/>
      <c r="J150" s="132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132"/>
      <c r="I151" s="132"/>
      <c r="J151" s="132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132"/>
      <c r="I152" s="132"/>
      <c r="J152" s="132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132"/>
      <c r="I153" s="132"/>
      <c r="J153" s="132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132"/>
      <c r="I154" s="132"/>
      <c r="J154" s="132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132"/>
      <c r="I155" s="132"/>
      <c r="J155" s="132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132"/>
      <c r="I156" s="132"/>
      <c r="J156" s="132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132"/>
      <c r="I157" s="132"/>
      <c r="J157" s="132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132"/>
      <c r="I158" s="132"/>
      <c r="J158" s="132"/>
      <c r="L158" s="7"/>
      <c r="M158" s="7"/>
      <c r="N158" s="7"/>
    </row>
    <row r="159" spans="1:14" x14ac:dyDescent="0.25">
      <c r="C159" s="54"/>
    </row>
    <row r="160" spans="1:14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</sheetData>
  <mergeCells count="39">
    <mergeCell ref="B46:O46"/>
    <mergeCell ref="B39:O39"/>
    <mergeCell ref="B33:O33"/>
    <mergeCell ref="E21:F21"/>
    <mergeCell ref="B42:O42"/>
    <mergeCell ref="B26:O26"/>
    <mergeCell ref="B36:O36"/>
    <mergeCell ref="I21:J21"/>
    <mergeCell ref="C20:C22"/>
    <mergeCell ref="O21:O22"/>
    <mergeCell ref="B20:B22"/>
    <mergeCell ref="D20:D22"/>
    <mergeCell ref="G21:G22"/>
    <mergeCell ref="E20:G20"/>
    <mergeCell ref="H20:H22"/>
    <mergeCell ref="B23:O23"/>
    <mergeCell ref="B11:O11"/>
    <mergeCell ref="B12:O12"/>
    <mergeCell ref="B1:O1"/>
    <mergeCell ref="B2:O2"/>
    <mergeCell ref="B3:O3"/>
    <mergeCell ref="B4:O4"/>
    <mergeCell ref="B5:O5"/>
    <mergeCell ref="B6:O6"/>
    <mergeCell ref="B7:O7"/>
    <mergeCell ref="B8:O8"/>
    <mergeCell ref="B9:O9"/>
    <mergeCell ref="B10:O10"/>
    <mergeCell ref="B13:O13"/>
    <mergeCell ref="L20:L22"/>
    <mergeCell ref="M20:O20"/>
    <mergeCell ref="M21:N21"/>
    <mergeCell ref="I20:K20"/>
    <mergeCell ref="K21:K22"/>
    <mergeCell ref="B14:O14"/>
    <mergeCell ref="A18:O18"/>
    <mergeCell ref="A20:A22"/>
    <mergeCell ref="B15:O15"/>
    <mergeCell ref="B16:O16"/>
  </mergeCells>
  <pageMargins left="0.59055118110236227" right="0.39370078740157483" top="0.74803149606299213" bottom="0.78740157480314965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85"/>
  <sheetViews>
    <sheetView showZeros="0" workbookViewId="0">
      <selection activeCell="B3" sqref="B3:O3"/>
    </sheetView>
  </sheetViews>
  <sheetFormatPr defaultRowHeight="15" x14ac:dyDescent="0.25"/>
  <cols>
    <col min="1" max="1" width="5" style="2" customWidth="1"/>
    <col min="2" max="2" width="44.85546875" style="2" customWidth="1"/>
    <col min="3" max="3" width="6.7109375" style="4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625" t="s">
        <v>329</v>
      </c>
      <c r="C1" s="625"/>
      <c r="D1" s="625"/>
      <c r="E1" s="625"/>
      <c r="F1" s="625"/>
      <c r="G1" s="625"/>
      <c r="H1" s="625"/>
      <c r="I1" s="625"/>
      <c r="J1" s="625"/>
      <c r="K1" s="625"/>
      <c r="L1" s="625"/>
      <c r="M1" s="625"/>
      <c r="N1" s="625"/>
      <c r="O1" s="625"/>
    </row>
    <row r="2" spans="1:15" x14ac:dyDescent="0.25">
      <c r="B2" s="625" t="s">
        <v>467</v>
      </c>
      <c r="C2" s="625"/>
      <c r="D2" s="625"/>
      <c r="E2" s="625"/>
      <c r="F2" s="625"/>
      <c r="G2" s="625"/>
      <c r="H2" s="625"/>
      <c r="I2" s="625"/>
      <c r="J2" s="625"/>
      <c r="K2" s="625"/>
      <c r="L2" s="625"/>
      <c r="M2" s="625"/>
      <c r="N2" s="625"/>
      <c r="O2" s="625"/>
    </row>
    <row r="3" spans="1:15" x14ac:dyDescent="0.25">
      <c r="B3" s="625" t="s">
        <v>529</v>
      </c>
      <c r="C3" s="625"/>
      <c r="D3" s="625"/>
      <c r="E3" s="625"/>
      <c r="F3" s="625"/>
      <c r="G3" s="625"/>
      <c r="H3" s="625"/>
      <c r="I3" s="625"/>
      <c r="J3" s="625"/>
      <c r="K3" s="625"/>
      <c r="L3" s="625"/>
      <c r="M3" s="625"/>
      <c r="N3" s="625"/>
      <c r="O3" s="625"/>
    </row>
    <row r="4" spans="1:15" x14ac:dyDescent="0.25">
      <c r="B4" s="625" t="s">
        <v>348</v>
      </c>
      <c r="C4" s="625"/>
      <c r="D4" s="625"/>
      <c r="E4" s="625"/>
      <c r="F4" s="625"/>
      <c r="G4" s="625"/>
      <c r="H4" s="625"/>
      <c r="I4" s="625"/>
      <c r="J4" s="625"/>
      <c r="K4" s="625"/>
      <c r="L4" s="625"/>
      <c r="M4" s="625"/>
      <c r="N4" s="625"/>
      <c r="O4" s="625"/>
    </row>
    <row r="5" spans="1:15" x14ac:dyDescent="0.25">
      <c r="E5" s="4"/>
      <c r="F5" s="4"/>
      <c r="G5" s="4"/>
      <c r="H5" s="4"/>
      <c r="I5" s="4"/>
      <c r="J5" s="4"/>
      <c r="K5" s="4"/>
      <c r="L5" s="4"/>
      <c r="M5" s="4"/>
      <c r="N5" s="4"/>
    </row>
    <row r="6" spans="1:15" ht="44.25" customHeight="1" x14ac:dyDescent="0.25">
      <c r="A6" s="547" t="s">
        <v>480</v>
      </c>
      <c r="B6" s="547"/>
      <c r="C6" s="547"/>
      <c r="D6" s="547"/>
      <c r="E6" s="547"/>
      <c r="F6" s="547"/>
      <c r="G6" s="547"/>
      <c r="H6" s="547"/>
      <c r="I6" s="547"/>
      <c r="J6" s="547"/>
      <c r="K6" s="547"/>
      <c r="L6" s="547"/>
      <c r="M6" s="547"/>
      <c r="N6" s="547"/>
      <c r="O6" s="547"/>
    </row>
    <row r="7" spans="1:15" ht="18.75" customHeight="1" x14ac:dyDescent="0.25">
      <c r="A7" s="469"/>
      <c r="B7" s="469"/>
      <c r="C7" s="469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5" t="s">
        <v>412</v>
      </c>
    </row>
    <row r="8" spans="1:15" x14ac:dyDescent="0.25">
      <c r="A8" s="617" t="s">
        <v>5</v>
      </c>
      <c r="B8" s="541" t="s">
        <v>350</v>
      </c>
      <c r="C8" s="541" t="s">
        <v>54</v>
      </c>
      <c r="D8" s="537" t="s">
        <v>337</v>
      </c>
      <c r="E8" s="563" t="s">
        <v>194</v>
      </c>
      <c r="F8" s="563"/>
      <c r="G8" s="563"/>
      <c r="H8" s="550" t="s">
        <v>339</v>
      </c>
      <c r="I8" s="569" t="s">
        <v>194</v>
      </c>
      <c r="J8" s="569"/>
      <c r="K8" s="569"/>
      <c r="L8" s="530" t="s">
        <v>0</v>
      </c>
      <c r="M8" s="530" t="s">
        <v>194</v>
      </c>
      <c r="N8" s="530"/>
      <c r="O8" s="530"/>
    </row>
    <row r="9" spans="1:15" x14ac:dyDescent="0.25">
      <c r="A9" s="617"/>
      <c r="B9" s="541"/>
      <c r="C9" s="541"/>
      <c r="D9" s="537"/>
      <c r="E9" s="563" t="s">
        <v>1</v>
      </c>
      <c r="F9" s="563"/>
      <c r="G9" s="537" t="s">
        <v>2</v>
      </c>
      <c r="H9" s="550"/>
      <c r="I9" s="569" t="s">
        <v>1</v>
      </c>
      <c r="J9" s="569"/>
      <c r="K9" s="550" t="s">
        <v>2</v>
      </c>
      <c r="L9" s="530"/>
      <c r="M9" s="530" t="s">
        <v>1</v>
      </c>
      <c r="N9" s="530"/>
      <c r="O9" s="541" t="s">
        <v>2</v>
      </c>
    </row>
    <row r="10" spans="1:15" ht="29.25" customHeight="1" x14ac:dyDescent="0.25">
      <c r="A10" s="617"/>
      <c r="B10" s="541"/>
      <c r="C10" s="541"/>
      <c r="D10" s="537"/>
      <c r="E10" s="468" t="s">
        <v>3</v>
      </c>
      <c r="F10" s="466" t="s">
        <v>4</v>
      </c>
      <c r="G10" s="537"/>
      <c r="H10" s="550"/>
      <c r="I10" s="467" t="s">
        <v>3</v>
      </c>
      <c r="J10" s="464" t="s">
        <v>4</v>
      </c>
      <c r="K10" s="550"/>
      <c r="L10" s="530"/>
      <c r="M10" s="465" t="s">
        <v>3</v>
      </c>
      <c r="N10" s="463" t="s">
        <v>4</v>
      </c>
      <c r="O10" s="541"/>
    </row>
    <row r="11" spans="1:15" ht="18" customHeight="1" x14ac:dyDescent="0.25">
      <c r="A11" s="6" t="s">
        <v>71</v>
      </c>
      <c r="B11" s="626" t="s">
        <v>514</v>
      </c>
      <c r="C11" s="627"/>
      <c r="D11" s="627"/>
      <c r="E11" s="627"/>
      <c r="F11" s="627"/>
      <c r="G11" s="627"/>
      <c r="H11" s="627"/>
      <c r="I11" s="627"/>
      <c r="J11" s="627"/>
      <c r="K11" s="627"/>
      <c r="L11" s="627"/>
      <c r="M11" s="627"/>
      <c r="N11" s="627"/>
      <c r="O11" s="628"/>
    </row>
    <row r="12" spans="1:15" ht="15.75" customHeight="1" x14ac:dyDescent="0.25">
      <c r="A12" s="6" t="s">
        <v>182</v>
      </c>
      <c r="B12" s="527" t="s">
        <v>6</v>
      </c>
      <c r="C12" s="528"/>
      <c r="D12" s="528"/>
      <c r="E12" s="528"/>
      <c r="F12" s="528"/>
      <c r="G12" s="528"/>
      <c r="H12" s="528"/>
      <c r="I12" s="528"/>
      <c r="J12" s="528"/>
      <c r="K12" s="528"/>
      <c r="L12" s="528"/>
      <c r="M12" s="528"/>
      <c r="N12" s="528"/>
      <c r="O12" s="529"/>
    </row>
    <row r="13" spans="1:15" ht="15" customHeight="1" x14ac:dyDescent="0.25">
      <c r="A13" s="6" t="s">
        <v>72</v>
      </c>
      <c r="B13" s="30" t="s">
        <v>20</v>
      </c>
      <c r="C13" s="16"/>
      <c r="D13" s="17">
        <f t="shared" ref="D13:D16" si="0">E13+G13</f>
        <v>147.5</v>
      </c>
      <c r="E13" s="17">
        <f>E14+E15+E16</f>
        <v>147.5</v>
      </c>
      <c r="F13" s="17">
        <f t="shared" ref="F13:G13" si="1">F14+F15+F16</f>
        <v>0</v>
      </c>
      <c r="G13" s="17">
        <f t="shared" si="1"/>
        <v>0</v>
      </c>
      <c r="H13" s="11">
        <f t="shared" ref="H13" si="2">I13+K13</f>
        <v>0</v>
      </c>
      <c r="I13" s="11">
        <f t="shared" ref="I13:K13" si="3">I14+I15+I16</f>
        <v>0</v>
      </c>
      <c r="J13" s="11">
        <f t="shared" si="3"/>
        <v>0</v>
      </c>
      <c r="K13" s="11">
        <f t="shared" si="3"/>
        <v>0</v>
      </c>
      <c r="L13" s="13">
        <f t="shared" ref="L13:O16" si="4">D13+H13</f>
        <v>147.5</v>
      </c>
      <c r="M13" s="13">
        <f t="shared" si="4"/>
        <v>147.5</v>
      </c>
      <c r="N13" s="13">
        <f t="shared" si="4"/>
        <v>0</v>
      </c>
      <c r="O13" s="13">
        <f t="shared" si="4"/>
        <v>0</v>
      </c>
    </row>
    <row r="14" spans="1:15" ht="15" customHeight="1" x14ac:dyDescent="0.25">
      <c r="A14" s="20"/>
      <c r="B14" s="81"/>
      <c r="C14" s="453" t="s">
        <v>9</v>
      </c>
      <c r="D14" s="17">
        <f t="shared" si="0"/>
        <v>24.7</v>
      </c>
      <c r="E14" s="17">
        <v>24.7</v>
      </c>
      <c r="F14" s="17"/>
      <c r="G14" s="17"/>
      <c r="H14" s="11"/>
      <c r="I14" s="11"/>
      <c r="J14" s="11"/>
      <c r="K14" s="11"/>
      <c r="L14" s="13">
        <f t="shared" si="4"/>
        <v>24.7</v>
      </c>
      <c r="M14" s="13">
        <f t="shared" si="4"/>
        <v>24.7</v>
      </c>
      <c r="N14" s="13">
        <f t="shared" si="4"/>
        <v>0</v>
      </c>
      <c r="O14" s="13">
        <f t="shared" si="4"/>
        <v>0</v>
      </c>
    </row>
    <row r="15" spans="1:15" ht="15" customHeight="1" x14ac:dyDescent="0.25">
      <c r="A15" s="20"/>
      <c r="B15" s="81"/>
      <c r="C15" s="453" t="s">
        <v>25</v>
      </c>
      <c r="D15" s="17">
        <f t="shared" si="0"/>
        <v>87.4</v>
      </c>
      <c r="E15" s="17">
        <v>87.4</v>
      </c>
      <c r="F15" s="17"/>
      <c r="G15" s="17"/>
      <c r="H15" s="11"/>
      <c r="I15" s="11"/>
      <c r="J15" s="11"/>
      <c r="K15" s="11"/>
      <c r="L15" s="13">
        <f t="shared" si="4"/>
        <v>87.4</v>
      </c>
      <c r="M15" s="13">
        <f t="shared" si="4"/>
        <v>87.4</v>
      </c>
      <c r="N15" s="13">
        <f t="shared" si="4"/>
        <v>0</v>
      </c>
      <c r="O15" s="13">
        <f t="shared" si="4"/>
        <v>0</v>
      </c>
    </row>
    <row r="16" spans="1:15" s="99" customFormat="1" ht="15" customHeight="1" x14ac:dyDescent="0.25">
      <c r="A16" s="321"/>
      <c r="B16" s="322"/>
      <c r="C16" s="16" t="s">
        <v>22</v>
      </c>
      <c r="D16" s="17">
        <f t="shared" si="0"/>
        <v>35.4</v>
      </c>
      <c r="E16" s="17">
        <v>35.4</v>
      </c>
      <c r="F16" s="17"/>
      <c r="G16" s="17"/>
      <c r="H16" s="11">
        <f>I16+K16</f>
        <v>0</v>
      </c>
      <c r="I16" s="11"/>
      <c r="J16" s="11"/>
      <c r="K16" s="11"/>
      <c r="L16" s="13">
        <f t="shared" si="4"/>
        <v>35.4</v>
      </c>
      <c r="M16" s="13">
        <f t="shared" si="4"/>
        <v>35.4</v>
      </c>
      <c r="N16" s="13">
        <f t="shared" si="4"/>
        <v>0</v>
      </c>
      <c r="O16" s="13">
        <f t="shared" si="4"/>
        <v>0</v>
      </c>
    </row>
    <row r="17" spans="1:15" ht="15" customHeight="1" x14ac:dyDescent="0.25">
      <c r="A17" s="21" t="s">
        <v>73</v>
      </c>
      <c r="B17" s="22" t="s">
        <v>174</v>
      </c>
      <c r="C17" s="29"/>
      <c r="D17" s="271">
        <f>E17+G17</f>
        <v>147.5</v>
      </c>
      <c r="E17" s="24">
        <f>E13</f>
        <v>147.5</v>
      </c>
      <c r="F17" s="24">
        <f>F13</f>
        <v>0</v>
      </c>
      <c r="G17" s="24">
        <f>G13</f>
        <v>0</v>
      </c>
      <c r="H17" s="25">
        <f t="shared" ref="H17" si="5">I17+K17</f>
        <v>0</v>
      </c>
      <c r="I17" s="25">
        <f>I13</f>
        <v>0</v>
      </c>
      <c r="J17" s="25">
        <f>J13</f>
        <v>0</v>
      </c>
      <c r="K17" s="25">
        <f>K13</f>
        <v>0</v>
      </c>
      <c r="L17" s="22">
        <f t="shared" ref="L17" si="6">M17+O17</f>
        <v>147.5</v>
      </c>
      <c r="M17" s="22">
        <f>M13</f>
        <v>147.5</v>
      </c>
      <c r="N17" s="22">
        <f>N13</f>
        <v>0</v>
      </c>
      <c r="O17" s="22">
        <f>O13</f>
        <v>0</v>
      </c>
    </row>
    <row r="18" spans="1:15" ht="18.75" customHeight="1" x14ac:dyDescent="0.25">
      <c r="A18" s="20" t="s">
        <v>74</v>
      </c>
      <c r="B18" s="527" t="s">
        <v>59</v>
      </c>
      <c r="C18" s="528"/>
      <c r="D18" s="528"/>
      <c r="E18" s="528"/>
      <c r="F18" s="528"/>
      <c r="G18" s="528"/>
      <c r="H18" s="528"/>
      <c r="I18" s="528"/>
      <c r="J18" s="528"/>
      <c r="K18" s="528"/>
      <c r="L18" s="528"/>
      <c r="M18" s="528"/>
      <c r="N18" s="528"/>
      <c r="O18" s="529"/>
    </row>
    <row r="19" spans="1:15" ht="15" customHeight="1" x14ac:dyDescent="0.25">
      <c r="A19" s="155" t="s">
        <v>75</v>
      </c>
      <c r="B19" s="30" t="s">
        <v>20</v>
      </c>
      <c r="C19" s="31"/>
      <c r="D19" s="17">
        <f t="shared" ref="D19:D22" si="7">E19+G19</f>
        <v>91.8</v>
      </c>
      <c r="E19" s="17">
        <f>E20+E21</f>
        <v>77.2</v>
      </c>
      <c r="F19" s="17">
        <f>F20+F21</f>
        <v>0</v>
      </c>
      <c r="G19" s="17">
        <f>G20+G21</f>
        <v>14.6</v>
      </c>
      <c r="H19" s="11">
        <f t="shared" ref="H19" si="8">I19+K19</f>
        <v>0</v>
      </c>
      <c r="I19" s="11">
        <f>I20+I21</f>
        <v>0</v>
      </c>
      <c r="J19" s="11">
        <f>J20+J21</f>
        <v>0</v>
      </c>
      <c r="K19" s="11">
        <f>K20+K21</f>
        <v>0</v>
      </c>
      <c r="L19" s="13">
        <f t="shared" ref="L19:O22" si="9">D19+H19</f>
        <v>91.8</v>
      </c>
      <c r="M19" s="13">
        <f t="shared" si="9"/>
        <v>77.2</v>
      </c>
      <c r="N19" s="13">
        <f t="shared" si="9"/>
        <v>0</v>
      </c>
      <c r="O19" s="13">
        <f t="shared" si="9"/>
        <v>14.6</v>
      </c>
    </row>
    <row r="20" spans="1:15" s="38" customFormat="1" ht="15" customHeight="1" x14ac:dyDescent="0.25">
      <c r="A20" s="471"/>
      <c r="B20" s="322"/>
      <c r="C20" s="470" t="s">
        <v>21</v>
      </c>
      <c r="D20" s="17">
        <f t="shared" si="7"/>
        <v>17.8</v>
      </c>
      <c r="E20" s="17">
        <v>3.2</v>
      </c>
      <c r="F20" s="17"/>
      <c r="G20" s="17">
        <v>14.6</v>
      </c>
      <c r="H20" s="11">
        <f t="shared" ref="H20:H21" si="10">I20+K20</f>
        <v>0</v>
      </c>
      <c r="I20" s="11"/>
      <c r="J20" s="11"/>
      <c r="K20" s="11"/>
      <c r="L20" s="13">
        <f t="shared" si="9"/>
        <v>17.8</v>
      </c>
      <c r="M20" s="13">
        <f t="shared" si="9"/>
        <v>3.2</v>
      </c>
      <c r="N20" s="13">
        <f t="shared" si="9"/>
        <v>0</v>
      </c>
      <c r="O20" s="13">
        <f t="shared" si="9"/>
        <v>14.6</v>
      </c>
    </row>
    <row r="21" spans="1:15" ht="15" customHeight="1" x14ac:dyDescent="0.25">
      <c r="A21" s="159"/>
      <c r="B21" s="322"/>
      <c r="C21" s="31" t="s">
        <v>31</v>
      </c>
      <c r="D21" s="17">
        <f t="shared" si="7"/>
        <v>74</v>
      </c>
      <c r="E21" s="17">
        <v>74</v>
      </c>
      <c r="F21" s="17"/>
      <c r="G21" s="17"/>
      <c r="H21" s="11">
        <f t="shared" si="10"/>
        <v>0</v>
      </c>
      <c r="I21" s="11"/>
      <c r="J21" s="11"/>
      <c r="K21" s="11"/>
      <c r="L21" s="13">
        <f t="shared" si="9"/>
        <v>74</v>
      </c>
      <c r="M21" s="13">
        <f t="shared" si="9"/>
        <v>74</v>
      </c>
      <c r="N21" s="13">
        <f t="shared" si="9"/>
        <v>0</v>
      </c>
      <c r="O21" s="13">
        <f t="shared" si="9"/>
        <v>0</v>
      </c>
    </row>
    <row r="22" spans="1:15" s="38" customFormat="1" ht="15" customHeight="1" x14ac:dyDescent="0.25">
      <c r="A22" s="155" t="s">
        <v>76</v>
      </c>
      <c r="B22" s="30" t="s">
        <v>17</v>
      </c>
      <c r="C22" s="325" t="s">
        <v>22</v>
      </c>
      <c r="D22" s="17">
        <f t="shared" si="7"/>
        <v>20.7</v>
      </c>
      <c r="E22" s="17"/>
      <c r="F22" s="17"/>
      <c r="G22" s="17">
        <v>20.7</v>
      </c>
      <c r="H22" s="11">
        <f>I22+K22</f>
        <v>0</v>
      </c>
      <c r="I22" s="11"/>
      <c r="J22" s="11"/>
      <c r="K22" s="11"/>
      <c r="L22" s="13">
        <f t="shared" si="9"/>
        <v>20.7</v>
      </c>
      <c r="M22" s="13">
        <f t="shared" si="9"/>
        <v>0</v>
      </c>
      <c r="N22" s="13">
        <f t="shared" si="9"/>
        <v>0</v>
      </c>
      <c r="O22" s="13">
        <f t="shared" si="9"/>
        <v>20.7</v>
      </c>
    </row>
    <row r="23" spans="1:15" ht="15" customHeight="1" x14ac:dyDescent="0.25">
      <c r="A23" s="21" t="s">
        <v>77</v>
      </c>
      <c r="B23" s="22" t="s">
        <v>175</v>
      </c>
      <c r="C23" s="29"/>
      <c r="D23" s="271">
        <f>E23+G23</f>
        <v>112.5</v>
      </c>
      <c r="E23" s="24">
        <f>E19+E22</f>
        <v>77.2</v>
      </c>
      <c r="F23" s="24">
        <f t="shared" ref="F23:G23" si="11">F19+F22</f>
        <v>0</v>
      </c>
      <c r="G23" s="24">
        <f t="shared" si="11"/>
        <v>35.299999999999997</v>
      </c>
      <c r="H23" s="25">
        <f t="shared" ref="H23" si="12">I23+K23</f>
        <v>0</v>
      </c>
      <c r="I23" s="25">
        <f t="shared" ref="I23" si="13">I19+I22</f>
        <v>0</v>
      </c>
      <c r="J23" s="25">
        <f t="shared" ref="J23" si="14">J19+J22</f>
        <v>0</v>
      </c>
      <c r="K23" s="25">
        <f t="shared" ref="K23" si="15">K19+K22</f>
        <v>0</v>
      </c>
      <c r="L23" s="22">
        <f t="shared" ref="L23" si="16">M23+O23</f>
        <v>112.5</v>
      </c>
      <c r="M23" s="22">
        <f t="shared" ref="M23" si="17">M19+M22</f>
        <v>77.2</v>
      </c>
      <c r="N23" s="22">
        <f t="shared" ref="N23" si="18">N19+N22</f>
        <v>0</v>
      </c>
      <c r="O23" s="22">
        <f t="shared" ref="O23" si="19">O19+O22</f>
        <v>35.299999999999997</v>
      </c>
    </row>
    <row r="24" spans="1:15" ht="18.75" customHeight="1" x14ac:dyDescent="0.25">
      <c r="A24" s="14" t="s">
        <v>78</v>
      </c>
      <c r="B24" s="527" t="s">
        <v>171</v>
      </c>
      <c r="C24" s="528"/>
      <c r="D24" s="528"/>
      <c r="E24" s="528"/>
      <c r="F24" s="528"/>
      <c r="G24" s="528"/>
      <c r="H24" s="528"/>
      <c r="I24" s="528"/>
      <c r="J24" s="528"/>
      <c r="K24" s="528"/>
      <c r="L24" s="528"/>
      <c r="M24" s="528"/>
      <c r="N24" s="528"/>
      <c r="O24" s="529"/>
    </row>
    <row r="25" spans="1:15" ht="15" customHeight="1" x14ac:dyDescent="0.25">
      <c r="A25" s="14" t="s">
        <v>79</v>
      </c>
      <c r="B25" s="30" t="s">
        <v>20</v>
      </c>
      <c r="C25" s="31" t="s">
        <v>51</v>
      </c>
      <c r="D25" s="17">
        <f t="shared" ref="D25:D55" si="20">E25+G25</f>
        <v>22.3</v>
      </c>
      <c r="E25" s="17">
        <v>22.3</v>
      </c>
      <c r="F25" s="17"/>
      <c r="G25" s="17"/>
      <c r="H25" s="11">
        <f t="shared" ref="H25:H56" si="21">I25+K25</f>
        <v>0</v>
      </c>
      <c r="I25" s="11"/>
      <c r="J25" s="11"/>
      <c r="K25" s="11"/>
      <c r="L25" s="13">
        <f t="shared" ref="L25" si="22">D25+H25</f>
        <v>22.3</v>
      </c>
      <c r="M25" s="13">
        <f t="shared" ref="M25:M55" si="23">E25+I25</f>
        <v>22.3</v>
      </c>
      <c r="N25" s="13">
        <f t="shared" ref="N25:N55" si="24">F25+J25</f>
        <v>0</v>
      </c>
      <c r="O25" s="13">
        <f t="shared" ref="O25:O55" si="25">G25+K25</f>
        <v>0</v>
      </c>
    </row>
    <row r="26" spans="1:15" x14ac:dyDescent="0.25">
      <c r="A26" s="14" t="s">
        <v>80</v>
      </c>
      <c r="B26" s="15" t="s">
        <v>55</v>
      </c>
      <c r="C26" s="16" t="s">
        <v>51</v>
      </c>
      <c r="D26" s="17">
        <f t="shared" si="20"/>
        <v>1.5</v>
      </c>
      <c r="E26" s="17">
        <v>1.5</v>
      </c>
      <c r="F26" s="17"/>
      <c r="G26" s="17"/>
      <c r="H26" s="11">
        <f t="shared" si="21"/>
        <v>0</v>
      </c>
      <c r="I26" s="11"/>
      <c r="J26" s="11"/>
      <c r="K26" s="11"/>
      <c r="L26" s="13">
        <f t="shared" ref="L26:L56" si="26">M26+O26</f>
        <v>1.5</v>
      </c>
      <c r="M26" s="13">
        <f t="shared" si="23"/>
        <v>1.5</v>
      </c>
      <c r="N26" s="13">
        <f t="shared" si="24"/>
        <v>0</v>
      </c>
      <c r="O26" s="13">
        <f t="shared" si="25"/>
        <v>0</v>
      </c>
    </row>
    <row r="27" spans="1:15" ht="15" customHeight="1" x14ac:dyDescent="0.25">
      <c r="A27" s="14" t="s">
        <v>81</v>
      </c>
      <c r="B27" s="13" t="s">
        <v>33</v>
      </c>
      <c r="C27" s="16" t="s">
        <v>51</v>
      </c>
      <c r="D27" s="17">
        <f t="shared" si="20"/>
        <v>2.4</v>
      </c>
      <c r="E27" s="17">
        <v>2.4</v>
      </c>
      <c r="F27" s="17"/>
      <c r="G27" s="17"/>
      <c r="H27" s="11">
        <f t="shared" si="21"/>
        <v>0</v>
      </c>
      <c r="I27" s="11"/>
      <c r="J27" s="11"/>
      <c r="K27" s="11"/>
      <c r="L27" s="13">
        <f t="shared" si="26"/>
        <v>2.4</v>
      </c>
      <c r="M27" s="13">
        <f t="shared" si="23"/>
        <v>2.4</v>
      </c>
      <c r="N27" s="13">
        <f t="shared" si="24"/>
        <v>0</v>
      </c>
      <c r="O27" s="13">
        <f t="shared" si="25"/>
        <v>0</v>
      </c>
    </row>
    <row r="28" spans="1:15" ht="15" customHeight="1" x14ac:dyDescent="0.25">
      <c r="A28" s="14" t="s">
        <v>82</v>
      </c>
      <c r="B28" s="13" t="s">
        <v>160</v>
      </c>
      <c r="C28" s="16" t="s">
        <v>51</v>
      </c>
      <c r="D28" s="17">
        <f t="shared" si="20"/>
        <v>7.1</v>
      </c>
      <c r="E28" s="17">
        <v>7.1</v>
      </c>
      <c r="F28" s="17"/>
      <c r="G28" s="17"/>
      <c r="H28" s="11">
        <f t="shared" si="21"/>
        <v>0</v>
      </c>
      <c r="I28" s="11"/>
      <c r="J28" s="11"/>
      <c r="K28" s="11"/>
      <c r="L28" s="13">
        <f t="shared" si="26"/>
        <v>7.1</v>
      </c>
      <c r="M28" s="13">
        <f t="shared" si="23"/>
        <v>7.1</v>
      </c>
      <c r="N28" s="13">
        <f t="shared" si="24"/>
        <v>0</v>
      </c>
      <c r="O28" s="13">
        <f t="shared" si="25"/>
        <v>0</v>
      </c>
    </row>
    <row r="29" spans="1:15" ht="15" customHeight="1" x14ac:dyDescent="0.25">
      <c r="A29" s="14" t="s">
        <v>83</v>
      </c>
      <c r="B29" s="13" t="s">
        <v>434</v>
      </c>
      <c r="C29" s="16" t="s">
        <v>51</v>
      </c>
      <c r="D29" s="17">
        <f t="shared" si="20"/>
        <v>1</v>
      </c>
      <c r="E29" s="17">
        <v>1</v>
      </c>
      <c r="F29" s="17"/>
      <c r="G29" s="17"/>
      <c r="H29" s="11">
        <f t="shared" si="21"/>
        <v>0</v>
      </c>
      <c r="I29" s="11"/>
      <c r="J29" s="11"/>
      <c r="K29" s="11"/>
      <c r="L29" s="13">
        <f t="shared" si="26"/>
        <v>1</v>
      </c>
      <c r="M29" s="13">
        <f t="shared" si="23"/>
        <v>1</v>
      </c>
      <c r="N29" s="13">
        <f t="shared" si="24"/>
        <v>0</v>
      </c>
      <c r="O29" s="13">
        <f t="shared" si="25"/>
        <v>0</v>
      </c>
    </row>
    <row r="30" spans="1:15" ht="15" customHeight="1" x14ac:dyDescent="0.25">
      <c r="A30" s="14" t="s">
        <v>84</v>
      </c>
      <c r="B30" s="13" t="s">
        <v>152</v>
      </c>
      <c r="C30" s="16" t="s">
        <v>51</v>
      </c>
      <c r="D30" s="17">
        <f t="shared" si="20"/>
        <v>1.9</v>
      </c>
      <c r="E30" s="17">
        <v>1.9</v>
      </c>
      <c r="F30" s="17"/>
      <c r="G30" s="17"/>
      <c r="H30" s="11">
        <f t="shared" si="21"/>
        <v>0</v>
      </c>
      <c r="I30" s="11"/>
      <c r="J30" s="11"/>
      <c r="K30" s="11"/>
      <c r="L30" s="13">
        <f t="shared" si="26"/>
        <v>1.9</v>
      </c>
      <c r="M30" s="13">
        <f t="shared" si="23"/>
        <v>1.9</v>
      </c>
      <c r="N30" s="13">
        <f t="shared" si="24"/>
        <v>0</v>
      </c>
      <c r="O30" s="13">
        <f t="shared" si="25"/>
        <v>0</v>
      </c>
    </row>
    <row r="31" spans="1:15" ht="15" customHeight="1" x14ac:dyDescent="0.25">
      <c r="A31" s="14" t="s">
        <v>85</v>
      </c>
      <c r="B31" s="277" t="s">
        <v>343</v>
      </c>
      <c r="C31" s="16" t="s">
        <v>51</v>
      </c>
      <c r="D31" s="17">
        <f t="shared" si="20"/>
        <v>1.3</v>
      </c>
      <c r="E31" s="17">
        <v>1.3</v>
      </c>
      <c r="F31" s="17"/>
      <c r="G31" s="17"/>
      <c r="H31" s="11">
        <f t="shared" si="21"/>
        <v>0</v>
      </c>
      <c r="I31" s="11"/>
      <c r="J31" s="11"/>
      <c r="K31" s="11"/>
      <c r="L31" s="13">
        <f t="shared" si="26"/>
        <v>1.3</v>
      </c>
      <c r="M31" s="13">
        <f t="shared" si="23"/>
        <v>1.3</v>
      </c>
      <c r="N31" s="13">
        <f t="shared" si="24"/>
        <v>0</v>
      </c>
      <c r="O31" s="13">
        <f t="shared" si="25"/>
        <v>0</v>
      </c>
    </row>
    <row r="32" spans="1:15" ht="16.5" customHeight="1" x14ac:dyDescent="0.25">
      <c r="A32" s="14" t="s">
        <v>86</v>
      </c>
      <c r="B32" s="13" t="s">
        <v>435</v>
      </c>
      <c r="C32" s="16" t="s">
        <v>51</v>
      </c>
      <c r="D32" s="17">
        <f t="shared" si="20"/>
        <v>16.899999999999999</v>
      </c>
      <c r="E32" s="17">
        <v>16.899999999999999</v>
      </c>
      <c r="F32" s="17"/>
      <c r="G32" s="17"/>
      <c r="H32" s="11">
        <f t="shared" si="21"/>
        <v>0</v>
      </c>
      <c r="I32" s="11"/>
      <c r="J32" s="11"/>
      <c r="K32" s="11"/>
      <c r="L32" s="13">
        <f t="shared" si="26"/>
        <v>16.899999999999999</v>
      </c>
      <c r="M32" s="13">
        <f t="shared" si="23"/>
        <v>16.899999999999999</v>
      </c>
      <c r="N32" s="13">
        <f t="shared" si="24"/>
        <v>0</v>
      </c>
      <c r="O32" s="13">
        <f t="shared" si="25"/>
        <v>0</v>
      </c>
    </row>
    <row r="33" spans="1:17" ht="16.5" customHeight="1" x14ac:dyDescent="0.25">
      <c r="A33" s="14" t="s">
        <v>87</v>
      </c>
      <c r="B33" s="13" t="s">
        <v>436</v>
      </c>
      <c r="C33" s="16" t="s">
        <v>51</v>
      </c>
      <c r="D33" s="17">
        <f t="shared" si="20"/>
        <v>9.6</v>
      </c>
      <c r="E33" s="17">
        <v>9.6</v>
      </c>
      <c r="F33" s="17"/>
      <c r="G33" s="17"/>
      <c r="H33" s="11">
        <f t="shared" si="21"/>
        <v>0</v>
      </c>
      <c r="I33" s="11"/>
      <c r="J33" s="11"/>
      <c r="K33" s="11"/>
      <c r="L33" s="13">
        <f t="shared" si="26"/>
        <v>9.6</v>
      </c>
      <c r="M33" s="13">
        <f t="shared" si="23"/>
        <v>9.6</v>
      </c>
      <c r="N33" s="13">
        <f t="shared" si="24"/>
        <v>0</v>
      </c>
      <c r="O33" s="13">
        <f t="shared" si="25"/>
        <v>0</v>
      </c>
    </row>
    <row r="34" spans="1:17" ht="15" customHeight="1" x14ac:dyDescent="0.25">
      <c r="A34" s="14" t="s">
        <v>88</v>
      </c>
      <c r="B34" s="13" t="s">
        <v>437</v>
      </c>
      <c r="C34" s="16" t="s">
        <v>51</v>
      </c>
      <c r="D34" s="17">
        <f t="shared" si="20"/>
        <v>7.4</v>
      </c>
      <c r="E34" s="17">
        <v>7.4</v>
      </c>
      <c r="F34" s="17"/>
      <c r="G34" s="17"/>
      <c r="H34" s="11">
        <f t="shared" si="21"/>
        <v>0</v>
      </c>
      <c r="I34" s="11"/>
      <c r="J34" s="11"/>
      <c r="K34" s="11"/>
      <c r="L34" s="13">
        <f t="shared" si="26"/>
        <v>7.4</v>
      </c>
      <c r="M34" s="13">
        <f t="shared" si="23"/>
        <v>7.4</v>
      </c>
      <c r="N34" s="13">
        <f t="shared" si="24"/>
        <v>0</v>
      </c>
      <c r="O34" s="13">
        <f t="shared" si="25"/>
        <v>0</v>
      </c>
    </row>
    <row r="35" spans="1:17" ht="15" customHeight="1" x14ac:dyDescent="0.25">
      <c r="A35" s="6" t="s">
        <v>89</v>
      </c>
      <c r="B35" s="13" t="s">
        <v>396</v>
      </c>
      <c r="C35" s="16" t="s">
        <v>51</v>
      </c>
      <c r="D35" s="17">
        <f t="shared" si="20"/>
        <v>7.2</v>
      </c>
      <c r="E35" s="17">
        <v>7.2</v>
      </c>
      <c r="F35" s="17"/>
      <c r="G35" s="17"/>
      <c r="H35" s="11">
        <f t="shared" si="21"/>
        <v>0</v>
      </c>
      <c r="I35" s="11"/>
      <c r="J35" s="11"/>
      <c r="K35" s="11"/>
      <c r="L35" s="13">
        <f t="shared" si="26"/>
        <v>7.2</v>
      </c>
      <c r="M35" s="13">
        <f t="shared" si="23"/>
        <v>7.2</v>
      </c>
      <c r="N35" s="13">
        <f t="shared" si="24"/>
        <v>0</v>
      </c>
      <c r="O35" s="13">
        <f t="shared" si="25"/>
        <v>0</v>
      </c>
    </row>
    <row r="36" spans="1:17" ht="15" customHeight="1" x14ac:dyDescent="0.25">
      <c r="A36" s="6" t="s">
        <v>90</v>
      </c>
      <c r="B36" s="203" t="s">
        <v>46</v>
      </c>
      <c r="C36" s="16" t="s">
        <v>51</v>
      </c>
      <c r="D36" s="17">
        <f t="shared" si="20"/>
        <v>0.2</v>
      </c>
      <c r="E36" s="17">
        <v>0.2</v>
      </c>
      <c r="F36" s="17"/>
      <c r="G36" s="17"/>
      <c r="H36" s="11">
        <f t="shared" si="21"/>
        <v>0</v>
      </c>
      <c r="I36" s="11"/>
      <c r="J36" s="11"/>
      <c r="K36" s="11"/>
      <c r="L36" s="13">
        <f t="shared" si="26"/>
        <v>0.2</v>
      </c>
      <c r="M36" s="13">
        <f t="shared" si="23"/>
        <v>0.2</v>
      </c>
      <c r="N36" s="13">
        <f t="shared" si="24"/>
        <v>0</v>
      </c>
      <c r="O36" s="13">
        <f t="shared" si="25"/>
        <v>0</v>
      </c>
    </row>
    <row r="37" spans="1:17" ht="15" customHeight="1" x14ac:dyDescent="0.25">
      <c r="A37" s="33" t="s">
        <v>91</v>
      </c>
      <c r="B37" s="13" t="s">
        <v>43</v>
      </c>
      <c r="C37" s="16" t="s">
        <v>51</v>
      </c>
      <c r="D37" s="17">
        <f t="shared" si="20"/>
        <v>0.5</v>
      </c>
      <c r="E37" s="17">
        <v>0.5</v>
      </c>
      <c r="F37" s="17"/>
      <c r="G37" s="17"/>
      <c r="H37" s="11">
        <f t="shared" si="21"/>
        <v>0</v>
      </c>
      <c r="I37" s="11"/>
      <c r="J37" s="11"/>
      <c r="K37" s="11"/>
      <c r="L37" s="13">
        <f t="shared" si="26"/>
        <v>0.5</v>
      </c>
      <c r="M37" s="13">
        <f t="shared" si="23"/>
        <v>0.5</v>
      </c>
      <c r="N37" s="13">
        <f t="shared" si="24"/>
        <v>0</v>
      </c>
      <c r="O37" s="13">
        <f t="shared" si="25"/>
        <v>0</v>
      </c>
    </row>
    <row r="38" spans="1:17" ht="15" customHeight="1" x14ac:dyDescent="0.25">
      <c r="A38" s="6" t="s">
        <v>92</v>
      </c>
      <c r="B38" s="13" t="s">
        <v>45</v>
      </c>
      <c r="C38" s="16" t="s">
        <v>51</v>
      </c>
      <c r="D38" s="17">
        <f t="shared" si="20"/>
        <v>0.6</v>
      </c>
      <c r="E38" s="17">
        <v>0.6</v>
      </c>
      <c r="F38" s="17"/>
      <c r="G38" s="17"/>
      <c r="H38" s="11">
        <f t="shared" si="21"/>
        <v>0</v>
      </c>
      <c r="I38" s="11"/>
      <c r="J38" s="11"/>
      <c r="K38" s="11"/>
      <c r="L38" s="13">
        <f t="shared" si="26"/>
        <v>0.6</v>
      </c>
      <c r="M38" s="13">
        <f t="shared" si="23"/>
        <v>0.6</v>
      </c>
      <c r="N38" s="13">
        <f t="shared" si="24"/>
        <v>0</v>
      </c>
      <c r="O38" s="13">
        <f t="shared" si="25"/>
        <v>0</v>
      </c>
    </row>
    <row r="39" spans="1:17" ht="15" customHeight="1" x14ac:dyDescent="0.25">
      <c r="A39" s="6" t="s">
        <v>93</v>
      </c>
      <c r="B39" s="13" t="s">
        <v>165</v>
      </c>
      <c r="C39" s="16" t="s">
        <v>51</v>
      </c>
      <c r="D39" s="17">
        <f t="shared" si="20"/>
        <v>0.9</v>
      </c>
      <c r="E39" s="17">
        <v>0.9</v>
      </c>
      <c r="F39" s="17"/>
      <c r="G39" s="17"/>
      <c r="H39" s="11">
        <f t="shared" si="21"/>
        <v>0</v>
      </c>
      <c r="I39" s="11"/>
      <c r="J39" s="11"/>
      <c r="K39" s="11"/>
      <c r="L39" s="13">
        <f t="shared" si="26"/>
        <v>0.9</v>
      </c>
      <c r="M39" s="13">
        <f t="shared" si="23"/>
        <v>0.9</v>
      </c>
      <c r="N39" s="13">
        <f t="shared" si="24"/>
        <v>0</v>
      </c>
      <c r="O39" s="13">
        <f t="shared" si="25"/>
        <v>0</v>
      </c>
    </row>
    <row r="40" spans="1:17" ht="15" customHeight="1" x14ac:dyDescent="0.25">
      <c r="A40" s="33" t="s">
        <v>94</v>
      </c>
      <c r="B40" s="13" t="s">
        <v>44</v>
      </c>
      <c r="C40" s="16" t="s">
        <v>51</v>
      </c>
      <c r="D40" s="17">
        <f t="shared" si="20"/>
        <v>0.3</v>
      </c>
      <c r="E40" s="17">
        <v>0.3</v>
      </c>
      <c r="F40" s="17"/>
      <c r="G40" s="17"/>
      <c r="H40" s="11">
        <f t="shared" si="21"/>
        <v>0</v>
      </c>
      <c r="I40" s="11"/>
      <c r="J40" s="11"/>
      <c r="K40" s="11"/>
      <c r="L40" s="13">
        <f t="shared" si="26"/>
        <v>0.3</v>
      </c>
      <c r="M40" s="13">
        <f t="shared" si="23"/>
        <v>0.3</v>
      </c>
      <c r="N40" s="13">
        <f t="shared" si="24"/>
        <v>0</v>
      </c>
      <c r="O40" s="13">
        <f t="shared" si="25"/>
        <v>0</v>
      </c>
    </row>
    <row r="41" spans="1:17" ht="15" customHeight="1" x14ac:dyDescent="0.25">
      <c r="A41" s="6" t="s">
        <v>95</v>
      </c>
      <c r="B41" s="203" t="s">
        <v>47</v>
      </c>
      <c r="C41" s="16" t="s">
        <v>51</v>
      </c>
      <c r="D41" s="17">
        <f t="shared" si="20"/>
        <v>0.4</v>
      </c>
      <c r="E41" s="17">
        <v>0.4</v>
      </c>
      <c r="F41" s="17"/>
      <c r="G41" s="17"/>
      <c r="H41" s="11">
        <f t="shared" si="21"/>
        <v>0</v>
      </c>
      <c r="I41" s="11"/>
      <c r="J41" s="11"/>
      <c r="K41" s="11"/>
      <c r="L41" s="13">
        <f t="shared" si="26"/>
        <v>0.4</v>
      </c>
      <c r="M41" s="13">
        <f t="shared" si="23"/>
        <v>0.4</v>
      </c>
      <c r="N41" s="13">
        <f t="shared" si="24"/>
        <v>0</v>
      </c>
      <c r="O41" s="13">
        <f t="shared" si="25"/>
        <v>0</v>
      </c>
    </row>
    <row r="42" spans="1:17" ht="15" customHeight="1" x14ac:dyDescent="0.25">
      <c r="A42" s="6" t="s">
        <v>96</v>
      </c>
      <c r="B42" s="95" t="s">
        <v>397</v>
      </c>
      <c r="C42" s="98" t="s">
        <v>51</v>
      </c>
      <c r="D42" s="17">
        <f t="shared" si="20"/>
        <v>0.6</v>
      </c>
      <c r="E42" s="17">
        <v>0.6</v>
      </c>
      <c r="F42" s="17"/>
      <c r="G42" s="17"/>
      <c r="H42" s="11">
        <f t="shared" si="21"/>
        <v>0</v>
      </c>
      <c r="I42" s="11"/>
      <c r="J42" s="11"/>
      <c r="K42" s="11"/>
      <c r="L42" s="13">
        <f t="shared" si="26"/>
        <v>0.6</v>
      </c>
      <c r="M42" s="13">
        <f t="shared" si="23"/>
        <v>0.6</v>
      </c>
      <c r="N42" s="13">
        <f t="shared" si="24"/>
        <v>0</v>
      </c>
      <c r="O42" s="13">
        <f t="shared" si="25"/>
        <v>0</v>
      </c>
    </row>
    <row r="43" spans="1:17" ht="15" customHeight="1" x14ac:dyDescent="0.25">
      <c r="A43" s="6" t="s">
        <v>97</v>
      </c>
      <c r="B43" s="13" t="s">
        <v>42</v>
      </c>
      <c r="C43" s="16" t="s">
        <v>51</v>
      </c>
      <c r="D43" s="17">
        <f t="shared" si="20"/>
        <v>3</v>
      </c>
      <c r="E43" s="17">
        <v>3</v>
      </c>
      <c r="F43" s="17"/>
      <c r="G43" s="17"/>
      <c r="H43" s="11">
        <f t="shared" si="21"/>
        <v>0</v>
      </c>
      <c r="I43" s="11"/>
      <c r="J43" s="11"/>
      <c r="K43" s="11"/>
      <c r="L43" s="13">
        <f t="shared" si="26"/>
        <v>3</v>
      </c>
      <c r="M43" s="13">
        <f t="shared" si="23"/>
        <v>3</v>
      </c>
      <c r="N43" s="13">
        <f t="shared" si="24"/>
        <v>0</v>
      </c>
      <c r="O43" s="13">
        <f t="shared" si="25"/>
        <v>0</v>
      </c>
    </row>
    <row r="44" spans="1:17" ht="15" customHeight="1" x14ac:dyDescent="0.25">
      <c r="A44" s="6" t="s">
        <v>98</v>
      </c>
      <c r="B44" s="278" t="s">
        <v>398</v>
      </c>
      <c r="C44" s="98" t="s">
        <v>51</v>
      </c>
      <c r="D44" s="17">
        <f t="shared" si="20"/>
        <v>1.7</v>
      </c>
      <c r="E44" s="17">
        <v>1.7</v>
      </c>
      <c r="F44" s="17"/>
      <c r="G44" s="17"/>
      <c r="H44" s="11">
        <f t="shared" si="21"/>
        <v>0</v>
      </c>
      <c r="I44" s="11"/>
      <c r="J44" s="11"/>
      <c r="K44" s="11"/>
      <c r="L44" s="13">
        <f t="shared" si="26"/>
        <v>1.7</v>
      </c>
      <c r="M44" s="13">
        <f t="shared" si="23"/>
        <v>1.7</v>
      </c>
      <c r="N44" s="13">
        <f t="shared" si="24"/>
        <v>0</v>
      </c>
      <c r="O44" s="13">
        <f t="shared" si="25"/>
        <v>0</v>
      </c>
    </row>
    <row r="45" spans="1:17" ht="15" customHeight="1" x14ac:dyDescent="0.25">
      <c r="A45" s="6" t="s">
        <v>99</v>
      </c>
      <c r="B45" s="203" t="s">
        <v>41</v>
      </c>
      <c r="C45" s="16" t="s">
        <v>51</v>
      </c>
      <c r="D45" s="17">
        <f t="shared" si="20"/>
        <v>2.5</v>
      </c>
      <c r="E45" s="17">
        <v>2.5</v>
      </c>
      <c r="F45" s="17"/>
      <c r="G45" s="17"/>
      <c r="H45" s="11">
        <f t="shared" si="21"/>
        <v>0</v>
      </c>
      <c r="I45" s="11"/>
      <c r="J45" s="11"/>
      <c r="K45" s="11"/>
      <c r="L45" s="13">
        <f t="shared" si="26"/>
        <v>2.5</v>
      </c>
      <c r="M45" s="13">
        <f t="shared" si="23"/>
        <v>2.5</v>
      </c>
      <c r="N45" s="13">
        <f t="shared" si="24"/>
        <v>0</v>
      </c>
      <c r="O45" s="13">
        <f t="shared" si="25"/>
        <v>0</v>
      </c>
    </row>
    <row r="46" spans="1:17" ht="15" customHeight="1" x14ac:dyDescent="0.25">
      <c r="A46" s="6" t="s">
        <v>100</v>
      </c>
      <c r="B46" s="13" t="s">
        <v>153</v>
      </c>
      <c r="C46" s="16" t="s">
        <v>51</v>
      </c>
      <c r="D46" s="17">
        <f t="shared" si="20"/>
        <v>4.4000000000000004</v>
      </c>
      <c r="E46" s="17">
        <v>4.4000000000000004</v>
      </c>
      <c r="F46" s="17"/>
      <c r="G46" s="17"/>
      <c r="H46" s="11">
        <f t="shared" si="21"/>
        <v>0</v>
      </c>
      <c r="I46" s="11"/>
      <c r="J46" s="11"/>
      <c r="K46" s="11"/>
      <c r="L46" s="13">
        <f t="shared" si="26"/>
        <v>4.4000000000000004</v>
      </c>
      <c r="M46" s="13">
        <f t="shared" si="23"/>
        <v>4.4000000000000004</v>
      </c>
      <c r="N46" s="13">
        <f t="shared" si="24"/>
        <v>0</v>
      </c>
      <c r="O46" s="13">
        <f t="shared" si="25"/>
        <v>0</v>
      </c>
    </row>
    <row r="47" spans="1:17" ht="15" customHeight="1" x14ac:dyDescent="0.25">
      <c r="A47" s="6" t="s">
        <v>101</v>
      </c>
      <c r="B47" s="13" t="s">
        <v>34</v>
      </c>
      <c r="C47" s="16" t="s">
        <v>51</v>
      </c>
      <c r="D47" s="17">
        <f t="shared" si="20"/>
        <v>3.2</v>
      </c>
      <c r="E47" s="17">
        <v>3.2</v>
      </c>
      <c r="F47" s="17"/>
      <c r="G47" s="17"/>
      <c r="H47" s="11">
        <f t="shared" si="21"/>
        <v>0</v>
      </c>
      <c r="I47" s="11"/>
      <c r="J47" s="11"/>
      <c r="K47" s="11"/>
      <c r="L47" s="13">
        <f t="shared" si="26"/>
        <v>3.2</v>
      </c>
      <c r="M47" s="13">
        <f t="shared" si="23"/>
        <v>3.2</v>
      </c>
      <c r="N47" s="13">
        <f t="shared" si="24"/>
        <v>0</v>
      </c>
      <c r="O47" s="13">
        <f t="shared" si="25"/>
        <v>0</v>
      </c>
    </row>
    <row r="48" spans="1:17" ht="15" customHeight="1" x14ac:dyDescent="0.25">
      <c r="A48" s="6" t="s">
        <v>102</v>
      </c>
      <c r="B48" s="13" t="s">
        <v>36</v>
      </c>
      <c r="C48" s="16" t="s">
        <v>51</v>
      </c>
      <c r="D48" s="17">
        <f t="shared" si="20"/>
        <v>4.5</v>
      </c>
      <c r="E48" s="17">
        <v>4.5</v>
      </c>
      <c r="F48" s="17"/>
      <c r="G48" s="17"/>
      <c r="H48" s="11">
        <f t="shared" si="21"/>
        <v>0</v>
      </c>
      <c r="I48" s="11"/>
      <c r="J48" s="11"/>
      <c r="K48" s="11"/>
      <c r="L48" s="13">
        <f t="shared" si="26"/>
        <v>4.5</v>
      </c>
      <c r="M48" s="13">
        <f t="shared" si="23"/>
        <v>4.5</v>
      </c>
      <c r="N48" s="13">
        <f t="shared" si="24"/>
        <v>0</v>
      </c>
      <c r="O48" s="13">
        <f t="shared" si="25"/>
        <v>0</v>
      </c>
      <c r="P48" s="38"/>
      <c r="Q48" s="38"/>
    </row>
    <row r="49" spans="1:17" ht="15" customHeight="1" x14ac:dyDescent="0.25">
      <c r="A49" s="6" t="s">
        <v>103</v>
      </c>
      <c r="B49" s="13" t="s">
        <v>38</v>
      </c>
      <c r="C49" s="16" t="s">
        <v>51</v>
      </c>
      <c r="D49" s="17">
        <f t="shared" si="20"/>
        <v>6.2</v>
      </c>
      <c r="E49" s="17">
        <v>6.2</v>
      </c>
      <c r="F49" s="17"/>
      <c r="G49" s="17"/>
      <c r="H49" s="11">
        <f t="shared" si="21"/>
        <v>0</v>
      </c>
      <c r="I49" s="11"/>
      <c r="J49" s="11"/>
      <c r="K49" s="11"/>
      <c r="L49" s="13">
        <f t="shared" si="26"/>
        <v>6.2</v>
      </c>
      <c r="M49" s="13">
        <f t="shared" si="23"/>
        <v>6.2</v>
      </c>
      <c r="N49" s="13">
        <f t="shared" si="24"/>
        <v>0</v>
      </c>
      <c r="O49" s="13">
        <f t="shared" si="25"/>
        <v>0</v>
      </c>
    </row>
    <row r="50" spans="1:17" ht="15" customHeight="1" x14ac:dyDescent="0.25">
      <c r="A50" s="6" t="s">
        <v>104</v>
      </c>
      <c r="B50" s="13" t="s">
        <v>37</v>
      </c>
      <c r="C50" s="16" t="s">
        <v>51</v>
      </c>
      <c r="D50" s="17">
        <f t="shared" si="20"/>
        <v>0.4</v>
      </c>
      <c r="E50" s="17">
        <v>0.4</v>
      </c>
      <c r="F50" s="17"/>
      <c r="G50" s="17"/>
      <c r="H50" s="11">
        <f t="shared" si="21"/>
        <v>0</v>
      </c>
      <c r="I50" s="11"/>
      <c r="J50" s="11"/>
      <c r="K50" s="11"/>
      <c r="L50" s="13">
        <f t="shared" si="26"/>
        <v>0.4</v>
      </c>
      <c r="M50" s="13">
        <f t="shared" si="23"/>
        <v>0.4</v>
      </c>
      <c r="N50" s="13">
        <f t="shared" si="24"/>
        <v>0</v>
      </c>
      <c r="O50" s="13">
        <f t="shared" si="25"/>
        <v>0</v>
      </c>
    </row>
    <row r="51" spans="1:17" ht="15" customHeight="1" x14ac:dyDescent="0.25">
      <c r="A51" s="6" t="s">
        <v>105</v>
      </c>
      <c r="B51" s="13" t="s">
        <v>35</v>
      </c>
      <c r="C51" s="16" t="s">
        <v>51</v>
      </c>
      <c r="D51" s="17">
        <f t="shared" si="20"/>
        <v>4.8</v>
      </c>
      <c r="E51" s="17">
        <v>4.8</v>
      </c>
      <c r="F51" s="17"/>
      <c r="G51" s="17"/>
      <c r="H51" s="11">
        <f t="shared" si="21"/>
        <v>0</v>
      </c>
      <c r="I51" s="11"/>
      <c r="J51" s="11"/>
      <c r="K51" s="11"/>
      <c r="L51" s="13">
        <f t="shared" si="26"/>
        <v>4.8</v>
      </c>
      <c r="M51" s="13">
        <f t="shared" si="23"/>
        <v>4.8</v>
      </c>
      <c r="N51" s="13">
        <f t="shared" si="24"/>
        <v>0</v>
      </c>
      <c r="O51" s="13">
        <f t="shared" si="25"/>
        <v>0</v>
      </c>
    </row>
    <row r="52" spans="1:17" ht="15" customHeight="1" x14ac:dyDescent="0.25">
      <c r="A52" s="6" t="s">
        <v>106</v>
      </c>
      <c r="B52" s="203" t="s">
        <v>39</v>
      </c>
      <c r="C52" s="16" t="s">
        <v>51</v>
      </c>
      <c r="D52" s="17">
        <f t="shared" si="20"/>
        <v>0.6</v>
      </c>
      <c r="E52" s="17">
        <v>0.6</v>
      </c>
      <c r="F52" s="17"/>
      <c r="G52" s="17"/>
      <c r="H52" s="11">
        <f t="shared" si="21"/>
        <v>0</v>
      </c>
      <c r="I52" s="11"/>
      <c r="J52" s="11"/>
      <c r="K52" s="11"/>
      <c r="L52" s="13">
        <f t="shared" si="26"/>
        <v>0.6</v>
      </c>
      <c r="M52" s="13">
        <f t="shared" si="23"/>
        <v>0.6</v>
      </c>
      <c r="N52" s="13">
        <f t="shared" si="24"/>
        <v>0</v>
      </c>
      <c r="O52" s="13">
        <f t="shared" si="25"/>
        <v>0</v>
      </c>
    </row>
    <row r="53" spans="1:17" ht="15" customHeight="1" x14ac:dyDescent="0.25">
      <c r="A53" s="6" t="s">
        <v>107</v>
      </c>
      <c r="B53" s="203" t="s">
        <v>40</v>
      </c>
      <c r="C53" s="16" t="s">
        <v>51</v>
      </c>
      <c r="D53" s="17">
        <f t="shared" si="20"/>
        <v>0.6</v>
      </c>
      <c r="E53" s="17">
        <v>0.6</v>
      </c>
      <c r="F53" s="17"/>
      <c r="G53" s="17"/>
      <c r="H53" s="11">
        <f t="shared" si="21"/>
        <v>0</v>
      </c>
      <c r="I53" s="11"/>
      <c r="J53" s="11"/>
      <c r="K53" s="11"/>
      <c r="L53" s="13">
        <f t="shared" si="26"/>
        <v>0.6</v>
      </c>
      <c r="M53" s="13">
        <f t="shared" si="23"/>
        <v>0.6</v>
      </c>
      <c r="N53" s="13">
        <f t="shared" si="24"/>
        <v>0</v>
      </c>
      <c r="O53" s="13">
        <f t="shared" si="25"/>
        <v>0</v>
      </c>
    </row>
    <row r="54" spans="1:17" ht="15" customHeight="1" x14ac:dyDescent="0.25">
      <c r="A54" s="14" t="s">
        <v>108</v>
      </c>
      <c r="B54" s="13" t="s">
        <v>50</v>
      </c>
      <c r="C54" s="16" t="s">
        <v>51</v>
      </c>
      <c r="D54" s="17">
        <f t="shared" si="20"/>
        <v>0.1</v>
      </c>
      <c r="E54" s="17">
        <v>0.1</v>
      </c>
      <c r="F54" s="17"/>
      <c r="G54" s="17"/>
      <c r="H54" s="11">
        <f t="shared" si="21"/>
        <v>0</v>
      </c>
      <c r="I54" s="11"/>
      <c r="J54" s="11"/>
      <c r="K54" s="11"/>
      <c r="L54" s="13">
        <f t="shared" si="26"/>
        <v>0.1</v>
      </c>
      <c r="M54" s="13">
        <f t="shared" si="23"/>
        <v>0.1</v>
      </c>
      <c r="N54" s="13">
        <f t="shared" si="24"/>
        <v>0</v>
      </c>
      <c r="O54" s="13">
        <f t="shared" si="25"/>
        <v>0</v>
      </c>
    </row>
    <row r="55" spans="1:17" ht="15" customHeight="1" x14ac:dyDescent="0.25">
      <c r="A55" s="14" t="s">
        <v>109</v>
      </c>
      <c r="B55" s="13" t="s">
        <v>167</v>
      </c>
      <c r="C55" s="16" t="s">
        <v>51</v>
      </c>
      <c r="D55" s="17">
        <f t="shared" si="20"/>
        <v>3.4</v>
      </c>
      <c r="E55" s="17">
        <v>3.4</v>
      </c>
      <c r="F55" s="17"/>
      <c r="G55" s="17"/>
      <c r="H55" s="11">
        <f t="shared" si="21"/>
        <v>0</v>
      </c>
      <c r="I55" s="11"/>
      <c r="J55" s="11"/>
      <c r="K55" s="11"/>
      <c r="L55" s="13">
        <f t="shared" si="26"/>
        <v>3.4</v>
      </c>
      <c r="M55" s="13">
        <f t="shared" si="23"/>
        <v>3.4</v>
      </c>
      <c r="N55" s="13">
        <f t="shared" si="24"/>
        <v>0</v>
      </c>
      <c r="O55" s="13">
        <f t="shared" si="25"/>
        <v>0</v>
      </c>
    </row>
    <row r="56" spans="1:17" ht="15.95" customHeight="1" x14ac:dyDescent="0.25">
      <c r="A56" s="21" t="s">
        <v>155</v>
      </c>
      <c r="B56" s="22" t="s">
        <v>177</v>
      </c>
      <c r="C56" s="29"/>
      <c r="D56" s="271">
        <f>E56+G56</f>
        <v>117.5</v>
      </c>
      <c r="E56" s="24">
        <f>SUM(E25:E55)</f>
        <v>117.5</v>
      </c>
      <c r="F56" s="24">
        <f t="shared" ref="F56:G56" si="27">SUM(F25:F55)</f>
        <v>0</v>
      </c>
      <c r="G56" s="24">
        <f t="shared" si="27"/>
        <v>0</v>
      </c>
      <c r="H56" s="25">
        <f t="shared" si="21"/>
        <v>0</v>
      </c>
      <c r="I56" s="25">
        <f t="shared" ref="I56" si="28">SUM(I25:I55)</f>
        <v>0</v>
      </c>
      <c r="J56" s="25">
        <f t="shared" ref="J56" si="29">SUM(J25:J55)</f>
        <v>0</v>
      </c>
      <c r="K56" s="25">
        <f t="shared" ref="K56" si="30">SUM(K25:K55)</f>
        <v>0</v>
      </c>
      <c r="L56" s="22">
        <f t="shared" si="26"/>
        <v>117.5</v>
      </c>
      <c r="M56" s="22">
        <f t="shared" ref="M56" si="31">SUM(M25:M55)</f>
        <v>117.5</v>
      </c>
      <c r="N56" s="22">
        <f t="shared" ref="N56" si="32">SUM(N25:N55)</f>
        <v>0</v>
      </c>
      <c r="O56" s="22">
        <f t="shared" ref="O56" si="33">SUM(O25:O55)</f>
        <v>0</v>
      </c>
    </row>
    <row r="57" spans="1:17" ht="15.95" customHeight="1" x14ac:dyDescent="0.25">
      <c r="A57" s="39" t="s">
        <v>156</v>
      </c>
      <c r="B57" s="527" t="s">
        <v>66</v>
      </c>
      <c r="C57" s="528"/>
      <c r="D57" s="528"/>
      <c r="E57" s="528"/>
      <c r="F57" s="528"/>
      <c r="G57" s="528"/>
      <c r="H57" s="528"/>
      <c r="I57" s="528"/>
      <c r="J57" s="528"/>
      <c r="K57" s="528"/>
      <c r="L57" s="528"/>
      <c r="M57" s="528"/>
      <c r="N57" s="528"/>
      <c r="O57" s="529"/>
    </row>
    <row r="58" spans="1:17" ht="15" customHeight="1" x14ac:dyDescent="0.25">
      <c r="A58" s="20" t="s">
        <v>110</v>
      </c>
      <c r="B58" s="30" t="s">
        <v>27</v>
      </c>
      <c r="C58" s="40" t="s">
        <v>30</v>
      </c>
      <c r="D58" s="17">
        <f t="shared" ref="D58:D66" si="34">E58+G58</f>
        <v>4.8</v>
      </c>
      <c r="E58" s="17">
        <v>4.8</v>
      </c>
      <c r="F58" s="17"/>
      <c r="G58" s="17"/>
      <c r="H58" s="10">
        <f t="shared" ref="H58:H67" si="35">I58+K58</f>
        <v>0</v>
      </c>
      <c r="I58" s="11"/>
      <c r="J58" s="11"/>
      <c r="K58" s="208"/>
      <c r="L58" s="12">
        <f t="shared" ref="L58:L67" si="36">M58+O58</f>
        <v>4.8</v>
      </c>
      <c r="M58" s="12">
        <f t="shared" ref="M58:O66" si="37">E58+I58</f>
        <v>4.8</v>
      </c>
      <c r="N58" s="12">
        <f t="shared" si="37"/>
        <v>0</v>
      </c>
      <c r="O58" s="12">
        <f t="shared" si="37"/>
        <v>0</v>
      </c>
    </row>
    <row r="59" spans="1:17" ht="15" customHeight="1" x14ac:dyDescent="0.25">
      <c r="A59" s="14" t="s">
        <v>157</v>
      </c>
      <c r="B59" s="30" t="s">
        <v>57</v>
      </c>
      <c r="C59" s="40" t="s">
        <v>30</v>
      </c>
      <c r="D59" s="17">
        <f t="shared" si="34"/>
        <v>0.1</v>
      </c>
      <c r="E59" s="17">
        <v>0.1</v>
      </c>
      <c r="F59" s="17"/>
      <c r="G59" s="17"/>
      <c r="H59" s="10">
        <f t="shared" si="35"/>
        <v>0</v>
      </c>
      <c r="I59" s="11"/>
      <c r="J59" s="11"/>
      <c r="K59" s="208"/>
      <c r="L59" s="12">
        <f t="shared" si="36"/>
        <v>0.1</v>
      </c>
      <c r="M59" s="12">
        <f t="shared" si="37"/>
        <v>0.1</v>
      </c>
      <c r="N59" s="12">
        <f t="shared" si="37"/>
        <v>0</v>
      </c>
      <c r="O59" s="12">
        <f t="shared" si="37"/>
        <v>0</v>
      </c>
    </row>
    <row r="60" spans="1:17" ht="15" customHeight="1" x14ac:dyDescent="0.25">
      <c r="A60" s="249" t="s">
        <v>158</v>
      </c>
      <c r="B60" s="30" t="s">
        <v>58</v>
      </c>
      <c r="C60" s="40" t="s">
        <v>30</v>
      </c>
      <c r="D60" s="17">
        <f t="shared" si="34"/>
        <v>0.5</v>
      </c>
      <c r="E60" s="17">
        <v>0.5</v>
      </c>
      <c r="F60" s="17"/>
      <c r="G60" s="17"/>
      <c r="H60" s="10">
        <f t="shared" si="35"/>
        <v>0</v>
      </c>
      <c r="I60" s="11"/>
      <c r="J60" s="11"/>
      <c r="K60" s="208"/>
      <c r="L60" s="12">
        <f t="shared" si="36"/>
        <v>0.5</v>
      </c>
      <c r="M60" s="12">
        <f t="shared" si="37"/>
        <v>0.5</v>
      </c>
      <c r="N60" s="12">
        <f t="shared" si="37"/>
        <v>0</v>
      </c>
      <c r="O60" s="12">
        <f t="shared" si="37"/>
        <v>0</v>
      </c>
    </row>
    <row r="61" spans="1:17" ht="15" customHeight="1" x14ac:dyDescent="0.25">
      <c r="A61" s="39" t="s">
        <v>111</v>
      </c>
      <c r="B61" s="30" t="s">
        <v>399</v>
      </c>
      <c r="C61" s="40" t="s">
        <v>30</v>
      </c>
      <c r="D61" s="17">
        <f t="shared" si="34"/>
        <v>0.1</v>
      </c>
      <c r="E61" s="17">
        <v>0.1</v>
      </c>
      <c r="F61" s="17"/>
      <c r="G61" s="17"/>
      <c r="H61" s="10">
        <f t="shared" si="35"/>
        <v>0</v>
      </c>
      <c r="I61" s="11"/>
      <c r="J61" s="11"/>
      <c r="K61" s="208"/>
      <c r="L61" s="12">
        <f t="shared" si="36"/>
        <v>0.1</v>
      </c>
      <c r="M61" s="12">
        <f t="shared" si="37"/>
        <v>0.1</v>
      </c>
      <c r="N61" s="12">
        <f t="shared" si="37"/>
        <v>0</v>
      </c>
      <c r="O61" s="12">
        <f t="shared" si="37"/>
        <v>0</v>
      </c>
    </row>
    <row r="62" spans="1:17" ht="15" customHeight="1" x14ac:dyDescent="0.25">
      <c r="A62" s="41" t="s">
        <v>112</v>
      </c>
      <c r="B62" s="30" t="s">
        <v>401</v>
      </c>
      <c r="C62" s="40" t="s">
        <v>30</v>
      </c>
      <c r="D62" s="17">
        <f t="shared" si="34"/>
        <v>0.4</v>
      </c>
      <c r="E62" s="17">
        <v>0.4</v>
      </c>
      <c r="F62" s="17"/>
      <c r="G62" s="17"/>
      <c r="H62" s="10">
        <f t="shared" si="35"/>
        <v>0</v>
      </c>
      <c r="I62" s="11"/>
      <c r="J62" s="11"/>
      <c r="K62" s="208"/>
      <c r="L62" s="12">
        <f t="shared" si="36"/>
        <v>0.4</v>
      </c>
      <c r="M62" s="12">
        <f t="shared" si="37"/>
        <v>0.4</v>
      </c>
      <c r="N62" s="12">
        <f t="shared" si="37"/>
        <v>0</v>
      </c>
      <c r="O62" s="12">
        <f t="shared" si="37"/>
        <v>0</v>
      </c>
    </row>
    <row r="63" spans="1:17" x14ac:dyDescent="0.25">
      <c r="A63" s="33" t="s">
        <v>113</v>
      </c>
      <c r="B63" s="30" t="s">
        <v>67</v>
      </c>
      <c r="C63" s="40" t="s">
        <v>30</v>
      </c>
      <c r="D63" s="17">
        <f t="shared" si="34"/>
        <v>0.1</v>
      </c>
      <c r="E63" s="17">
        <v>0.1</v>
      </c>
      <c r="F63" s="17"/>
      <c r="G63" s="17"/>
      <c r="H63" s="10">
        <f t="shared" si="35"/>
        <v>0</v>
      </c>
      <c r="I63" s="11"/>
      <c r="J63" s="11"/>
      <c r="K63" s="208"/>
      <c r="L63" s="12">
        <f t="shared" si="36"/>
        <v>0.1</v>
      </c>
      <c r="M63" s="12">
        <f t="shared" si="37"/>
        <v>0.1</v>
      </c>
      <c r="N63" s="12">
        <f t="shared" si="37"/>
        <v>0</v>
      </c>
      <c r="O63" s="12">
        <f t="shared" si="37"/>
        <v>0</v>
      </c>
      <c r="P63" s="38"/>
      <c r="Q63" s="38"/>
    </row>
    <row r="64" spans="1:17" x14ac:dyDescent="0.25">
      <c r="A64" s="33" t="s">
        <v>114</v>
      </c>
      <c r="B64" s="30" t="s">
        <v>28</v>
      </c>
      <c r="C64" s="40" t="s">
        <v>30</v>
      </c>
      <c r="D64" s="17">
        <f t="shared" si="34"/>
        <v>3.7</v>
      </c>
      <c r="E64" s="17">
        <v>3.7</v>
      </c>
      <c r="F64" s="17"/>
      <c r="G64" s="17"/>
      <c r="H64" s="10">
        <f t="shared" si="35"/>
        <v>0</v>
      </c>
      <c r="I64" s="11"/>
      <c r="J64" s="11"/>
      <c r="K64" s="208"/>
      <c r="L64" s="12">
        <f t="shared" si="36"/>
        <v>3.7</v>
      </c>
      <c r="M64" s="12">
        <f t="shared" si="37"/>
        <v>3.7</v>
      </c>
      <c r="N64" s="12">
        <f t="shared" si="37"/>
        <v>0</v>
      </c>
      <c r="O64" s="12">
        <f t="shared" si="37"/>
        <v>0</v>
      </c>
      <c r="P64" s="38"/>
      <c r="Q64" s="38"/>
    </row>
    <row r="65" spans="1:17" ht="15" customHeight="1" x14ac:dyDescent="0.25">
      <c r="A65" s="33" t="s">
        <v>115</v>
      </c>
      <c r="B65" s="13" t="s">
        <v>29</v>
      </c>
      <c r="C65" s="40" t="s">
        <v>30</v>
      </c>
      <c r="D65" s="17">
        <f t="shared" si="34"/>
        <v>2.6</v>
      </c>
      <c r="E65" s="17">
        <v>2.6</v>
      </c>
      <c r="F65" s="17"/>
      <c r="G65" s="17"/>
      <c r="H65" s="10">
        <f t="shared" si="35"/>
        <v>0</v>
      </c>
      <c r="I65" s="11"/>
      <c r="J65" s="11"/>
      <c r="K65" s="208"/>
      <c r="L65" s="12">
        <f t="shared" si="36"/>
        <v>2.6</v>
      </c>
      <c r="M65" s="12">
        <f t="shared" si="37"/>
        <v>2.6</v>
      </c>
      <c r="N65" s="12">
        <f t="shared" si="37"/>
        <v>0</v>
      </c>
      <c r="O65" s="12">
        <f t="shared" si="37"/>
        <v>0</v>
      </c>
      <c r="P65" s="38"/>
      <c r="Q65" s="38"/>
    </row>
    <row r="66" spans="1:17" x14ac:dyDescent="0.25">
      <c r="A66" s="33" t="s">
        <v>166</v>
      </c>
      <c r="B66" s="42" t="s">
        <v>64</v>
      </c>
      <c r="C66" s="40" t="s">
        <v>30</v>
      </c>
      <c r="D66" s="17">
        <f t="shared" si="34"/>
        <v>3</v>
      </c>
      <c r="E66" s="17">
        <v>3</v>
      </c>
      <c r="F66" s="17"/>
      <c r="G66" s="17"/>
      <c r="H66" s="10">
        <f t="shared" si="35"/>
        <v>0</v>
      </c>
      <c r="I66" s="11"/>
      <c r="J66" s="11"/>
      <c r="K66" s="208"/>
      <c r="L66" s="12">
        <f t="shared" si="36"/>
        <v>3</v>
      </c>
      <c r="M66" s="12">
        <f t="shared" si="37"/>
        <v>3</v>
      </c>
      <c r="N66" s="12">
        <f t="shared" si="37"/>
        <v>0</v>
      </c>
      <c r="O66" s="12">
        <f t="shared" si="37"/>
        <v>0</v>
      </c>
    </row>
    <row r="67" spans="1:17" ht="15.95" customHeight="1" x14ac:dyDescent="0.25">
      <c r="A67" s="504" t="s">
        <v>116</v>
      </c>
      <c r="B67" s="45" t="s">
        <v>179</v>
      </c>
      <c r="C67" s="79"/>
      <c r="D67" s="271">
        <f>E67+G67</f>
        <v>15.299999999999999</v>
      </c>
      <c r="E67" s="24">
        <f>SUM(E58:E66)</f>
        <v>15.299999999999999</v>
      </c>
      <c r="F67" s="24">
        <f t="shared" ref="F67:G67" si="38">SUM(F58:F66)</f>
        <v>0</v>
      </c>
      <c r="G67" s="24">
        <f t="shared" si="38"/>
        <v>0</v>
      </c>
      <c r="H67" s="25">
        <f t="shared" si="35"/>
        <v>0</v>
      </c>
      <c r="I67" s="25">
        <f t="shared" ref="I67" si="39">SUM(I58:I66)</f>
        <v>0</v>
      </c>
      <c r="J67" s="25">
        <f t="shared" ref="J67" si="40">SUM(J58:J66)</f>
        <v>0</v>
      </c>
      <c r="K67" s="25">
        <f t="shared" ref="K67" si="41">SUM(K58:K66)</f>
        <v>0</v>
      </c>
      <c r="L67" s="22">
        <f t="shared" si="36"/>
        <v>15.299999999999999</v>
      </c>
      <c r="M67" s="22">
        <f t="shared" ref="M67" si="42">SUM(M58:M66)</f>
        <v>15.299999999999999</v>
      </c>
      <c r="N67" s="22">
        <f t="shared" ref="N67" si="43">SUM(N58:N66)</f>
        <v>0</v>
      </c>
      <c r="O67" s="22">
        <f t="shared" ref="O67" si="44">SUM(O58:O66)</f>
        <v>0</v>
      </c>
    </row>
    <row r="68" spans="1:17" ht="17.25" customHeight="1" x14ac:dyDescent="0.25">
      <c r="A68" s="33" t="s">
        <v>117</v>
      </c>
      <c r="B68" s="527" t="s">
        <v>68</v>
      </c>
      <c r="C68" s="528"/>
      <c r="D68" s="528"/>
      <c r="E68" s="528"/>
      <c r="F68" s="528"/>
      <c r="G68" s="528"/>
      <c r="H68" s="528"/>
      <c r="I68" s="528"/>
      <c r="J68" s="528"/>
      <c r="K68" s="528"/>
      <c r="L68" s="528"/>
      <c r="M68" s="528"/>
      <c r="N68" s="528"/>
      <c r="O68" s="529"/>
    </row>
    <row r="69" spans="1:17" ht="17.25" customHeight="1" x14ac:dyDescent="0.25">
      <c r="A69" s="33" t="s">
        <v>118</v>
      </c>
      <c r="B69" s="7" t="s">
        <v>20</v>
      </c>
      <c r="C69" s="98" t="s">
        <v>24</v>
      </c>
      <c r="D69" s="17">
        <f t="shared" ref="D69" si="45">E69+G69</f>
        <v>202.39999999999998</v>
      </c>
      <c r="E69" s="17">
        <v>136.19999999999999</v>
      </c>
      <c r="F69" s="17"/>
      <c r="G69" s="17">
        <v>66.2</v>
      </c>
      <c r="H69" s="10">
        <f t="shared" ref="H69" si="46">I69+K69</f>
        <v>0</v>
      </c>
      <c r="I69" s="11"/>
      <c r="J69" s="11"/>
      <c r="K69" s="208"/>
      <c r="L69" s="12">
        <f t="shared" ref="L69" si="47">M69+O69</f>
        <v>202.39999999999998</v>
      </c>
      <c r="M69" s="12">
        <f t="shared" ref="M69" si="48">E69+I69</f>
        <v>136.19999999999999</v>
      </c>
      <c r="N69" s="12">
        <f t="shared" ref="N69" si="49">F69+J69</f>
        <v>0</v>
      </c>
      <c r="O69" s="12">
        <f t="shared" ref="O69" si="50">G69+K69</f>
        <v>66.2</v>
      </c>
    </row>
    <row r="70" spans="1:17" ht="15" customHeight="1" x14ac:dyDescent="0.25">
      <c r="A70" s="33" t="s">
        <v>119</v>
      </c>
      <c r="B70" s="13" t="s">
        <v>52</v>
      </c>
      <c r="C70" s="82" t="s">
        <v>24</v>
      </c>
      <c r="D70" s="17">
        <f t="shared" ref="D70:D72" si="51">E70+G70</f>
        <v>4.2</v>
      </c>
      <c r="E70" s="17">
        <v>4.2</v>
      </c>
      <c r="F70" s="17"/>
      <c r="G70" s="17"/>
      <c r="H70" s="10">
        <f t="shared" ref="H70:H73" si="52">I70+K70</f>
        <v>0</v>
      </c>
      <c r="I70" s="11"/>
      <c r="J70" s="11"/>
      <c r="K70" s="208"/>
      <c r="L70" s="13">
        <f t="shared" ref="L70:L73" si="53">M70+O70</f>
        <v>4.2</v>
      </c>
      <c r="M70" s="13">
        <f t="shared" ref="M70:O72" si="54">E70+I70</f>
        <v>4.2</v>
      </c>
      <c r="N70" s="13">
        <f t="shared" si="54"/>
        <v>0</v>
      </c>
      <c r="O70" s="13">
        <f t="shared" si="54"/>
        <v>0</v>
      </c>
    </row>
    <row r="71" spans="1:17" ht="15" customHeight="1" x14ac:dyDescent="0.25">
      <c r="A71" s="39" t="s">
        <v>120</v>
      </c>
      <c r="B71" s="30" t="s">
        <v>53</v>
      </c>
      <c r="C71" s="31" t="s">
        <v>24</v>
      </c>
      <c r="D71" s="17">
        <f t="shared" si="51"/>
        <v>2.2999999999999998</v>
      </c>
      <c r="E71" s="17">
        <v>2.2999999999999998</v>
      </c>
      <c r="F71" s="17"/>
      <c r="G71" s="17"/>
      <c r="H71" s="10">
        <f t="shared" si="52"/>
        <v>0</v>
      </c>
      <c r="I71" s="11"/>
      <c r="J71" s="11"/>
      <c r="K71" s="208"/>
      <c r="L71" s="13">
        <f t="shared" si="53"/>
        <v>2.2999999999999998</v>
      </c>
      <c r="M71" s="13">
        <f t="shared" si="54"/>
        <v>2.2999999999999998</v>
      </c>
      <c r="N71" s="13">
        <f t="shared" si="54"/>
        <v>0</v>
      </c>
      <c r="O71" s="13">
        <f t="shared" si="54"/>
        <v>0</v>
      </c>
    </row>
    <row r="72" spans="1:17" s="38" customFormat="1" ht="15" customHeight="1" x14ac:dyDescent="0.25">
      <c r="A72" s="39" t="s">
        <v>162</v>
      </c>
      <c r="B72" s="13" t="s">
        <v>69</v>
      </c>
      <c r="C72" s="31" t="s">
        <v>24</v>
      </c>
      <c r="D72" s="17">
        <f t="shared" si="51"/>
        <v>5.7</v>
      </c>
      <c r="E72" s="17">
        <v>5.7</v>
      </c>
      <c r="F72" s="17"/>
      <c r="G72" s="17"/>
      <c r="H72" s="10">
        <f t="shared" si="52"/>
        <v>0</v>
      </c>
      <c r="I72" s="11"/>
      <c r="J72" s="11"/>
      <c r="K72" s="208"/>
      <c r="L72" s="13">
        <f t="shared" si="53"/>
        <v>5.7</v>
      </c>
      <c r="M72" s="13">
        <f t="shared" si="54"/>
        <v>5.7</v>
      </c>
      <c r="N72" s="13">
        <f t="shared" si="54"/>
        <v>0</v>
      </c>
      <c r="O72" s="13">
        <f t="shared" si="54"/>
        <v>0</v>
      </c>
      <c r="P72" s="2"/>
      <c r="Q72" s="2"/>
    </row>
    <row r="73" spans="1:17" ht="15.95" customHeight="1" x14ac:dyDescent="0.25">
      <c r="A73" s="505" t="s">
        <v>121</v>
      </c>
      <c r="B73" s="252" t="s">
        <v>180</v>
      </c>
      <c r="C73" s="26"/>
      <c r="D73" s="271">
        <f>E73+G73</f>
        <v>214.59999999999997</v>
      </c>
      <c r="E73" s="24">
        <f>SUM(E69:E72)</f>
        <v>148.39999999999998</v>
      </c>
      <c r="F73" s="24">
        <f t="shared" ref="F73:G73" si="55">SUM(F69:F72)</f>
        <v>0</v>
      </c>
      <c r="G73" s="24">
        <f t="shared" si="55"/>
        <v>66.2</v>
      </c>
      <c r="H73" s="25">
        <f t="shared" si="52"/>
        <v>0</v>
      </c>
      <c r="I73" s="25">
        <f t="shared" ref="I73" si="56">SUM(I69:I72)</f>
        <v>0</v>
      </c>
      <c r="J73" s="25">
        <f t="shared" ref="J73" si="57">SUM(J69:J72)</f>
        <v>0</v>
      </c>
      <c r="K73" s="25">
        <f t="shared" ref="K73" si="58">SUM(K69:K72)</f>
        <v>0</v>
      </c>
      <c r="L73" s="22">
        <f t="shared" si="53"/>
        <v>214.59999999999997</v>
      </c>
      <c r="M73" s="22">
        <f t="shared" ref="M73" si="59">SUM(M69:M72)</f>
        <v>148.39999999999998</v>
      </c>
      <c r="N73" s="22">
        <f t="shared" ref="N73" si="60">SUM(N69:N72)</f>
        <v>0</v>
      </c>
      <c r="O73" s="22">
        <f t="shared" ref="O73" si="61">SUM(O69:O72)</f>
        <v>66.2</v>
      </c>
    </row>
    <row r="74" spans="1:17" ht="18" customHeight="1" x14ac:dyDescent="0.25">
      <c r="A74" s="33" t="s">
        <v>122</v>
      </c>
      <c r="B74" s="624" t="s">
        <v>510</v>
      </c>
      <c r="C74" s="608"/>
      <c r="D74" s="608"/>
      <c r="E74" s="608"/>
      <c r="F74" s="608"/>
      <c r="G74" s="608"/>
      <c r="H74" s="608"/>
      <c r="I74" s="608"/>
      <c r="J74" s="608"/>
      <c r="K74" s="608"/>
      <c r="L74" s="608"/>
      <c r="M74" s="608"/>
      <c r="N74" s="608"/>
      <c r="O74" s="609"/>
    </row>
    <row r="75" spans="1:17" ht="15.75" customHeight="1" x14ac:dyDescent="0.25">
      <c r="A75" s="33" t="s">
        <v>123</v>
      </c>
      <c r="B75" s="527" t="s">
        <v>6</v>
      </c>
      <c r="C75" s="528"/>
      <c r="D75" s="528"/>
      <c r="E75" s="528"/>
      <c r="F75" s="528"/>
      <c r="G75" s="528"/>
      <c r="H75" s="528"/>
      <c r="I75" s="528"/>
      <c r="J75" s="528"/>
      <c r="K75" s="528"/>
      <c r="L75" s="528"/>
      <c r="M75" s="528"/>
      <c r="N75" s="528"/>
      <c r="O75" s="529"/>
    </row>
    <row r="76" spans="1:17" ht="15" customHeight="1" x14ac:dyDescent="0.25">
      <c r="A76" s="33" t="s">
        <v>124</v>
      </c>
      <c r="B76" s="36" t="s">
        <v>12</v>
      </c>
      <c r="C76" s="16" t="s">
        <v>9</v>
      </c>
      <c r="D76" s="17">
        <f t="shared" ref="D76:D78" si="62">E76+G76</f>
        <v>0.2</v>
      </c>
      <c r="E76" s="17">
        <v>0.2</v>
      </c>
      <c r="F76" s="17"/>
      <c r="G76" s="17"/>
      <c r="H76" s="11">
        <f t="shared" ref="H76:H79" si="63">I76+K76</f>
        <v>0</v>
      </c>
      <c r="I76" s="11"/>
      <c r="J76" s="11"/>
      <c r="K76" s="11"/>
      <c r="L76" s="13">
        <f t="shared" ref="L76:L79" si="64">M76+O76</f>
        <v>0.2</v>
      </c>
      <c r="M76" s="13">
        <f t="shared" ref="M76:O78" si="65">E76+I76</f>
        <v>0.2</v>
      </c>
      <c r="N76" s="13">
        <f t="shared" si="65"/>
        <v>0</v>
      </c>
      <c r="O76" s="13">
        <f t="shared" si="65"/>
        <v>0</v>
      </c>
    </row>
    <row r="77" spans="1:17" ht="15" hidden="1" customHeight="1" x14ac:dyDescent="0.25">
      <c r="A77" s="33" t="s">
        <v>127</v>
      </c>
      <c r="B77" s="36" t="s">
        <v>13</v>
      </c>
      <c r="C77" s="16" t="s">
        <v>9</v>
      </c>
      <c r="D77" s="17">
        <f t="shared" si="62"/>
        <v>0</v>
      </c>
      <c r="E77" s="17"/>
      <c r="F77" s="17"/>
      <c r="G77" s="17"/>
      <c r="H77" s="11">
        <f t="shared" si="63"/>
        <v>0</v>
      </c>
      <c r="I77" s="11"/>
      <c r="J77" s="11"/>
      <c r="K77" s="11"/>
      <c r="L77" s="13">
        <f t="shared" si="64"/>
        <v>0</v>
      </c>
      <c r="M77" s="13">
        <f t="shared" si="65"/>
        <v>0</v>
      </c>
      <c r="N77" s="13">
        <f t="shared" si="65"/>
        <v>0</v>
      </c>
      <c r="O77" s="13">
        <f t="shared" si="65"/>
        <v>0</v>
      </c>
    </row>
    <row r="78" spans="1:17" ht="15" customHeight="1" x14ac:dyDescent="0.25">
      <c r="A78" s="33" t="s">
        <v>125</v>
      </c>
      <c r="B78" s="13" t="s">
        <v>170</v>
      </c>
      <c r="C78" s="470" t="s">
        <v>21</v>
      </c>
      <c r="D78" s="17">
        <f t="shared" si="62"/>
        <v>0.1</v>
      </c>
      <c r="E78" s="17">
        <v>0.1</v>
      </c>
      <c r="F78" s="17"/>
      <c r="G78" s="17"/>
      <c r="H78" s="11">
        <f t="shared" si="63"/>
        <v>0</v>
      </c>
      <c r="I78" s="11"/>
      <c r="J78" s="11"/>
      <c r="K78" s="11"/>
      <c r="L78" s="13">
        <f t="shared" si="64"/>
        <v>0.1</v>
      </c>
      <c r="M78" s="13">
        <f t="shared" si="65"/>
        <v>0.1</v>
      </c>
      <c r="N78" s="13">
        <f t="shared" si="65"/>
        <v>0</v>
      </c>
      <c r="O78" s="13">
        <f t="shared" si="65"/>
        <v>0</v>
      </c>
    </row>
    <row r="79" spans="1:17" ht="15" customHeight="1" x14ac:dyDescent="0.25">
      <c r="A79" s="506" t="s">
        <v>126</v>
      </c>
      <c r="B79" s="22" t="s">
        <v>174</v>
      </c>
      <c r="C79" s="29"/>
      <c r="D79" s="271">
        <f>E79+G79</f>
        <v>0.30000000000000004</v>
      </c>
      <c r="E79" s="24">
        <f>SUM(E76:E78)</f>
        <v>0.30000000000000004</v>
      </c>
      <c r="F79" s="24">
        <f t="shared" ref="F79:G79" si="66">SUM(F76:F78)</f>
        <v>0</v>
      </c>
      <c r="G79" s="24">
        <f t="shared" si="66"/>
        <v>0</v>
      </c>
      <c r="H79" s="25">
        <f t="shared" si="63"/>
        <v>0</v>
      </c>
      <c r="I79" s="25">
        <f t="shared" ref="I79" si="67">SUM(I76:I78)</f>
        <v>0</v>
      </c>
      <c r="J79" s="25">
        <f t="shared" ref="J79" si="68">SUM(J76:J78)</f>
        <v>0</v>
      </c>
      <c r="K79" s="25">
        <f t="shared" ref="K79" si="69">SUM(K76:K78)</f>
        <v>0</v>
      </c>
      <c r="L79" s="22">
        <f t="shared" si="64"/>
        <v>0.30000000000000004</v>
      </c>
      <c r="M79" s="22">
        <f t="shared" ref="M79" si="70">SUM(M76:M78)</f>
        <v>0.30000000000000004</v>
      </c>
      <c r="N79" s="22">
        <f t="shared" ref="N79" si="71">SUM(N76:N78)</f>
        <v>0</v>
      </c>
      <c r="O79" s="22">
        <f t="shared" ref="O79" si="72">SUM(O76:O78)</f>
        <v>0</v>
      </c>
    </row>
    <row r="80" spans="1:17" ht="18.75" customHeight="1" x14ac:dyDescent="0.25">
      <c r="A80" s="33" t="s">
        <v>127</v>
      </c>
      <c r="B80" s="527" t="s">
        <v>59</v>
      </c>
      <c r="C80" s="528"/>
      <c r="D80" s="528"/>
      <c r="E80" s="528"/>
      <c r="F80" s="528"/>
      <c r="G80" s="528"/>
      <c r="H80" s="528"/>
      <c r="I80" s="528"/>
      <c r="J80" s="528"/>
      <c r="K80" s="528"/>
      <c r="L80" s="528"/>
      <c r="M80" s="528"/>
      <c r="N80" s="528"/>
      <c r="O80" s="529"/>
    </row>
    <row r="81" spans="1:15" ht="15" customHeight="1" x14ac:dyDescent="0.25">
      <c r="A81" s="33" t="s">
        <v>128</v>
      </c>
      <c r="B81" s="36" t="s">
        <v>12</v>
      </c>
      <c r="C81" s="16" t="s">
        <v>22</v>
      </c>
      <c r="D81" s="17">
        <f t="shared" ref="D81:D83" si="73">E81+G81</f>
        <v>0.1</v>
      </c>
      <c r="E81" s="17">
        <v>0.1</v>
      </c>
      <c r="F81" s="17"/>
      <c r="G81" s="17"/>
      <c r="H81" s="11">
        <f t="shared" ref="H81:H84" si="74">I81+K81</f>
        <v>0</v>
      </c>
      <c r="I81" s="11"/>
      <c r="J81" s="11"/>
      <c r="K81" s="11"/>
      <c r="L81" s="13">
        <f t="shared" ref="L81:L84" si="75">M81+O81</f>
        <v>0.1</v>
      </c>
      <c r="M81" s="13">
        <f t="shared" ref="M81:M83" si="76">E81+I81</f>
        <v>0.1</v>
      </c>
      <c r="N81" s="13">
        <f t="shared" ref="N81:N83" si="77">F81+J81</f>
        <v>0</v>
      </c>
      <c r="O81" s="13">
        <f t="shared" ref="O81:O83" si="78">G81+K81</f>
        <v>0</v>
      </c>
    </row>
    <row r="82" spans="1:15" ht="15" hidden="1" customHeight="1" x14ac:dyDescent="0.25">
      <c r="A82" s="33" t="s">
        <v>131</v>
      </c>
      <c r="B82" s="36" t="s">
        <v>13</v>
      </c>
      <c r="C82" s="16" t="s">
        <v>9</v>
      </c>
      <c r="D82" s="17">
        <f t="shared" si="73"/>
        <v>0</v>
      </c>
      <c r="E82" s="17"/>
      <c r="F82" s="17"/>
      <c r="G82" s="17"/>
      <c r="H82" s="11">
        <f t="shared" si="74"/>
        <v>0</v>
      </c>
      <c r="I82" s="11"/>
      <c r="J82" s="11"/>
      <c r="K82" s="11"/>
      <c r="L82" s="13">
        <f t="shared" si="75"/>
        <v>0</v>
      </c>
      <c r="M82" s="13">
        <f t="shared" si="76"/>
        <v>0</v>
      </c>
      <c r="N82" s="13">
        <f t="shared" si="77"/>
        <v>0</v>
      </c>
      <c r="O82" s="13">
        <f t="shared" si="78"/>
        <v>0</v>
      </c>
    </row>
    <row r="83" spans="1:15" ht="15" customHeight="1" x14ac:dyDescent="0.25">
      <c r="A83" s="33" t="s">
        <v>129</v>
      </c>
      <c r="B83" s="13" t="s">
        <v>15</v>
      </c>
      <c r="C83" s="16" t="s">
        <v>22</v>
      </c>
      <c r="D83" s="17">
        <f t="shared" si="73"/>
        <v>0.1</v>
      </c>
      <c r="E83" s="17">
        <v>0.1</v>
      </c>
      <c r="F83" s="17"/>
      <c r="G83" s="17"/>
      <c r="H83" s="11">
        <f t="shared" si="74"/>
        <v>0</v>
      </c>
      <c r="I83" s="11"/>
      <c r="J83" s="11"/>
      <c r="K83" s="11"/>
      <c r="L83" s="13">
        <f t="shared" si="75"/>
        <v>0.1</v>
      </c>
      <c r="M83" s="13">
        <f t="shared" si="76"/>
        <v>0.1</v>
      </c>
      <c r="N83" s="13">
        <f t="shared" si="77"/>
        <v>0</v>
      </c>
      <c r="O83" s="13">
        <f t="shared" si="78"/>
        <v>0</v>
      </c>
    </row>
    <row r="84" spans="1:15" ht="15" customHeight="1" x14ac:dyDescent="0.25">
      <c r="A84" s="506" t="s">
        <v>130</v>
      </c>
      <c r="B84" s="22" t="s">
        <v>175</v>
      </c>
      <c r="C84" s="29"/>
      <c r="D84" s="271">
        <f>E84+G84</f>
        <v>0.2</v>
      </c>
      <c r="E84" s="24">
        <f>SUM(E81:E83)</f>
        <v>0.2</v>
      </c>
      <c r="F84" s="24">
        <f t="shared" ref="F84:G84" si="79">SUM(F81:F83)</f>
        <v>0</v>
      </c>
      <c r="G84" s="24">
        <f t="shared" si="79"/>
        <v>0</v>
      </c>
      <c r="H84" s="25">
        <f t="shared" si="74"/>
        <v>0</v>
      </c>
      <c r="I84" s="25">
        <f t="shared" ref="I84:K84" si="80">SUM(I81:I83)</f>
        <v>0</v>
      </c>
      <c r="J84" s="25">
        <f t="shared" si="80"/>
        <v>0</v>
      </c>
      <c r="K84" s="25">
        <f t="shared" si="80"/>
        <v>0</v>
      </c>
      <c r="L84" s="22">
        <f t="shared" si="75"/>
        <v>0.2</v>
      </c>
      <c r="M84" s="22">
        <f t="shared" ref="M84:O84" si="81">SUM(M81:M83)</f>
        <v>0.2</v>
      </c>
      <c r="N84" s="22">
        <f t="shared" si="81"/>
        <v>0</v>
      </c>
      <c r="O84" s="22">
        <f t="shared" si="81"/>
        <v>0</v>
      </c>
    </row>
    <row r="85" spans="1:15" ht="15.95" customHeight="1" x14ac:dyDescent="0.25">
      <c r="A85" s="33" t="s">
        <v>131</v>
      </c>
      <c r="B85" s="527" t="s">
        <v>63</v>
      </c>
      <c r="C85" s="528"/>
      <c r="D85" s="528"/>
      <c r="E85" s="528"/>
      <c r="F85" s="528"/>
      <c r="G85" s="528"/>
      <c r="H85" s="528"/>
      <c r="I85" s="528"/>
      <c r="J85" s="528"/>
      <c r="K85" s="528"/>
      <c r="L85" s="528"/>
      <c r="M85" s="528"/>
      <c r="N85" s="528"/>
      <c r="O85" s="528"/>
    </row>
    <row r="86" spans="1:15" ht="15" customHeight="1" x14ac:dyDescent="0.25">
      <c r="A86" s="33" t="s">
        <v>132</v>
      </c>
      <c r="B86" s="36" t="s">
        <v>20</v>
      </c>
      <c r="C86" s="16" t="s">
        <v>32</v>
      </c>
      <c r="D86" s="17">
        <f>E86+G86</f>
        <v>1.7</v>
      </c>
      <c r="E86" s="17"/>
      <c r="F86" s="17"/>
      <c r="G86" s="17">
        <v>1.7</v>
      </c>
      <c r="H86" s="11">
        <f t="shared" ref="H86:H87" si="82">I86+K86</f>
        <v>0</v>
      </c>
      <c r="I86" s="11"/>
      <c r="J86" s="11"/>
      <c r="K86" s="11"/>
      <c r="L86" s="13">
        <f t="shared" ref="L86:L87" si="83">M86+O86</f>
        <v>1.7</v>
      </c>
      <c r="M86" s="13">
        <f t="shared" ref="M86:O86" si="84">E86+I86</f>
        <v>0</v>
      </c>
      <c r="N86" s="13">
        <f t="shared" si="84"/>
        <v>0</v>
      </c>
      <c r="O86" s="13">
        <f t="shared" si="84"/>
        <v>1.7</v>
      </c>
    </row>
    <row r="87" spans="1:15" ht="15.95" customHeight="1" x14ac:dyDescent="0.25">
      <c r="A87" s="506" t="s">
        <v>163</v>
      </c>
      <c r="B87" s="45" t="s">
        <v>176</v>
      </c>
      <c r="C87" s="79"/>
      <c r="D87" s="271">
        <f>E87+G87</f>
        <v>1.7</v>
      </c>
      <c r="E87" s="24">
        <f>E86</f>
        <v>0</v>
      </c>
      <c r="F87" s="24">
        <f t="shared" ref="F87:G87" si="85">F86</f>
        <v>0</v>
      </c>
      <c r="G87" s="24">
        <f t="shared" si="85"/>
        <v>1.7</v>
      </c>
      <c r="H87" s="25">
        <f t="shared" si="82"/>
        <v>0</v>
      </c>
      <c r="I87" s="25">
        <f t="shared" ref="I87" si="86">I86</f>
        <v>0</v>
      </c>
      <c r="J87" s="25">
        <f t="shared" ref="J87" si="87">J86</f>
        <v>0</v>
      </c>
      <c r="K87" s="25">
        <f t="shared" ref="K87" si="88">K86</f>
        <v>0</v>
      </c>
      <c r="L87" s="22">
        <f t="shared" si="83"/>
        <v>1.7</v>
      </c>
      <c r="M87" s="22">
        <f t="shared" ref="M87" si="89">M86</f>
        <v>0</v>
      </c>
      <c r="N87" s="22">
        <f t="shared" ref="N87" si="90">N86</f>
        <v>0</v>
      </c>
      <c r="O87" s="22">
        <f t="shared" ref="O87" si="91">O86</f>
        <v>1.7</v>
      </c>
    </row>
    <row r="88" spans="1:15" ht="15.95" customHeight="1" x14ac:dyDescent="0.25">
      <c r="A88" s="33" t="s">
        <v>133</v>
      </c>
      <c r="B88" s="527" t="s">
        <v>171</v>
      </c>
      <c r="C88" s="528"/>
      <c r="D88" s="528"/>
      <c r="E88" s="528"/>
      <c r="F88" s="528"/>
      <c r="G88" s="528"/>
      <c r="H88" s="528"/>
      <c r="I88" s="528"/>
      <c r="J88" s="528"/>
      <c r="K88" s="528"/>
      <c r="L88" s="528"/>
      <c r="M88" s="528"/>
      <c r="N88" s="528"/>
      <c r="O88" s="529"/>
    </row>
    <row r="89" spans="1:15" ht="15" customHeight="1" x14ac:dyDescent="0.25">
      <c r="A89" s="33" t="s">
        <v>134</v>
      </c>
      <c r="B89" s="30" t="s">
        <v>434</v>
      </c>
      <c r="C89" s="31" t="s">
        <v>51</v>
      </c>
      <c r="D89" s="17">
        <f t="shared" ref="D89:D108" si="92">E89+G89</f>
        <v>0.1</v>
      </c>
      <c r="E89" s="17">
        <v>0.1</v>
      </c>
      <c r="F89" s="17"/>
      <c r="G89" s="17"/>
      <c r="H89" s="11">
        <f t="shared" ref="H89:H117" si="93">I89+K89</f>
        <v>0</v>
      </c>
      <c r="I89" s="11"/>
      <c r="J89" s="11"/>
      <c r="K89" s="11"/>
      <c r="L89" s="13">
        <f t="shared" ref="L89:L117" si="94">M89+O89</f>
        <v>0.1</v>
      </c>
      <c r="M89" s="13">
        <f t="shared" ref="M89:O92" si="95">E89+I89</f>
        <v>0.1</v>
      </c>
      <c r="N89" s="13">
        <f t="shared" si="95"/>
        <v>0</v>
      </c>
      <c r="O89" s="13">
        <f t="shared" si="95"/>
        <v>0</v>
      </c>
    </row>
    <row r="90" spans="1:15" ht="15" customHeight="1" x14ac:dyDescent="0.25">
      <c r="A90" s="33" t="s">
        <v>135</v>
      </c>
      <c r="B90" s="13" t="s">
        <v>152</v>
      </c>
      <c r="C90" s="31" t="s">
        <v>51</v>
      </c>
      <c r="D90" s="17">
        <f t="shared" si="92"/>
        <v>0.3</v>
      </c>
      <c r="E90" s="17">
        <v>0.3</v>
      </c>
      <c r="F90" s="17"/>
      <c r="G90" s="17"/>
      <c r="H90" s="11">
        <f t="shared" si="93"/>
        <v>0</v>
      </c>
      <c r="I90" s="11"/>
      <c r="J90" s="11"/>
      <c r="K90" s="11"/>
      <c r="L90" s="13">
        <f t="shared" si="94"/>
        <v>0.3</v>
      </c>
      <c r="M90" s="13">
        <f t="shared" si="95"/>
        <v>0.3</v>
      </c>
      <c r="N90" s="13">
        <f t="shared" si="95"/>
        <v>0</v>
      </c>
      <c r="O90" s="13">
        <f t="shared" si="95"/>
        <v>0</v>
      </c>
    </row>
    <row r="91" spans="1:15" ht="15" customHeight="1" x14ac:dyDescent="0.25">
      <c r="A91" s="33" t="s">
        <v>136</v>
      </c>
      <c r="B91" s="30" t="s">
        <v>435</v>
      </c>
      <c r="C91" s="16" t="s">
        <v>51</v>
      </c>
      <c r="D91" s="17">
        <f t="shared" si="92"/>
        <v>0.6</v>
      </c>
      <c r="E91" s="17">
        <v>0.6</v>
      </c>
      <c r="F91" s="17"/>
      <c r="G91" s="17"/>
      <c r="H91" s="11">
        <f t="shared" si="93"/>
        <v>0</v>
      </c>
      <c r="I91" s="11"/>
      <c r="J91" s="11"/>
      <c r="K91" s="11"/>
      <c r="L91" s="13">
        <f t="shared" si="94"/>
        <v>0.6</v>
      </c>
      <c r="M91" s="13">
        <f t="shared" si="95"/>
        <v>0.6</v>
      </c>
      <c r="N91" s="13">
        <f t="shared" si="95"/>
        <v>0</v>
      </c>
      <c r="O91" s="13">
        <f t="shared" si="95"/>
        <v>0</v>
      </c>
    </row>
    <row r="92" spans="1:15" ht="15" customHeight="1" x14ac:dyDescent="0.25">
      <c r="A92" s="33" t="s">
        <v>137</v>
      </c>
      <c r="B92" s="30" t="s">
        <v>436</v>
      </c>
      <c r="C92" s="16" t="s">
        <v>51</v>
      </c>
      <c r="D92" s="17">
        <f t="shared" si="92"/>
        <v>0.3</v>
      </c>
      <c r="E92" s="17">
        <v>0.3</v>
      </c>
      <c r="F92" s="17"/>
      <c r="G92" s="17"/>
      <c r="H92" s="11">
        <f t="shared" si="93"/>
        <v>0</v>
      </c>
      <c r="I92" s="11"/>
      <c r="J92" s="11"/>
      <c r="K92" s="11"/>
      <c r="L92" s="13">
        <f t="shared" si="94"/>
        <v>0.3</v>
      </c>
      <c r="M92" s="13">
        <f t="shared" si="95"/>
        <v>0.3</v>
      </c>
      <c r="N92" s="13">
        <f t="shared" si="95"/>
        <v>0</v>
      </c>
      <c r="O92" s="13">
        <f t="shared" si="95"/>
        <v>0</v>
      </c>
    </row>
    <row r="93" spans="1:15" ht="15" customHeight="1" x14ac:dyDescent="0.25">
      <c r="A93" s="33" t="s">
        <v>138</v>
      </c>
      <c r="B93" s="34" t="s">
        <v>42</v>
      </c>
      <c r="C93" s="83" t="s">
        <v>51</v>
      </c>
      <c r="D93" s="17">
        <f t="shared" si="92"/>
        <v>0.2</v>
      </c>
      <c r="E93" s="17">
        <v>0.2</v>
      </c>
      <c r="F93" s="17"/>
      <c r="G93" s="17"/>
      <c r="H93" s="11">
        <f t="shared" si="93"/>
        <v>0</v>
      </c>
      <c r="I93" s="11"/>
      <c r="J93" s="11"/>
      <c r="K93" s="11"/>
      <c r="L93" s="13">
        <f t="shared" si="94"/>
        <v>0.2</v>
      </c>
      <c r="M93" s="13">
        <f t="shared" ref="M93:O116" si="96">E93+I93</f>
        <v>0.2</v>
      </c>
      <c r="N93" s="13">
        <f t="shared" si="96"/>
        <v>0</v>
      </c>
      <c r="O93" s="13">
        <f t="shared" si="96"/>
        <v>0</v>
      </c>
    </row>
    <row r="94" spans="1:15" ht="15" customHeight="1" x14ac:dyDescent="0.25">
      <c r="A94" s="33" t="s">
        <v>139</v>
      </c>
      <c r="B94" s="35" t="s">
        <v>398</v>
      </c>
      <c r="C94" s="83" t="s">
        <v>51</v>
      </c>
      <c r="D94" s="17">
        <f>E94+G94</f>
        <v>0.1</v>
      </c>
      <c r="E94" s="17">
        <v>0.1</v>
      </c>
      <c r="F94" s="17"/>
      <c r="G94" s="17"/>
      <c r="H94" s="11">
        <f>I94+K94</f>
        <v>0</v>
      </c>
      <c r="I94" s="11"/>
      <c r="J94" s="11"/>
      <c r="K94" s="11"/>
      <c r="L94" s="13">
        <f>M94+O94</f>
        <v>0.1</v>
      </c>
      <c r="M94" s="13">
        <f>E94+I94</f>
        <v>0.1</v>
      </c>
      <c r="N94" s="13">
        <f>F94+J94</f>
        <v>0</v>
      </c>
      <c r="O94" s="13">
        <f>G94+K94</f>
        <v>0</v>
      </c>
    </row>
    <row r="95" spans="1:15" ht="15" customHeight="1" x14ac:dyDescent="0.25">
      <c r="A95" s="33" t="s">
        <v>164</v>
      </c>
      <c r="B95" s="35" t="s">
        <v>41</v>
      </c>
      <c r="C95" s="83" t="s">
        <v>51</v>
      </c>
      <c r="D95" s="17">
        <f t="shared" si="92"/>
        <v>0.5</v>
      </c>
      <c r="E95" s="17">
        <v>0.5</v>
      </c>
      <c r="F95" s="17"/>
      <c r="G95" s="17"/>
      <c r="H95" s="11">
        <f t="shared" si="93"/>
        <v>0</v>
      </c>
      <c r="I95" s="11"/>
      <c r="J95" s="11"/>
      <c r="K95" s="11"/>
      <c r="L95" s="13">
        <f t="shared" si="94"/>
        <v>0.5</v>
      </c>
      <c r="M95" s="13">
        <f t="shared" si="96"/>
        <v>0.5</v>
      </c>
      <c r="N95" s="13">
        <f t="shared" si="96"/>
        <v>0</v>
      </c>
      <c r="O95" s="13">
        <f t="shared" si="96"/>
        <v>0</v>
      </c>
    </row>
    <row r="96" spans="1:15" ht="15" customHeight="1" x14ac:dyDescent="0.25">
      <c r="A96" s="33" t="s">
        <v>140</v>
      </c>
      <c r="B96" s="30" t="s">
        <v>161</v>
      </c>
      <c r="C96" s="31" t="s">
        <v>51</v>
      </c>
      <c r="D96" s="17">
        <f t="shared" si="92"/>
        <v>0.1</v>
      </c>
      <c r="E96" s="17">
        <v>0.1</v>
      </c>
      <c r="F96" s="17"/>
      <c r="G96" s="17"/>
      <c r="H96" s="11">
        <f t="shared" si="93"/>
        <v>0</v>
      </c>
      <c r="I96" s="11"/>
      <c r="J96" s="11"/>
      <c r="K96" s="11"/>
      <c r="L96" s="13">
        <f t="shared" si="94"/>
        <v>0.1</v>
      </c>
      <c r="M96" s="13">
        <f t="shared" si="96"/>
        <v>0.1</v>
      </c>
      <c r="N96" s="13">
        <f t="shared" si="96"/>
        <v>0</v>
      </c>
      <c r="O96" s="13">
        <f t="shared" si="96"/>
        <v>0</v>
      </c>
    </row>
    <row r="97" spans="1:15" ht="15" customHeight="1" x14ac:dyDescent="0.25">
      <c r="A97" s="33" t="s">
        <v>183</v>
      </c>
      <c r="B97" s="30" t="s">
        <v>153</v>
      </c>
      <c r="C97" s="31" t="s">
        <v>51</v>
      </c>
      <c r="D97" s="17">
        <f t="shared" si="92"/>
        <v>0.4</v>
      </c>
      <c r="E97" s="17">
        <v>0.4</v>
      </c>
      <c r="F97" s="17"/>
      <c r="G97" s="17"/>
      <c r="H97" s="11">
        <f t="shared" si="93"/>
        <v>0</v>
      </c>
      <c r="I97" s="11"/>
      <c r="J97" s="11"/>
      <c r="K97" s="11"/>
      <c r="L97" s="13">
        <f t="shared" si="94"/>
        <v>0.4</v>
      </c>
      <c r="M97" s="13">
        <f t="shared" si="96"/>
        <v>0.4</v>
      </c>
      <c r="N97" s="13">
        <f t="shared" si="96"/>
        <v>0</v>
      </c>
      <c r="O97" s="13">
        <f t="shared" si="96"/>
        <v>0</v>
      </c>
    </row>
    <row r="98" spans="1:15" ht="15" customHeight="1" x14ac:dyDescent="0.25">
      <c r="A98" s="33" t="s">
        <v>184</v>
      </c>
      <c r="B98" s="30" t="s">
        <v>34</v>
      </c>
      <c r="C98" s="31" t="s">
        <v>51</v>
      </c>
      <c r="D98" s="17">
        <f t="shared" si="92"/>
        <v>0.4</v>
      </c>
      <c r="E98" s="17">
        <v>0.4</v>
      </c>
      <c r="F98" s="17"/>
      <c r="G98" s="17"/>
      <c r="H98" s="11">
        <f t="shared" si="93"/>
        <v>0</v>
      </c>
      <c r="I98" s="11"/>
      <c r="J98" s="11"/>
      <c r="K98" s="11"/>
      <c r="L98" s="13">
        <f t="shared" si="94"/>
        <v>0.4</v>
      </c>
      <c r="M98" s="13">
        <f t="shared" si="96"/>
        <v>0.4</v>
      </c>
      <c r="N98" s="13">
        <f t="shared" si="96"/>
        <v>0</v>
      </c>
      <c r="O98" s="13">
        <f t="shared" si="96"/>
        <v>0</v>
      </c>
    </row>
    <row r="99" spans="1:15" ht="15" customHeight="1" x14ac:dyDescent="0.25">
      <c r="A99" s="33" t="s">
        <v>185</v>
      </c>
      <c r="B99" s="30" t="s">
        <v>36</v>
      </c>
      <c r="C99" s="31" t="s">
        <v>51</v>
      </c>
      <c r="D99" s="17">
        <f t="shared" si="92"/>
        <v>0.1</v>
      </c>
      <c r="E99" s="17">
        <v>0.1</v>
      </c>
      <c r="F99" s="17"/>
      <c r="G99" s="17"/>
      <c r="H99" s="11">
        <f t="shared" si="93"/>
        <v>0</v>
      </c>
      <c r="I99" s="11"/>
      <c r="J99" s="11"/>
      <c r="K99" s="11"/>
      <c r="L99" s="13">
        <f t="shared" si="94"/>
        <v>0.1</v>
      </c>
      <c r="M99" s="13">
        <f t="shared" si="96"/>
        <v>0.1</v>
      </c>
      <c r="N99" s="13">
        <f t="shared" si="96"/>
        <v>0</v>
      </c>
      <c r="O99" s="13">
        <f t="shared" si="96"/>
        <v>0</v>
      </c>
    </row>
    <row r="100" spans="1:15" ht="15" customHeight="1" x14ac:dyDescent="0.25">
      <c r="A100" s="33" t="s">
        <v>186</v>
      </c>
      <c r="B100" s="30" t="s">
        <v>38</v>
      </c>
      <c r="C100" s="31" t="s">
        <v>51</v>
      </c>
      <c r="D100" s="17">
        <f t="shared" si="92"/>
        <v>0.2</v>
      </c>
      <c r="E100" s="17">
        <v>0.2</v>
      </c>
      <c r="F100" s="17"/>
      <c r="G100" s="17"/>
      <c r="H100" s="11">
        <f t="shared" si="93"/>
        <v>0</v>
      </c>
      <c r="I100" s="11"/>
      <c r="J100" s="11"/>
      <c r="K100" s="11"/>
      <c r="L100" s="13">
        <f t="shared" si="94"/>
        <v>0.2</v>
      </c>
      <c r="M100" s="13">
        <f t="shared" si="96"/>
        <v>0.2</v>
      </c>
      <c r="N100" s="13">
        <f t="shared" si="96"/>
        <v>0</v>
      </c>
      <c r="O100" s="13">
        <f t="shared" si="96"/>
        <v>0</v>
      </c>
    </row>
    <row r="101" spans="1:15" ht="16.5" customHeight="1" x14ac:dyDescent="0.25">
      <c r="A101" s="33" t="s">
        <v>187</v>
      </c>
      <c r="B101" s="13" t="s">
        <v>37</v>
      </c>
      <c r="C101" s="31" t="s">
        <v>51</v>
      </c>
      <c r="D101" s="17">
        <f t="shared" si="92"/>
        <v>0.9</v>
      </c>
      <c r="E101" s="17">
        <v>0.9</v>
      </c>
      <c r="F101" s="17"/>
      <c r="G101" s="17"/>
      <c r="H101" s="11">
        <f t="shared" si="93"/>
        <v>0</v>
      </c>
      <c r="I101" s="11"/>
      <c r="J101" s="11"/>
      <c r="K101" s="11"/>
      <c r="L101" s="13">
        <f t="shared" si="94"/>
        <v>0.9</v>
      </c>
      <c r="M101" s="13">
        <f t="shared" si="96"/>
        <v>0.9</v>
      </c>
      <c r="N101" s="13">
        <f t="shared" si="96"/>
        <v>0</v>
      </c>
      <c r="O101" s="13">
        <f t="shared" si="96"/>
        <v>0</v>
      </c>
    </row>
    <row r="102" spans="1:15" x14ac:dyDescent="0.25">
      <c r="A102" s="33" t="s">
        <v>188</v>
      </c>
      <c r="B102" s="36" t="s">
        <v>35</v>
      </c>
      <c r="C102" s="16" t="s">
        <v>51</v>
      </c>
      <c r="D102" s="17">
        <f t="shared" si="92"/>
        <v>0.3</v>
      </c>
      <c r="E102" s="17">
        <v>0.3</v>
      </c>
      <c r="F102" s="17"/>
      <c r="G102" s="17"/>
      <c r="H102" s="11">
        <f t="shared" si="93"/>
        <v>0</v>
      </c>
      <c r="I102" s="11"/>
      <c r="J102" s="11"/>
      <c r="K102" s="11"/>
      <c r="L102" s="13">
        <f t="shared" si="94"/>
        <v>0.3</v>
      </c>
      <c r="M102" s="13">
        <f t="shared" si="96"/>
        <v>0.3</v>
      </c>
      <c r="N102" s="13">
        <f t="shared" si="96"/>
        <v>0</v>
      </c>
      <c r="O102" s="13">
        <f t="shared" si="96"/>
        <v>0</v>
      </c>
    </row>
    <row r="103" spans="1:15" ht="15" customHeight="1" x14ac:dyDescent="0.25">
      <c r="A103" s="33" t="s">
        <v>189</v>
      </c>
      <c r="B103" s="37" t="s">
        <v>40</v>
      </c>
      <c r="C103" s="16" t="s">
        <v>51</v>
      </c>
      <c r="D103" s="17">
        <f t="shared" si="92"/>
        <v>0.9</v>
      </c>
      <c r="E103" s="17">
        <v>0.9</v>
      </c>
      <c r="F103" s="17"/>
      <c r="G103" s="17"/>
      <c r="H103" s="11">
        <f t="shared" si="93"/>
        <v>0</v>
      </c>
      <c r="I103" s="11"/>
      <c r="J103" s="11"/>
      <c r="K103" s="11"/>
      <c r="L103" s="13">
        <f t="shared" si="94"/>
        <v>0.9</v>
      </c>
      <c r="M103" s="13">
        <f t="shared" si="96"/>
        <v>0.9</v>
      </c>
      <c r="N103" s="13">
        <f t="shared" si="96"/>
        <v>0</v>
      </c>
      <c r="O103" s="13">
        <f t="shared" si="96"/>
        <v>0</v>
      </c>
    </row>
    <row r="104" spans="1:15" ht="15" customHeight="1" x14ac:dyDescent="0.25">
      <c r="A104" s="33" t="s">
        <v>190</v>
      </c>
      <c r="B104" s="36" t="s">
        <v>49</v>
      </c>
      <c r="C104" s="16" t="s">
        <v>51</v>
      </c>
      <c r="D104" s="17">
        <f t="shared" si="92"/>
        <v>0.3</v>
      </c>
      <c r="E104" s="17">
        <v>0.3</v>
      </c>
      <c r="F104" s="17">
        <v>0.2</v>
      </c>
      <c r="G104" s="17"/>
      <c r="H104" s="11">
        <f t="shared" si="93"/>
        <v>0</v>
      </c>
      <c r="I104" s="11"/>
      <c r="J104" s="11"/>
      <c r="K104" s="11"/>
      <c r="L104" s="13">
        <f t="shared" si="94"/>
        <v>0.3</v>
      </c>
      <c r="M104" s="13">
        <f t="shared" si="96"/>
        <v>0.3</v>
      </c>
      <c r="N104" s="13">
        <f t="shared" si="96"/>
        <v>0.2</v>
      </c>
      <c r="O104" s="13">
        <f t="shared" si="96"/>
        <v>0</v>
      </c>
    </row>
    <row r="105" spans="1:15" ht="15" customHeight="1" x14ac:dyDescent="0.25">
      <c r="A105" s="33" t="s">
        <v>191</v>
      </c>
      <c r="B105" s="36" t="s">
        <v>48</v>
      </c>
      <c r="C105" s="16" t="s">
        <v>51</v>
      </c>
      <c r="D105" s="17">
        <f t="shared" si="92"/>
        <v>7.8</v>
      </c>
      <c r="E105" s="17">
        <v>7.8</v>
      </c>
      <c r="F105" s="17">
        <v>5.6</v>
      </c>
      <c r="G105" s="17"/>
      <c r="H105" s="11">
        <f t="shared" si="93"/>
        <v>0</v>
      </c>
      <c r="I105" s="11"/>
      <c r="J105" s="11"/>
      <c r="K105" s="11"/>
      <c r="L105" s="13">
        <f t="shared" si="94"/>
        <v>7.8</v>
      </c>
      <c r="M105" s="13">
        <f t="shared" si="96"/>
        <v>7.8</v>
      </c>
      <c r="N105" s="13">
        <f t="shared" si="96"/>
        <v>5.6</v>
      </c>
      <c r="O105" s="13">
        <f t="shared" si="96"/>
        <v>0</v>
      </c>
    </row>
    <row r="106" spans="1:15" ht="15" customHeight="1" x14ac:dyDescent="0.25">
      <c r="A106" s="33" t="s">
        <v>192</v>
      </c>
      <c r="B106" s="36" t="s">
        <v>65</v>
      </c>
      <c r="C106" s="16" t="s">
        <v>51</v>
      </c>
      <c r="D106" s="17">
        <f t="shared" si="92"/>
        <v>0.5</v>
      </c>
      <c r="E106" s="17">
        <v>0.5</v>
      </c>
      <c r="F106" s="17"/>
      <c r="G106" s="17"/>
      <c r="H106" s="11">
        <f t="shared" si="93"/>
        <v>0</v>
      </c>
      <c r="I106" s="11"/>
      <c r="J106" s="11"/>
      <c r="K106" s="11"/>
      <c r="L106" s="13">
        <f t="shared" si="94"/>
        <v>0.5</v>
      </c>
      <c r="M106" s="13">
        <f t="shared" si="96"/>
        <v>0.5</v>
      </c>
      <c r="N106" s="13">
        <f t="shared" si="96"/>
        <v>0</v>
      </c>
      <c r="O106" s="13">
        <f t="shared" si="96"/>
        <v>0</v>
      </c>
    </row>
    <row r="107" spans="1:15" ht="15" customHeight="1" x14ac:dyDescent="0.25">
      <c r="A107" s="33" t="s">
        <v>193</v>
      </c>
      <c r="B107" s="36" t="s">
        <v>50</v>
      </c>
      <c r="C107" s="16" t="s">
        <v>51</v>
      </c>
      <c r="D107" s="17">
        <f t="shared" si="92"/>
        <v>1.8</v>
      </c>
      <c r="E107" s="17">
        <v>1.8</v>
      </c>
      <c r="F107" s="17"/>
      <c r="G107" s="17"/>
      <c r="H107" s="11">
        <f t="shared" si="93"/>
        <v>0</v>
      </c>
      <c r="I107" s="11"/>
      <c r="J107" s="11"/>
      <c r="K107" s="11"/>
      <c r="L107" s="13">
        <f t="shared" si="94"/>
        <v>1.8</v>
      </c>
      <c r="M107" s="13">
        <f t="shared" si="96"/>
        <v>1.8</v>
      </c>
      <c r="N107" s="13">
        <f t="shared" si="96"/>
        <v>0</v>
      </c>
      <c r="O107" s="13">
        <f t="shared" si="96"/>
        <v>0</v>
      </c>
    </row>
    <row r="108" spans="1:15" ht="15" customHeight="1" x14ac:dyDescent="0.25">
      <c r="A108" s="33" t="s">
        <v>141</v>
      </c>
      <c r="B108" s="36" t="s">
        <v>167</v>
      </c>
      <c r="C108" s="16" t="s">
        <v>51</v>
      </c>
      <c r="D108" s="17">
        <f t="shared" si="92"/>
        <v>0.3</v>
      </c>
      <c r="E108" s="17">
        <v>0.3</v>
      </c>
      <c r="F108" s="17"/>
      <c r="G108" s="17"/>
      <c r="H108" s="11">
        <f t="shared" si="93"/>
        <v>0</v>
      </c>
      <c r="I108" s="11"/>
      <c r="J108" s="11"/>
      <c r="K108" s="11"/>
      <c r="L108" s="13">
        <f t="shared" si="94"/>
        <v>0.3</v>
      </c>
      <c r="M108" s="13">
        <f t="shared" si="96"/>
        <v>0.3</v>
      </c>
      <c r="N108" s="13">
        <f t="shared" si="96"/>
        <v>0</v>
      </c>
      <c r="O108" s="13">
        <f t="shared" si="96"/>
        <v>0</v>
      </c>
    </row>
    <row r="109" spans="1:15" ht="15.95" customHeight="1" x14ac:dyDescent="0.25">
      <c r="A109" s="506" t="s">
        <v>142</v>
      </c>
      <c r="B109" s="22" t="s">
        <v>177</v>
      </c>
      <c r="C109" s="26"/>
      <c r="D109" s="271">
        <f>E109+G109</f>
        <v>16.100000000000001</v>
      </c>
      <c r="E109" s="24">
        <f>SUM(E89:E108)</f>
        <v>16.100000000000001</v>
      </c>
      <c r="F109" s="24">
        <f>SUM(F89:F108)</f>
        <v>5.8</v>
      </c>
      <c r="G109" s="24">
        <f>SUM(G89:G108)</f>
        <v>0</v>
      </c>
      <c r="H109" s="25">
        <f t="shared" si="93"/>
        <v>0</v>
      </c>
      <c r="I109" s="25">
        <f t="shared" ref="I109:K109" si="97">SUM(I89:I108)</f>
        <v>0</v>
      </c>
      <c r="J109" s="25">
        <f t="shared" si="97"/>
        <v>0</v>
      </c>
      <c r="K109" s="25">
        <f t="shared" si="97"/>
        <v>0</v>
      </c>
      <c r="L109" s="22">
        <f t="shared" si="94"/>
        <v>16.100000000000001</v>
      </c>
      <c r="M109" s="22">
        <f t="shared" ref="M109:O109" si="98">SUM(M89:M108)</f>
        <v>16.100000000000001</v>
      </c>
      <c r="N109" s="22">
        <f t="shared" si="98"/>
        <v>5.8</v>
      </c>
      <c r="O109" s="22">
        <f t="shared" si="98"/>
        <v>0</v>
      </c>
    </row>
    <row r="110" spans="1:15" ht="15.95" customHeight="1" x14ac:dyDescent="0.25">
      <c r="A110" s="33" t="s">
        <v>143</v>
      </c>
      <c r="B110" s="527" t="s">
        <v>66</v>
      </c>
      <c r="C110" s="528"/>
      <c r="D110" s="528"/>
      <c r="E110" s="528"/>
      <c r="F110" s="528"/>
      <c r="G110" s="528"/>
      <c r="H110" s="528"/>
      <c r="I110" s="528"/>
      <c r="J110" s="528"/>
      <c r="K110" s="528"/>
      <c r="L110" s="528"/>
      <c r="M110" s="528"/>
      <c r="N110" s="528"/>
      <c r="O110" s="528"/>
    </row>
    <row r="111" spans="1:15" ht="15" customHeight="1" x14ac:dyDescent="0.25">
      <c r="A111" s="39" t="s">
        <v>144</v>
      </c>
      <c r="B111" s="30" t="s">
        <v>57</v>
      </c>
      <c r="C111" s="40" t="s">
        <v>30</v>
      </c>
      <c r="D111" s="17">
        <f t="shared" ref="D111" si="99">E111+G111</f>
        <v>0.2</v>
      </c>
      <c r="E111" s="17">
        <v>0.2</v>
      </c>
      <c r="F111" s="17"/>
      <c r="G111" s="17"/>
      <c r="H111" s="11">
        <f t="shared" si="93"/>
        <v>0</v>
      </c>
      <c r="I111" s="11"/>
      <c r="J111" s="11"/>
      <c r="K111" s="11"/>
      <c r="L111" s="13">
        <f t="shared" si="94"/>
        <v>0.2</v>
      </c>
      <c r="M111" s="13">
        <f t="shared" si="96"/>
        <v>0.2</v>
      </c>
      <c r="N111" s="13">
        <f t="shared" si="96"/>
        <v>0</v>
      </c>
      <c r="O111" s="13">
        <f t="shared" si="96"/>
        <v>0</v>
      </c>
    </row>
    <row r="112" spans="1:15" ht="15.95" customHeight="1" x14ac:dyDescent="0.25">
      <c r="A112" s="504" t="s">
        <v>145</v>
      </c>
      <c r="B112" s="45" t="s">
        <v>179</v>
      </c>
      <c r="C112" s="84"/>
      <c r="D112" s="271">
        <f>E112+G112</f>
        <v>0.2</v>
      </c>
      <c r="E112" s="24">
        <f>SUM(E111:E111)</f>
        <v>0.2</v>
      </c>
      <c r="F112" s="24">
        <f>SUM(F111:F111)</f>
        <v>0</v>
      </c>
      <c r="G112" s="24">
        <f>SUM(G111:G111)</f>
        <v>0</v>
      </c>
      <c r="H112" s="25">
        <f t="shared" si="93"/>
        <v>0</v>
      </c>
      <c r="I112" s="25">
        <f t="shared" ref="I112:K112" si="100">SUM(I111:I111)</f>
        <v>0</v>
      </c>
      <c r="J112" s="25">
        <f t="shared" si="100"/>
        <v>0</v>
      </c>
      <c r="K112" s="25">
        <f t="shared" si="100"/>
        <v>0</v>
      </c>
      <c r="L112" s="22">
        <f t="shared" si="94"/>
        <v>0.2</v>
      </c>
      <c r="M112" s="22">
        <f t="shared" ref="M112:O112" si="101">SUM(M111:M111)</f>
        <v>0.2</v>
      </c>
      <c r="N112" s="22">
        <f t="shared" si="101"/>
        <v>0</v>
      </c>
      <c r="O112" s="22">
        <f t="shared" si="101"/>
        <v>0</v>
      </c>
    </row>
    <row r="113" spans="1:15" ht="15.95" customHeight="1" x14ac:dyDescent="0.25">
      <c r="A113" s="33" t="s">
        <v>146</v>
      </c>
      <c r="B113" s="527" t="s">
        <v>68</v>
      </c>
      <c r="C113" s="528"/>
      <c r="D113" s="528"/>
      <c r="E113" s="528"/>
      <c r="F113" s="528"/>
      <c r="G113" s="528"/>
      <c r="H113" s="528"/>
      <c r="I113" s="528"/>
      <c r="J113" s="528"/>
      <c r="K113" s="528"/>
      <c r="L113" s="528"/>
      <c r="M113" s="528"/>
      <c r="N113" s="528"/>
      <c r="O113" s="529"/>
    </row>
    <row r="114" spans="1:15" ht="15" customHeight="1" x14ac:dyDescent="0.25">
      <c r="A114" s="33" t="s">
        <v>147</v>
      </c>
      <c r="B114" s="12" t="s">
        <v>52</v>
      </c>
      <c r="C114" s="8" t="s">
        <v>24</v>
      </c>
      <c r="D114" s="9">
        <f>E114+G114</f>
        <v>0.1</v>
      </c>
      <c r="E114" s="43">
        <v>0.1</v>
      </c>
      <c r="F114" s="43"/>
      <c r="G114" s="43"/>
      <c r="H114" s="10">
        <f t="shared" si="93"/>
        <v>0</v>
      </c>
      <c r="I114" s="10"/>
      <c r="J114" s="10"/>
      <c r="K114" s="10"/>
      <c r="L114" s="12">
        <f t="shared" si="94"/>
        <v>0.1</v>
      </c>
      <c r="M114" s="12">
        <f t="shared" si="96"/>
        <v>0.1</v>
      </c>
      <c r="N114" s="12">
        <f>F114+J114</f>
        <v>0</v>
      </c>
      <c r="O114" s="12">
        <f t="shared" si="96"/>
        <v>0</v>
      </c>
    </row>
    <row r="115" spans="1:15" ht="15" customHeight="1" x14ac:dyDescent="0.25">
      <c r="A115" s="33" t="s">
        <v>148</v>
      </c>
      <c r="B115" s="13" t="s">
        <v>53</v>
      </c>
      <c r="C115" s="16" t="s">
        <v>24</v>
      </c>
      <c r="D115" s="17">
        <f>E115+G115</f>
        <v>0.1</v>
      </c>
      <c r="E115" s="17">
        <v>0.1</v>
      </c>
      <c r="F115" s="17"/>
      <c r="G115" s="17"/>
      <c r="H115" s="11">
        <f t="shared" si="93"/>
        <v>0</v>
      </c>
      <c r="I115" s="11"/>
      <c r="J115" s="11"/>
      <c r="K115" s="11"/>
      <c r="L115" s="13">
        <f t="shared" si="94"/>
        <v>0.1</v>
      </c>
      <c r="M115" s="13">
        <f t="shared" si="96"/>
        <v>0.1</v>
      </c>
      <c r="N115" s="13">
        <f t="shared" si="96"/>
        <v>0</v>
      </c>
      <c r="O115" s="13">
        <f t="shared" si="96"/>
        <v>0</v>
      </c>
    </row>
    <row r="116" spans="1:15" ht="15" customHeight="1" x14ac:dyDescent="0.25">
      <c r="A116" s="39" t="s">
        <v>149</v>
      </c>
      <c r="B116" s="13" t="s">
        <v>167</v>
      </c>
      <c r="C116" s="16" t="s">
        <v>24</v>
      </c>
      <c r="D116" s="17">
        <f>E116+G116</f>
        <v>0.1</v>
      </c>
      <c r="E116" s="44">
        <v>0.1</v>
      </c>
      <c r="F116" s="44"/>
      <c r="G116" s="44"/>
      <c r="H116" s="11">
        <f t="shared" si="93"/>
        <v>0</v>
      </c>
      <c r="I116" s="11"/>
      <c r="J116" s="11"/>
      <c r="K116" s="11"/>
      <c r="L116" s="13">
        <f t="shared" si="94"/>
        <v>0.1</v>
      </c>
      <c r="M116" s="13">
        <f t="shared" si="96"/>
        <v>0.1</v>
      </c>
      <c r="N116" s="13">
        <f t="shared" si="96"/>
        <v>0</v>
      </c>
      <c r="O116" s="13">
        <f t="shared" si="96"/>
        <v>0</v>
      </c>
    </row>
    <row r="117" spans="1:15" ht="15.95" customHeight="1" x14ac:dyDescent="0.25">
      <c r="A117" s="504" t="s">
        <v>150</v>
      </c>
      <c r="B117" s="85" t="s">
        <v>180</v>
      </c>
      <c r="C117" s="86"/>
      <c r="D117" s="271">
        <f>E117+G117</f>
        <v>0.30000000000000004</v>
      </c>
      <c r="E117" s="24">
        <f>SUM(E114:E116)</f>
        <v>0.30000000000000004</v>
      </c>
      <c r="F117" s="24">
        <f>SUM(F114:F116)</f>
        <v>0</v>
      </c>
      <c r="G117" s="24">
        <f>SUM(G114:G116)</f>
        <v>0</v>
      </c>
      <c r="H117" s="11">
        <f t="shared" si="93"/>
        <v>0</v>
      </c>
      <c r="I117" s="25">
        <f t="shared" ref="I117:K117" si="102">SUM(I114:I116)</f>
        <v>0</v>
      </c>
      <c r="J117" s="25">
        <f t="shared" si="102"/>
        <v>0</v>
      </c>
      <c r="K117" s="25">
        <f t="shared" si="102"/>
        <v>0</v>
      </c>
      <c r="L117" s="22">
        <f t="shared" si="94"/>
        <v>0.30000000000000004</v>
      </c>
      <c r="M117" s="22">
        <f t="shared" ref="M117:O117" si="103">SUM(M114:M116)</f>
        <v>0.30000000000000004</v>
      </c>
      <c r="N117" s="22">
        <f t="shared" si="103"/>
        <v>0</v>
      </c>
      <c r="O117" s="22">
        <f t="shared" si="103"/>
        <v>0</v>
      </c>
    </row>
    <row r="118" spans="1:15" ht="18" customHeight="1" x14ac:dyDescent="0.25">
      <c r="A118" s="33" t="s">
        <v>151</v>
      </c>
      <c r="B118" s="629" t="s">
        <v>511</v>
      </c>
      <c r="C118" s="629"/>
      <c r="D118" s="629"/>
      <c r="E118" s="629"/>
      <c r="F118" s="629"/>
      <c r="G118" s="629"/>
      <c r="H118" s="629"/>
      <c r="I118" s="629"/>
      <c r="J118" s="629"/>
      <c r="K118" s="629"/>
      <c r="L118" s="629"/>
      <c r="M118" s="629"/>
      <c r="N118" s="629"/>
      <c r="O118" s="629"/>
    </row>
    <row r="119" spans="1:15" ht="15.75" customHeight="1" x14ac:dyDescent="0.25">
      <c r="A119" s="33" t="s">
        <v>485</v>
      </c>
      <c r="B119" s="527" t="s">
        <v>59</v>
      </c>
      <c r="C119" s="528"/>
      <c r="D119" s="528"/>
      <c r="E119" s="528"/>
      <c r="F119" s="528"/>
      <c r="G119" s="528"/>
      <c r="H119" s="528"/>
      <c r="I119" s="528"/>
      <c r="J119" s="528"/>
      <c r="K119" s="528"/>
      <c r="L119" s="528"/>
      <c r="M119" s="528"/>
      <c r="N119" s="528"/>
      <c r="O119" s="529"/>
    </row>
    <row r="120" spans="1:15" ht="15" customHeight="1" x14ac:dyDescent="0.25">
      <c r="A120" s="33" t="s">
        <v>486</v>
      </c>
      <c r="B120" s="13" t="s">
        <v>20</v>
      </c>
      <c r="C120" s="31" t="s">
        <v>31</v>
      </c>
      <c r="D120" s="17">
        <f t="shared" ref="D120:D121" si="104">E120+G120</f>
        <v>1.6</v>
      </c>
      <c r="E120" s="17">
        <v>1.6</v>
      </c>
      <c r="F120" s="17"/>
      <c r="G120" s="17"/>
      <c r="H120" s="11">
        <f t="shared" ref="H120:H122" si="105">I120+K120</f>
        <v>0</v>
      </c>
      <c r="I120" s="11"/>
      <c r="J120" s="11"/>
      <c r="K120" s="11"/>
      <c r="L120" s="13">
        <f t="shared" ref="L120:L122" si="106">M120+O120</f>
        <v>1.6</v>
      </c>
      <c r="M120" s="13">
        <f t="shared" ref="M120:M121" si="107">E120+I120</f>
        <v>1.6</v>
      </c>
      <c r="N120" s="13">
        <f t="shared" ref="N120:N121" si="108">F120+J120</f>
        <v>0</v>
      </c>
      <c r="O120" s="13">
        <f t="shared" ref="O120:O121" si="109">G120+K120</f>
        <v>0</v>
      </c>
    </row>
    <row r="121" spans="1:15" ht="15" hidden="1" customHeight="1" x14ac:dyDescent="0.25">
      <c r="A121" s="39" t="s">
        <v>489</v>
      </c>
      <c r="B121" s="36" t="s">
        <v>13</v>
      </c>
      <c r="C121" s="16" t="s">
        <v>9</v>
      </c>
      <c r="D121" s="17">
        <f t="shared" si="104"/>
        <v>0</v>
      </c>
      <c r="E121" s="17"/>
      <c r="F121" s="17"/>
      <c r="G121" s="17"/>
      <c r="H121" s="11">
        <f t="shared" si="105"/>
        <v>0</v>
      </c>
      <c r="I121" s="11"/>
      <c r="J121" s="11"/>
      <c r="K121" s="11"/>
      <c r="L121" s="13">
        <f t="shared" si="106"/>
        <v>0</v>
      </c>
      <c r="M121" s="13">
        <f t="shared" si="107"/>
        <v>0</v>
      </c>
      <c r="N121" s="13">
        <f t="shared" si="108"/>
        <v>0</v>
      </c>
      <c r="O121" s="13">
        <f t="shared" si="109"/>
        <v>0</v>
      </c>
    </row>
    <row r="122" spans="1:15" ht="15" customHeight="1" x14ac:dyDescent="0.25">
      <c r="A122" s="506" t="s">
        <v>508</v>
      </c>
      <c r="B122" s="22" t="s">
        <v>175</v>
      </c>
      <c r="C122" s="29"/>
      <c r="D122" s="271">
        <f>E122+G122</f>
        <v>1.6</v>
      </c>
      <c r="E122" s="24">
        <f>SUM(E120:E121)</f>
        <v>1.6</v>
      </c>
      <c r="F122" s="24">
        <f>SUM(F120:F121)</f>
        <v>0</v>
      </c>
      <c r="G122" s="24">
        <f>SUM(G120:G121)</f>
        <v>0</v>
      </c>
      <c r="H122" s="25">
        <f t="shared" si="105"/>
        <v>0</v>
      </c>
      <c r="I122" s="25">
        <f>SUM(I120:I121)</f>
        <v>0</v>
      </c>
      <c r="J122" s="25">
        <f>SUM(J120:J121)</f>
        <v>0</v>
      </c>
      <c r="K122" s="25">
        <f>SUM(K120:K121)</f>
        <v>0</v>
      </c>
      <c r="L122" s="22">
        <f t="shared" si="106"/>
        <v>1.6</v>
      </c>
      <c r="M122" s="22">
        <f>SUM(M120:M121)</f>
        <v>1.6</v>
      </c>
      <c r="N122" s="22">
        <f>SUM(N120:N121)</f>
        <v>0</v>
      </c>
      <c r="O122" s="22">
        <f>SUM(O120:O121)</f>
        <v>0</v>
      </c>
    </row>
    <row r="123" spans="1:15" ht="18" customHeight="1" x14ac:dyDescent="0.25">
      <c r="A123" s="33" t="s">
        <v>488</v>
      </c>
      <c r="B123" s="629" t="s">
        <v>512</v>
      </c>
      <c r="C123" s="629"/>
      <c r="D123" s="629"/>
      <c r="E123" s="629"/>
      <c r="F123" s="629"/>
      <c r="G123" s="629"/>
      <c r="H123" s="629"/>
      <c r="I123" s="629"/>
      <c r="J123" s="629"/>
      <c r="K123" s="629"/>
      <c r="L123" s="629"/>
      <c r="M123" s="629"/>
      <c r="N123" s="629"/>
      <c r="O123" s="629"/>
    </row>
    <row r="124" spans="1:15" ht="15.75" customHeight="1" x14ac:dyDescent="0.25">
      <c r="A124" s="33" t="s">
        <v>489</v>
      </c>
      <c r="B124" s="527" t="s">
        <v>66</v>
      </c>
      <c r="C124" s="528"/>
      <c r="D124" s="528"/>
      <c r="E124" s="528"/>
      <c r="F124" s="528"/>
      <c r="G124" s="528"/>
      <c r="H124" s="528"/>
      <c r="I124" s="528"/>
      <c r="J124" s="528"/>
      <c r="K124" s="528"/>
      <c r="L124" s="528"/>
      <c r="M124" s="528"/>
      <c r="N124" s="528"/>
      <c r="O124" s="528"/>
    </row>
    <row r="125" spans="1:15" ht="15" customHeight="1" x14ac:dyDescent="0.25">
      <c r="A125" s="39" t="s">
        <v>490</v>
      </c>
      <c r="B125" s="13" t="s">
        <v>20</v>
      </c>
      <c r="C125" s="40" t="s">
        <v>30</v>
      </c>
      <c r="D125" s="17">
        <f t="shared" ref="D125:D126" si="110">E125+G125</f>
        <v>92.7</v>
      </c>
      <c r="E125" s="17"/>
      <c r="F125" s="17"/>
      <c r="G125" s="17">
        <v>92.7</v>
      </c>
      <c r="H125" s="11">
        <f t="shared" ref="H125:H127" si="111">I125+K125</f>
        <v>0</v>
      </c>
      <c r="I125" s="11"/>
      <c r="J125" s="11"/>
      <c r="K125" s="11"/>
      <c r="L125" s="13">
        <f t="shared" ref="L125:L127" si="112">M125+O125</f>
        <v>92.7</v>
      </c>
      <c r="M125" s="13">
        <f t="shared" ref="M125:M126" si="113">E125+I125</f>
        <v>0</v>
      </c>
      <c r="N125" s="13">
        <f t="shared" ref="N125:N126" si="114">F125+J125</f>
        <v>0</v>
      </c>
      <c r="O125" s="13">
        <f t="shared" ref="O125:O126" si="115">G125+K125</f>
        <v>92.7</v>
      </c>
    </row>
    <row r="126" spans="1:15" ht="15" hidden="1" customHeight="1" x14ac:dyDescent="0.25">
      <c r="A126" s="39" t="s">
        <v>494</v>
      </c>
      <c r="B126" s="36" t="s">
        <v>13</v>
      </c>
      <c r="C126" s="16" t="s">
        <v>9</v>
      </c>
      <c r="D126" s="17">
        <f t="shared" si="110"/>
        <v>0</v>
      </c>
      <c r="E126" s="17"/>
      <c r="F126" s="17"/>
      <c r="G126" s="17"/>
      <c r="H126" s="11">
        <f t="shared" si="111"/>
        <v>0</v>
      </c>
      <c r="I126" s="11"/>
      <c r="J126" s="11"/>
      <c r="K126" s="11"/>
      <c r="L126" s="13">
        <f t="shared" si="112"/>
        <v>0</v>
      </c>
      <c r="M126" s="13">
        <f t="shared" si="113"/>
        <v>0</v>
      </c>
      <c r="N126" s="13">
        <f t="shared" si="114"/>
        <v>0</v>
      </c>
      <c r="O126" s="13">
        <f t="shared" si="115"/>
        <v>0</v>
      </c>
    </row>
    <row r="127" spans="1:15" ht="15" customHeight="1" x14ac:dyDescent="0.25">
      <c r="A127" s="504" t="s">
        <v>491</v>
      </c>
      <c r="B127" s="22" t="s">
        <v>179</v>
      </c>
      <c r="C127" s="29"/>
      <c r="D127" s="271">
        <f>E127+G127</f>
        <v>92.7</v>
      </c>
      <c r="E127" s="24">
        <f>SUM(E125:E126)</f>
        <v>0</v>
      </c>
      <c r="F127" s="24">
        <f>SUM(F125:F126)</f>
        <v>0</v>
      </c>
      <c r="G127" s="24">
        <f>SUM(G125:G126)</f>
        <v>92.7</v>
      </c>
      <c r="H127" s="25">
        <f t="shared" si="111"/>
        <v>0</v>
      </c>
      <c r="I127" s="25">
        <f>SUM(I125:I126)</f>
        <v>0</v>
      </c>
      <c r="J127" s="25">
        <f>SUM(J125:J126)</f>
        <v>0</v>
      </c>
      <c r="K127" s="25">
        <f>SUM(K125:K126)</f>
        <v>0</v>
      </c>
      <c r="L127" s="22">
        <f t="shared" si="112"/>
        <v>92.7</v>
      </c>
      <c r="M127" s="22">
        <f>SUM(M125:M126)</f>
        <v>0</v>
      </c>
      <c r="N127" s="22">
        <f>SUM(N125:N126)</f>
        <v>0</v>
      </c>
      <c r="O127" s="22">
        <f>SUM(O125:O126)</f>
        <v>92.7</v>
      </c>
    </row>
    <row r="128" spans="1:15" ht="15.75" customHeight="1" x14ac:dyDescent="0.25">
      <c r="A128" s="39" t="s">
        <v>509</v>
      </c>
      <c r="B128" s="629" t="s">
        <v>513</v>
      </c>
      <c r="C128" s="629"/>
      <c r="D128" s="629"/>
      <c r="E128" s="629"/>
      <c r="F128" s="629"/>
      <c r="G128" s="629"/>
      <c r="H128" s="629"/>
      <c r="I128" s="629"/>
      <c r="J128" s="629"/>
      <c r="K128" s="629"/>
      <c r="L128" s="629"/>
      <c r="M128" s="629"/>
      <c r="N128" s="629"/>
      <c r="O128" s="629"/>
    </row>
    <row r="129" spans="1:17" ht="15.75" customHeight="1" x14ac:dyDescent="0.25">
      <c r="A129" s="33" t="s">
        <v>492</v>
      </c>
      <c r="B129" s="527" t="s">
        <v>171</v>
      </c>
      <c r="C129" s="528"/>
      <c r="D129" s="528"/>
      <c r="E129" s="528"/>
      <c r="F129" s="528"/>
      <c r="G129" s="528"/>
      <c r="H129" s="528"/>
      <c r="I129" s="528"/>
      <c r="J129" s="528"/>
      <c r="K129" s="528"/>
      <c r="L129" s="528"/>
      <c r="M129" s="528"/>
      <c r="N129" s="528"/>
      <c r="O129" s="529"/>
    </row>
    <row r="130" spans="1:17" ht="15" customHeight="1" x14ac:dyDescent="0.25">
      <c r="A130" s="33" t="s">
        <v>493</v>
      </c>
      <c r="B130" s="13" t="s">
        <v>20</v>
      </c>
      <c r="C130" s="16" t="s">
        <v>51</v>
      </c>
      <c r="D130" s="17">
        <f t="shared" ref="D130:D131" si="116">E130+G130</f>
        <v>1</v>
      </c>
      <c r="E130" s="17">
        <v>1</v>
      </c>
      <c r="F130" s="17">
        <v>0.4</v>
      </c>
      <c r="G130" s="17"/>
      <c r="H130" s="11">
        <f t="shared" ref="H130:H132" si="117">I130+K130</f>
        <v>0</v>
      </c>
      <c r="I130" s="11"/>
      <c r="J130" s="11"/>
      <c r="K130" s="11"/>
      <c r="L130" s="13">
        <f t="shared" ref="L130:L132" si="118">M130+O130</f>
        <v>1</v>
      </c>
      <c r="M130" s="13">
        <f t="shared" ref="M130:M131" si="119">E130+I130</f>
        <v>1</v>
      </c>
      <c r="N130" s="13">
        <f t="shared" ref="N130:N131" si="120">F130+J130</f>
        <v>0.4</v>
      </c>
      <c r="O130" s="13">
        <f t="shared" ref="O130:O131" si="121">G130+K130</f>
        <v>0</v>
      </c>
    </row>
    <row r="131" spans="1:17" ht="15" hidden="1" customHeight="1" x14ac:dyDescent="0.25">
      <c r="A131" s="33" t="s">
        <v>494</v>
      </c>
      <c r="B131" s="36" t="s">
        <v>13</v>
      </c>
      <c r="C131" s="16" t="s">
        <v>9</v>
      </c>
      <c r="D131" s="17">
        <f t="shared" si="116"/>
        <v>0</v>
      </c>
      <c r="E131" s="17"/>
      <c r="F131" s="17"/>
      <c r="G131" s="17"/>
      <c r="H131" s="11">
        <f t="shared" si="117"/>
        <v>0</v>
      </c>
      <c r="I131" s="11"/>
      <c r="J131" s="11"/>
      <c r="K131" s="11"/>
      <c r="L131" s="13">
        <f t="shared" si="118"/>
        <v>0</v>
      </c>
      <c r="M131" s="13">
        <f t="shared" si="119"/>
        <v>0</v>
      </c>
      <c r="N131" s="13">
        <f t="shared" si="120"/>
        <v>0</v>
      </c>
      <c r="O131" s="13">
        <f t="shared" si="121"/>
        <v>0</v>
      </c>
    </row>
    <row r="132" spans="1:17" ht="15" customHeight="1" x14ac:dyDescent="0.25">
      <c r="A132" s="504" t="s">
        <v>494</v>
      </c>
      <c r="B132" s="22" t="s">
        <v>177</v>
      </c>
      <c r="C132" s="29"/>
      <c r="D132" s="271">
        <f>E132+G132</f>
        <v>1</v>
      </c>
      <c r="E132" s="24">
        <f>SUM(E130:E131)</f>
        <v>1</v>
      </c>
      <c r="F132" s="24">
        <f>SUM(F130:F131)</f>
        <v>0.4</v>
      </c>
      <c r="G132" s="24">
        <f>SUM(G130:G131)</f>
        <v>0</v>
      </c>
      <c r="H132" s="25">
        <f t="shared" si="117"/>
        <v>0</v>
      </c>
      <c r="I132" s="25">
        <f>SUM(I130:I131)</f>
        <v>0</v>
      </c>
      <c r="J132" s="25">
        <f>SUM(J130:J131)</f>
        <v>0</v>
      </c>
      <c r="K132" s="25">
        <f>SUM(K130:K131)</f>
        <v>0</v>
      </c>
      <c r="L132" s="22">
        <f t="shared" si="118"/>
        <v>1</v>
      </c>
      <c r="M132" s="22">
        <f>SUM(M130:M131)</f>
        <v>1</v>
      </c>
      <c r="N132" s="22">
        <f>SUM(N130:N131)</f>
        <v>0.4</v>
      </c>
      <c r="O132" s="22">
        <f>SUM(O130:O131)</f>
        <v>0</v>
      </c>
    </row>
    <row r="133" spans="1:17" ht="15.95" customHeight="1" x14ac:dyDescent="0.25">
      <c r="A133" s="39" t="s">
        <v>495</v>
      </c>
      <c r="B133" s="629" t="s">
        <v>68</v>
      </c>
      <c r="C133" s="629"/>
      <c r="D133" s="629"/>
      <c r="E133" s="629"/>
      <c r="F133" s="629"/>
      <c r="G133" s="629"/>
      <c r="H133" s="629"/>
      <c r="I133" s="629"/>
      <c r="J133" s="629"/>
      <c r="K133" s="629"/>
      <c r="L133" s="629"/>
      <c r="M133" s="629"/>
      <c r="N133" s="629"/>
      <c r="O133" s="629"/>
    </row>
    <row r="134" spans="1:17" ht="15" customHeight="1" x14ac:dyDescent="0.25">
      <c r="A134" s="39" t="s">
        <v>496</v>
      </c>
      <c r="B134" s="13" t="s">
        <v>20</v>
      </c>
      <c r="C134" s="8" t="s">
        <v>24</v>
      </c>
      <c r="D134" s="9">
        <f>E134+G134</f>
        <v>16</v>
      </c>
      <c r="E134" s="43">
        <v>3.7</v>
      </c>
      <c r="F134" s="43">
        <v>1.1000000000000001</v>
      </c>
      <c r="G134" s="43">
        <v>12.3</v>
      </c>
      <c r="H134" s="10">
        <f t="shared" ref="H134:H136" si="122">I134+K134</f>
        <v>0</v>
      </c>
      <c r="I134" s="10"/>
      <c r="J134" s="10"/>
      <c r="K134" s="10"/>
      <c r="L134" s="12">
        <f t="shared" ref="L134:L136" si="123">M134+O134</f>
        <v>16</v>
      </c>
      <c r="M134" s="12">
        <f t="shared" ref="M134:M135" si="124">E134+I134</f>
        <v>3.7</v>
      </c>
      <c r="N134" s="12">
        <f>F134+J134</f>
        <v>1.1000000000000001</v>
      </c>
      <c r="O134" s="12">
        <f t="shared" ref="O134:O135" si="125">G134+K134</f>
        <v>12.3</v>
      </c>
    </row>
    <row r="135" spans="1:17" ht="15" customHeight="1" x14ac:dyDescent="0.25">
      <c r="A135" s="39" t="s">
        <v>497</v>
      </c>
      <c r="B135" s="13" t="s">
        <v>53</v>
      </c>
      <c r="C135" s="16" t="s">
        <v>24</v>
      </c>
      <c r="D135" s="17">
        <f>E135+G135</f>
        <v>43.1</v>
      </c>
      <c r="E135" s="17">
        <v>43.1</v>
      </c>
      <c r="F135" s="17">
        <v>31.4</v>
      </c>
      <c r="G135" s="17"/>
      <c r="H135" s="11">
        <f t="shared" si="122"/>
        <v>0</v>
      </c>
      <c r="I135" s="11"/>
      <c r="J135" s="11"/>
      <c r="K135" s="11"/>
      <c r="L135" s="13">
        <f t="shared" si="123"/>
        <v>43.1</v>
      </c>
      <c r="M135" s="13">
        <f t="shared" si="124"/>
        <v>43.1</v>
      </c>
      <c r="N135" s="13">
        <f t="shared" ref="N135" si="126">F135+J135</f>
        <v>31.4</v>
      </c>
      <c r="O135" s="13">
        <f t="shared" si="125"/>
        <v>0</v>
      </c>
    </row>
    <row r="136" spans="1:17" ht="15.95" customHeight="1" x14ac:dyDescent="0.25">
      <c r="A136" s="504" t="s">
        <v>498</v>
      </c>
      <c r="B136" s="45" t="s">
        <v>180</v>
      </c>
      <c r="C136" s="474"/>
      <c r="D136" s="271">
        <f>E136+G136</f>
        <v>59.100000000000009</v>
      </c>
      <c r="E136" s="24">
        <f>SUM(E134:E135)</f>
        <v>46.800000000000004</v>
      </c>
      <c r="F136" s="24">
        <f>SUM(F134:F135)</f>
        <v>32.5</v>
      </c>
      <c r="G136" s="24">
        <f>SUM(G134:G135)</f>
        <v>12.3</v>
      </c>
      <c r="H136" s="11">
        <f t="shared" si="122"/>
        <v>0</v>
      </c>
      <c r="I136" s="25">
        <f>SUM(I134:I135)</f>
        <v>0</v>
      </c>
      <c r="J136" s="25">
        <f>SUM(J134:J135)</f>
        <v>0</v>
      </c>
      <c r="K136" s="25">
        <f>SUM(K134:K135)</f>
        <v>0</v>
      </c>
      <c r="L136" s="22">
        <f t="shared" si="123"/>
        <v>59.100000000000009</v>
      </c>
      <c r="M136" s="22">
        <f>SUM(M134:M135)</f>
        <v>46.800000000000004</v>
      </c>
      <c r="N136" s="22">
        <f>SUM(N134:N135)</f>
        <v>32.5</v>
      </c>
      <c r="O136" s="22">
        <f>SUM(O134:O135)</f>
        <v>12.3</v>
      </c>
    </row>
    <row r="137" spans="1:17" x14ac:dyDescent="0.25">
      <c r="A137" s="507" t="s">
        <v>499</v>
      </c>
      <c r="B137" s="477" t="s">
        <v>172</v>
      </c>
      <c r="C137" s="450"/>
      <c r="D137" s="271">
        <f>D139+D140+D141+D142+D143</f>
        <v>780.6</v>
      </c>
      <c r="E137" s="24">
        <f t="shared" ref="E137:O137" si="127">E139+E140+E141+E142+E143</f>
        <v>572.4</v>
      </c>
      <c r="F137" s="24">
        <f t="shared" si="127"/>
        <v>38.699999999999996</v>
      </c>
      <c r="G137" s="24">
        <f t="shared" si="127"/>
        <v>208.20000000000002</v>
      </c>
      <c r="H137" s="11">
        <f t="shared" si="127"/>
        <v>0</v>
      </c>
      <c r="I137" s="25">
        <f t="shared" si="127"/>
        <v>0</v>
      </c>
      <c r="J137" s="25">
        <f t="shared" si="127"/>
        <v>0</v>
      </c>
      <c r="K137" s="25">
        <f t="shared" si="127"/>
        <v>0</v>
      </c>
      <c r="L137" s="22">
        <f t="shared" si="127"/>
        <v>780.6</v>
      </c>
      <c r="M137" s="22">
        <f t="shared" si="127"/>
        <v>572.4</v>
      </c>
      <c r="N137" s="22">
        <f t="shared" si="127"/>
        <v>38.699999999999996</v>
      </c>
      <c r="O137" s="22">
        <f t="shared" si="127"/>
        <v>208.20000000000002</v>
      </c>
      <c r="P137" s="448"/>
    </row>
    <row r="138" spans="1:17" ht="15" customHeight="1" x14ac:dyDescent="0.25">
      <c r="A138" s="508"/>
      <c r="B138" s="472" t="s">
        <v>194</v>
      </c>
      <c r="C138" s="475"/>
      <c r="D138" s="327"/>
      <c r="E138" s="193"/>
      <c r="F138" s="194"/>
      <c r="G138" s="194"/>
      <c r="H138" s="195"/>
      <c r="I138" s="195"/>
      <c r="J138" s="196"/>
      <c r="K138" s="196"/>
      <c r="L138" s="197"/>
      <c r="M138" s="197"/>
      <c r="N138" s="198"/>
      <c r="O138" s="198"/>
    </row>
    <row r="139" spans="1:17" x14ac:dyDescent="0.25">
      <c r="A139" s="508"/>
      <c r="B139" s="473" t="s">
        <v>500</v>
      </c>
      <c r="C139" s="475"/>
      <c r="D139" s="324">
        <f>E139+G139</f>
        <v>607.4</v>
      </c>
      <c r="E139" s="97">
        <f>E17+E23+E56+E67+E73</f>
        <v>505.9</v>
      </c>
      <c r="F139" s="97">
        <f>F17+F23+F56+F67+F73</f>
        <v>0</v>
      </c>
      <c r="G139" s="97">
        <f>G17+G23+G56+G67+G73</f>
        <v>101.5</v>
      </c>
      <c r="H139" s="101">
        <f>I139+K139</f>
        <v>0</v>
      </c>
      <c r="I139" s="101">
        <f>I17+I23+I56+I67+I73</f>
        <v>0</v>
      </c>
      <c r="J139" s="101">
        <f>J17+J23+J56+J67+J73</f>
        <v>0</v>
      </c>
      <c r="K139" s="101">
        <f>K17+K23+K56+K67+K73</f>
        <v>0</v>
      </c>
      <c r="L139" s="102">
        <f>M139+O139</f>
        <v>607.4</v>
      </c>
      <c r="M139" s="102">
        <f>M17+M23+M56+M67+M73</f>
        <v>505.9</v>
      </c>
      <c r="N139" s="102">
        <f>N17+N23+N56+N67+N73</f>
        <v>0</v>
      </c>
      <c r="O139" s="102">
        <f>O17+O23+O56+O67+O73</f>
        <v>101.5</v>
      </c>
    </row>
    <row r="140" spans="1:17" x14ac:dyDescent="0.25">
      <c r="A140" s="508"/>
      <c r="B140" s="473" t="s">
        <v>519</v>
      </c>
      <c r="C140" s="475"/>
      <c r="D140" s="324">
        <f t="shared" ref="D140:D142" si="128">E140+G140</f>
        <v>18.8</v>
      </c>
      <c r="E140" s="97">
        <f>E79+E84+E87+E109+E112+E117</f>
        <v>17.100000000000001</v>
      </c>
      <c r="F140" s="97">
        <f>F79+F84+F87+F109+F112+F117</f>
        <v>5.8</v>
      </c>
      <c r="G140" s="97">
        <f>G79+G84+G87+G109+G112+G117</f>
        <v>1.7</v>
      </c>
      <c r="H140" s="101">
        <f t="shared" ref="H140:H143" si="129">I140+K140</f>
        <v>0</v>
      </c>
      <c r="I140" s="101">
        <f>I79+I84+I87+I109+I112+I117</f>
        <v>0</v>
      </c>
      <c r="J140" s="101">
        <f>J79+J84+J87+J109+J112+J117</f>
        <v>0</v>
      </c>
      <c r="K140" s="101">
        <f>K79+K84+K87+K109+K112+K117</f>
        <v>0</v>
      </c>
      <c r="L140" s="102">
        <f t="shared" ref="L140:L143" si="130">M140+O140</f>
        <v>18.8</v>
      </c>
      <c r="M140" s="102">
        <f>M79+M84+M87+M109+M112+M117</f>
        <v>17.100000000000001</v>
      </c>
      <c r="N140" s="102">
        <f>N79+N84+N87+N109+N112+N117</f>
        <v>5.8</v>
      </c>
      <c r="O140" s="102">
        <f>O79+O84+O87+O109+O112+O117</f>
        <v>1.7</v>
      </c>
    </row>
    <row r="141" spans="1:17" x14ac:dyDescent="0.25">
      <c r="A141" s="508"/>
      <c r="B141" s="473" t="s">
        <v>515</v>
      </c>
      <c r="C141" s="475"/>
      <c r="D141" s="324">
        <f t="shared" si="128"/>
        <v>1.6</v>
      </c>
      <c r="E141" s="97">
        <f>E122</f>
        <v>1.6</v>
      </c>
      <c r="F141" s="97">
        <f>F122</f>
        <v>0</v>
      </c>
      <c r="G141" s="97">
        <f>G122</f>
        <v>0</v>
      </c>
      <c r="H141" s="101">
        <f t="shared" si="129"/>
        <v>0</v>
      </c>
      <c r="I141" s="101">
        <f>I122</f>
        <v>0</v>
      </c>
      <c r="J141" s="101">
        <f>J122</f>
        <v>0</v>
      </c>
      <c r="K141" s="101">
        <f>K122</f>
        <v>0</v>
      </c>
      <c r="L141" s="102">
        <f t="shared" si="130"/>
        <v>1.6</v>
      </c>
      <c r="M141" s="102">
        <f>M122</f>
        <v>1.6</v>
      </c>
      <c r="N141" s="102">
        <f>N122</f>
        <v>0</v>
      </c>
      <c r="O141" s="102">
        <f>O122</f>
        <v>0</v>
      </c>
    </row>
    <row r="142" spans="1:17" x14ac:dyDescent="0.25">
      <c r="A142" s="508"/>
      <c r="B142" s="473" t="s">
        <v>517</v>
      </c>
      <c r="C142" s="475"/>
      <c r="D142" s="324">
        <f t="shared" si="128"/>
        <v>92.7</v>
      </c>
      <c r="E142" s="97">
        <f>E127</f>
        <v>0</v>
      </c>
      <c r="F142" s="97">
        <f>F127</f>
        <v>0</v>
      </c>
      <c r="G142" s="97">
        <f>G127</f>
        <v>92.7</v>
      </c>
      <c r="H142" s="101">
        <f t="shared" si="129"/>
        <v>0</v>
      </c>
      <c r="I142" s="101">
        <f>I127</f>
        <v>0</v>
      </c>
      <c r="J142" s="101">
        <f>J127</f>
        <v>0</v>
      </c>
      <c r="K142" s="101">
        <f>K127</f>
        <v>0</v>
      </c>
      <c r="L142" s="102">
        <f t="shared" si="130"/>
        <v>92.7</v>
      </c>
      <c r="M142" s="102">
        <f>M127</f>
        <v>0</v>
      </c>
      <c r="N142" s="102">
        <f>N127</f>
        <v>0</v>
      </c>
      <c r="O142" s="102">
        <f>O127</f>
        <v>92.7</v>
      </c>
    </row>
    <row r="143" spans="1:17" ht="26.25" x14ac:dyDescent="0.25">
      <c r="A143" s="509"/>
      <c r="B143" s="478" t="s">
        <v>518</v>
      </c>
      <c r="C143" s="476"/>
      <c r="D143" s="324">
        <f>E143+G143</f>
        <v>60.100000000000009</v>
      </c>
      <c r="E143" s="97">
        <f>E132+E136</f>
        <v>47.800000000000004</v>
      </c>
      <c r="F143" s="97">
        <f t="shared" ref="F143:G143" si="131">F132+F136</f>
        <v>32.9</v>
      </c>
      <c r="G143" s="97">
        <f t="shared" si="131"/>
        <v>12.3</v>
      </c>
      <c r="H143" s="101">
        <f t="shared" si="129"/>
        <v>0</v>
      </c>
      <c r="I143" s="101">
        <f t="shared" ref="I143:O143" si="132">I132+I136</f>
        <v>0</v>
      </c>
      <c r="J143" s="101">
        <f t="shared" si="132"/>
        <v>0</v>
      </c>
      <c r="K143" s="101">
        <f t="shared" si="132"/>
        <v>0</v>
      </c>
      <c r="L143" s="102">
        <f t="shared" si="130"/>
        <v>60.100000000000009</v>
      </c>
      <c r="M143" s="102">
        <f t="shared" ref="M143" si="133">M132+M136</f>
        <v>47.800000000000004</v>
      </c>
      <c r="N143" s="102">
        <f t="shared" si="132"/>
        <v>32.9</v>
      </c>
      <c r="O143" s="102">
        <f t="shared" si="132"/>
        <v>12.3</v>
      </c>
    </row>
    <row r="144" spans="1:17" ht="12.75" customHeight="1" x14ac:dyDescent="0.25">
      <c r="A144" s="107"/>
      <c r="B144" s="124"/>
      <c r="C144" s="125"/>
      <c r="D144" s="51"/>
      <c r="E144" s="51"/>
      <c r="F144" s="109"/>
      <c r="G144" s="109"/>
      <c r="H144" s="109"/>
      <c r="I144" s="109"/>
      <c r="J144" s="109"/>
      <c r="K144" s="109"/>
      <c r="L144" s="109"/>
      <c r="M144" s="109"/>
      <c r="N144" s="109"/>
      <c r="P144" s="71" t="s">
        <v>305</v>
      </c>
      <c r="Q144" s="72">
        <f>SUMIF(C13:C136,1,L13:L136)</f>
        <v>24.9</v>
      </c>
    </row>
    <row r="145" spans="1:17" x14ac:dyDescent="0.25">
      <c r="A145" s="107"/>
      <c r="B145" s="7"/>
      <c r="C145" s="110"/>
      <c r="D145" s="7"/>
      <c r="E145" s="7"/>
      <c r="F145" s="111"/>
      <c r="G145" s="7"/>
      <c r="H145" s="7"/>
      <c r="I145" s="7"/>
      <c r="J145" s="7"/>
      <c r="K145" s="7"/>
      <c r="L145" s="7"/>
      <c r="M145" s="7"/>
      <c r="N145" s="7"/>
      <c r="P145" s="71" t="s">
        <v>306</v>
      </c>
      <c r="Q145" s="72">
        <f>SUMIF(C13:C136,2,L13:L136)</f>
        <v>0</v>
      </c>
    </row>
    <row r="146" spans="1:17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P146" s="71" t="s">
        <v>307</v>
      </c>
      <c r="Q146" s="72">
        <f>SUMIF(C13:C136,3,L13:L136)</f>
        <v>17.900000000000002</v>
      </c>
    </row>
    <row r="147" spans="1:17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P147" s="71" t="s">
        <v>308</v>
      </c>
      <c r="Q147" s="72">
        <f>SUMIF(C13:C136,4,L13:L136)</f>
        <v>87.4</v>
      </c>
    </row>
    <row r="148" spans="1:17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P148" s="71" t="s">
        <v>311</v>
      </c>
      <c r="Q148" s="72">
        <f>SUMIF(C13:C136,5,L13:L136)</f>
        <v>75.599999999999994</v>
      </c>
    </row>
    <row r="149" spans="1:17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P149" s="71" t="s">
        <v>309</v>
      </c>
      <c r="Q149" s="72">
        <f>SUMIF(C13:C136,6,L13:L136)</f>
        <v>56.3</v>
      </c>
    </row>
    <row r="150" spans="1:17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P150" s="71" t="s">
        <v>310</v>
      </c>
      <c r="Q150" s="72">
        <f>SUMIF(C13:C136,7,L13:L136)</f>
        <v>1.7</v>
      </c>
    </row>
    <row r="151" spans="1:17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P151" s="71" t="s">
        <v>312</v>
      </c>
      <c r="Q151" s="72">
        <f>SUMIF(C13:C136,8,L13:L136)</f>
        <v>108.2</v>
      </c>
    </row>
    <row r="152" spans="1:17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P152" s="71" t="s">
        <v>313</v>
      </c>
      <c r="Q152" s="72">
        <f>SUMIF(C13:C136,9,L13:L136)</f>
        <v>134.60000000000002</v>
      </c>
    </row>
    <row r="153" spans="1:17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P153" s="71" t="s">
        <v>314</v>
      </c>
      <c r="Q153" s="72">
        <f>SUMIF(C13:C136,10,L13:L136)</f>
        <v>273.99999999999994</v>
      </c>
    </row>
    <row r="154" spans="1:17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P154" s="76" t="s">
        <v>172</v>
      </c>
      <c r="Q154" s="77">
        <f>SUM(Q144:Q153)</f>
        <v>780.59999999999991</v>
      </c>
    </row>
    <row r="155" spans="1:17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P155" s="78"/>
      <c r="Q155" s="78">
        <f>Q154-L137</f>
        <v>0</v>
      </c>
    </row>
    <row r="156" spans="1:17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7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7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7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7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</row>
    <row r="190" spans="1:14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</row>
    <row r="191" spans="1:14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</row>
    <row r="192" spans="1:14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</row>
    <row r="193" spans="1:14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</row>
    <row r="194" spans="1:14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</row>
    <row r="195" spans="1:14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</row>
    <row r="196" spans="1:14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</row>
    <row r="197" spans="1:14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</row>
    <row r="198" spans="1:14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</row>
    <row r="199" spans="1:14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</row>
    <row r="200" spans="1:14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</row>
    <row r="201" spans="1:14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</row>
    <row r="202" spans="1:14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</row>
    <row r="203" spans="1:14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</row>
    <row r="204" spans="1:14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</row>
    <row r="205" spans="1:14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</row>
    <row r="206" spans="1:14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</row>
    <row r="207" spans="1:14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</row>
    <row r="208" spans="1:14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</row>
    <row r="209" spans="1:14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</row>
    <row r="210" spans="1:14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</row>
    <row r="211" spans="1:14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</row>
    <row r="212" spans="1:14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</row>
    <row r="213" spans="1:14" x14ac:dyDescent="0.25">
      <c r="A213" s="7"/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</row>
    <row r="214" spans="1:14" x14ac:dyDescent="0.25">
      <c r="A214" s="7"/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</row>
    <row r="215" spans="1:14" x14ac:dyDescent="0.25">
      <c r="A215" s="7"/>
      <c r="B215" s="7"/>
      <c r="C215" s="53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</row>
    <row r="216" spans="1:14" x14ac:dyDescent="0.25">
      <c r="A216" s="7"/>
      <c r="B216" s="7"/>
      <c r="C216" s="53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</row>
    <row r="217" spans="1:14" x14ac:dyDescent="0.25">
      <c r="A217" s="7"/>
      <c r="B217" s="7"/>
      <c r="C217" s="53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</row>
    <row r="218" spans="1:14" x14ac:dyDescent="0.25">
      <c r="A218" s="7"/>
      <c r="B218" s="7"/>
      <c r="C218" s="53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</row>
    <row r="219" spans="1:14" x14ac:dyDescent="0.25">
      <c r="A219" s="7"/>
      <c r="B219" s="7"/>
      <c r="C219" s="53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</row>
    <row r="220" spans="1:14" x14ac:dyDescent="0.25">
      <c r="A220" s="7"/>
      <c r="B220" s="7"/>
      <c r="C220" s="53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</row>
    <row r="221" spans="1:14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</row>
    <row r="222" spans="1:14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</row>
    <row r="223" spans="1:14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</row>
    <row r="224" spans="1:14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</row>
    <row r="225" spans="1:14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</row>
    <row r="226" spans="1:14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</row>
    <row r="227" spans="1:14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</row>
    <row r="228" spans="1:14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</row>
    <row r="229" spans="1:14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</row>
    <row r="230" spans="1:14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</row>
    <row r="231" spans="1:14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</row>
    <row r="232" spans="1:14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</row>
    <row r="233" spans="1:14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</row>
    <row r="234" spans="1:14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</row>
    <row r="235" spans="1:14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</row>
    <row r="236" spans="1:14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</row>
    <row r="237" spans="1:14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</row>
    <row r="238" spans="1:14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</row>
    <row r="239" spans="1:14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</row>
    <row r="240" spans="1:14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</row>
    <row r="241" spans="1:14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</row>
    <row r="242" spans="1:14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</row>
    <row r="243" spans="1:14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</row>
    <row r="244" spans="1:14" x14ac:dyDescent="0.25">
      <c r="A244" s="7"/>
      <c r="B244" s="7"/>
      <c r="C244" s="5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</row>
    <row r="245" spans="1:14" x14ac:dyDescent="0.25">
      <c r="A245" s="7"/>
      <c r="B245" s="7"/>
      <c r="C245" s="5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</row>
    <row r="246" spans="1:14" x14ac:dyDescent="0.25">
      <c r="A246" s="7"/>
      <c r="B246" s="7"/>
      <c r="C246" s="53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</row>
    <row r="247" spans="1:14" x14ac:dyDescent="0.25">
      <c r="A247" s="7"/>
      <c r="B247" s="7"/>
      <c r="C247" s="53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</row>
    <row r="248" spans="1:14" x14ac:dyDescent="0.25">
      <c r="A248" s="7"/>
      <c r="B248" s="7"/>
      <c r="C248" s="53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</row>
    <row r="249" spans="1:14" x14ac:dyDescent="0.25">
      <c r="A249" s="7"/>
      <c r="B249" s="7"/>
      <c r="C249" s="53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</row>
    <row r="250" spans="1:14" x14ac:dyDescent="0.25">
      <c r="A250" s="7"/>
      <c r="B250" s="7"/>
      <c r="C250" s="53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</row>
    <row r="251" spans="1:14" x14ac:dyDescent="0.25">
      <c r="A251" s="7"/>
      <c r="B251" s="7"/>
      <c r="C251" s="53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</row>
    <row r="252" spans="1:14" x14ac:dyDescent="0.25">
      <c r="A252" s="7"/>
      <c r="B252" s="7"/>
      <c r="C252" s="53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</row>
    <row r="253" spans="1:14" x14ac:dyDescent="0.25">
      <c r="A253" s="7"/>
      <c r="B253" s="7"/>
      <c r="C253" s="53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</row>
    <row r="254" spans="1:14" x14ac:dyDescent="0.25">
      <c r="A254" s="7"/>
      <c r="B254" s="7"/>
      <c r="C254" s="53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</row>
    <row r="255" spans="1:14" x14ac:dyDescent="0.25">
      <c r="A255" s="7"/>
      <c r="B255" s="7"/>
      <c r="C255" s="53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</row>
    <row r="256" spans="1:14" x14ac:dyDescent="0.25">
      <c r="A256" s="7"/>
      <c r="B256" s="7"/>
      <c r="C256" s="53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  <row r="573" spans="3:3" x14ac:dyDescent="0.25">
      <c r="C573" s="54"/>
    </row>
    <row r="574" spans="3:3" x14ac:dyDescent="0.25">
      <c r="C574" s="54"/>
    </row>
    <row r="575" spans="3:3" x14ac:dyDescent="0.25">
      <c r="C575" s="54"/>
    </row>
    <row r="576" spans="3:3" x14ac:dyDescent="0.25">
      <c r="C576" s="54"/>
    </row>
    <row r="577" spans="3:3" x14ac:dyDescent="0.25">
      <c r="C577" s="54"/>
    </row>
    <row r="578" spans="3:3" x14ac:dyDescent="0.25">
      <c r="C578" s="54"/>
    </row>
    <row r="579" spans="3:3" x14ac:dyDescent="0.25">
      <c r="C579" s="54"/>
    </row>
    <row r="580" spans="3:3" x14ac:dyDescent="0.25">
      <c r="C580" s="54"/>
    </row>
    <row r="581" spans="3:3" x14ac:dyDescent="0.25">
      <c r="C581" s="54"/>
    </row>
    <row r="582" spans="3:3" x14ac:dyDescent="0.25">
      <c r="C582" s="54"/>
    </row>
    <row r="583" spans="3:3" x14ac:dyDescent="0.25">
      <c r="C583" s="54"/>
    </row>
    <row r="584" spans="3:3" x14ac:dyDescent="0.25">
      <c r="C584" s="54"/>
    </row>
    <row r="585" spans="3:3" x14ac:dyDescent="0.25">
      <c r="C585" s="54"/>
    </row>
  </sheetData>
  <mergeCells count="40">
    <mergeCell ref="B133:O133"/>
    <mergeCell ref="B119:O119"/>
    <mergeCell ref="B123:O123"/>
    <mergeCell ref="B124:O124"/>
    <mergeCell ref="B128:O128"/>
    <mergeCell ref="B129:O129"/>
    <mergeCell ref="B85:O85"/>
    <mergeCell ref="B88:O88"/>
    <mergeCell ref="B110:O110"/>
    <mergeCell ref="B113:O113"/>
    <mergeCell ref="B118:O118"/>
    <mergeCell ref="B11:O11"/>
    <mergeCell ref="B68:O68"/>
    <mergeCell ref="B74:O74"/>
    <mergeCell ref="B75:O75"/>
    <mergeCell ref="B80:O80"/>
    <mergeCell ref="B12:O12"/>
    <mergeCell ref="B18:O18"/>
    <mergeCell ref="B24:O24"/>
    <mergeCell ref="B57:O57"/>
    <mergeCell ref="H8:H10"/>
    <mergeCell ref="I8:K8"/>
    <mergeCell ref="L8:L10"/>
    <mergeCell ref="M8:O8"/>
    <mergeCell ref="E9:F9"/>
    <mergeCell ref="G9:G10"/>
    <mergeCell ref="I9:J9"/>
    <mergeCell ref="K9:K10"/>
    <mergeCell ref="M9:N9"/>
    <mergeCell ref="O9:O10"/>
    <mergeCell ref="B1:O1"/>
    <mergeCell ref="B2:O2"/>
    <mergeCell ref="B3:O3"/>
    <mergeCell ref="B4:O4"/>
    <mergeCell ref="A6:O6"/>
    <mergeCell ref="A8:A10"/>
    <mergeCell ref="B8:B10"/>
    <mergeCell ref="C8:C10"/>
    <mergeCell ref="D8:D10"/>
    <mergeCell ref="E8:G8"/>
  </mergeCells>
  <pageMargins left="0.59055118110236227" right="0.39370078740157483" top="0.78740157480314965" bottom="0.78740157480314965" header="0.31496062992125984" footer="0.31496062992125984"/>
  <pageSetup paperSize="9" scale="95" fitToWidth="0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23"/>
  <sheetViews>
    <sheetView tabSelected="1" workbookViewId="0">
      <selection activeCell="B3" sqref="B3:N3"/>
    </sheetView>
  </sheetViews>
  <sheetFormatPr defaultRowHeight="15" x14ac:dyDescent="0.25"/>
  <cols>
    <col min="1" max="1" width="4.5703125" style="2" customWidth="1"/>
    <col min="2" max="2" width="50.5703125" style="2" customWidth="1"/>
    <col min="3" max="10" width="10.5703125" style="2" hidden="1" customWidth="1"/>
    <col min="11" max="14" width="10" style="2" customWidth="1"/>
    <col min="15" max="16" width="9.140625" style="2" hidden="1" customWidth="1"/>
    <col min="17" max="19" width="9.140625" style="2" customWidth="1"/>
    <col min="20" max="16384" width="9.140625" style="2"/>
  </cols>
  <sheetData>
    <row r="1" spans="1:15" x14ac:dyDescent="0.25">
      <c r="B1" s="621" t="s">
        <v>329</v>
      </c>
      <c r="C1" s="621"/>
      <c r="D1" s="621"/>
      <c r="E1" s="621"/>
      <c r="F1" s="621"/>
      <c r="G1" s="621"/>
      <c r="H1" s="621"/>
      <c r="I1" s="621"/>
      <c r="J1" s="621"/>
      <c r="K1" s="621"/>
      <c r="L1" s="621"/>
      <c r="M1" s="621"/>
      <c r="N1" s="621"/>
    </row>
    <row r="2" spans="1:15" x14ac:dyDescent="0.25">
      <c r="B2" s="621" t="s">
        <v>467</v>
      </c>
      <c r="C2" s="621"/>
      <c r="D2" s="621"/>
      <c r="E2" s="621"/>
      <c r="F2" s="621"/>
      <c r="G2" s="621"/>
      <c r="H2" s="621"/>
      <c r="I2" s="621"/>
      <c r="J2" s="621"/>
      <c r="K2" s="621"/>
      <c r="L2" s="621"/>
      <c r="M2" s="621"/>
      <c r="N2" s="621"/>
    </row>
    <row r="3" spans="1:15" x14ac:dyDescent="0.25">
      <c r="B3" s="621" t="s">
        <v>529</v>
      </c>
      <c r="C3" s="621"/>
      <c r="D3" s="621"/>
      <c r="E3" s="621"/>
      <c r="F3" s="621"/>
      <c r="G3" s="621"/>
      <c r="H3" s="621"/>
      <c r="I3" s="621"/>
      <c r="J3" s="621"/>
      <c r="K3" s="621"/>
      <c r="L3" s="621"/>
      <c r="M3" s="621"/>
      <c r="N3" s="621"/>
    </row>
    <row r="4" spans="1:15" x14ac:dyDescent="0.25">
      <c r="B4" s="621" t="s">
        <v>351</v>
      </c>
      <c r="C4" s="621"/>
      <c r="D4" s="621"/>
      <c r="E4" s="621"/>
      <c r="F4" s="621"/>
      <c r="G4" s="621"/>
      <c r="H4" s="621"/>
      <c r="I4" s="621"/>
      <c r="J4" s="621"/>
      <c r="K4" s="621"/>
      <c r="L4" s="621"/>
      <c r="M4" s="621"/>
      <c r="N4" s="621"/>
    </row>
    <row r="6" spans="1:15" x14ac:dyDescent="0.25">
      <c r="A6" s="547" t="s">
        <v>481</v>
      </c>
      <c r="B6" s="547"/>
      <c r="C6" s="547"/>
      <c r="D6" s="547"/>
      <c r="E6" s="547"/>
      <c r="F6" s="547"/>
      <c r="G6" s="547"/>
      <c r="H6" s="547"/>
      <c r="I6" s="547"/>
      <c r="J6" s="547"/>
      <c r="K6" s="547"/>
      <c r="L6" s="547"/>
      <c r="M6" s="547"/>
      <c r="N6" s="547"/>
    </row>
    <row r="7" spans="1:15" ht="17.25" customHeight="1" x14ac:dyDescent="0.25">
      <c r="A7" s="59"/>
      <c r="B7" s="59"/>
      <c r="C7" s="59"/>
      <c r="D7" s="96"/>
      <c r="E7" s="96"/>
      <c r="F7" s="96"/>
      <c r="G7" s="96"/>
      <c r="H7" s="96"/>
      <c r="I7" s="96"/>
      <c r="J7" s="96"/>
      <c r="K7" s="96"/>
      <c r="L7" s="96"/>
      <c r="M7" s="96"/>
      <c r="N7" s="5" t="s">
        <v>412</v>
      </c>
      <c r="O7" s="5"/>
    </row>
    <row r="8" spans="1:15" ht="15" customHeight="1" x14ac:dyDescent="0.25">
      <c r="A8" s="551" t="s">
        <v>5</v>
      </c>
      <c r="B8" s="554" t="s">
        <v>226</v>
      </c>
      <c r="C8" s="531" t="s">
        <v>337</v>
      </c>
      <c r="D8" s="535" t="s">
        <v>194</v>
      </c>
      <c r="E8" s="535"/>
      <c r="F8" s="536"/>
      <c r="G8" s="557" t="s">
        <v>339</v>
      </c>
      <c r="H8" s="560" t="s">
        <v>194</v>
      </c>
      <c r="I8" s="561"/>
      <c r="J8" s="562"/>
      <c r="K8" s="530" t="s">
        <v>0</v>
      </c>
      <c r="L8" s="538" t="s">
        <v>194</v>
      </c>
      <c r="M8" s="539"/>
      <c r="N8" s="540"/>
    </row>
    <row r="9" spans="1:15" ht="15" customHeight="1" x14ac:dyDescent="0.25">
      <c r="A9" s="552"/>
      <c r="B9" s="555"/>
      <c r="C9" s="532"/>
      <c r="D9" s="536" t="s">
        <v>1</v>
      </c>
      <c r="E9" s="563"/>
      <c r="F9" s="537" t="s">
        <v>2</v>
      </c>
      <c r="G9" s="558"/>
      <c r="H9" s="569" t="s">
        <v>1</v>
      </c>
      <c r="I9" s="569"/>
      <c r="J9" s="550" t="s">
        <v>2</v>
      </c>
      <c r="K9" s="530"/>
      <c r="L9" s="530" t="s">
        <v>1</v>
      </c>
      <c r="M9" s="530"/>
      <c r="N9" s="541" t="s">
        <v>2</v>
      </c>
    </row>
    <row r="10" spans="1:15" ht="28.5" customHeight="1" x14ac:dyDescent="0.25">
      <c r="A10" s="553"/>
      <c r="B10" s="556"/>
      <c r="C10" s="533"/>
      <c r="D10" s="115" t="s">
        <v>3</v>
      </c>
      <c r="E10" s="116" t="s">
        <v>4</v>
      </c>
      <c r="F10" s="537"/>
      <c r="G10" s="559"/>
      <c r="H10" s="117" t="s">
        <v>3</v>
      </c>
      <c r="I10" s="113" t="s">
        <v>4</v>
      </c>
      <c r="J10" s="550"/>
      <c r="K10" s="530"/>
      <c r="L10" s="114" t="s">
        <v>3</v>
      </c>
      <c r="M10" s="112" t="s">
        <v>4</v>
      </c>
      <c r="N10" s="541"/>
    </row>
    <row r="11" spans="1:15" ht="15" customHeight="1" x14ac:dyDescent="0.25">
      <c r="A11" s="6" t="s">
        <v>71</v>
      </c>
      <c r="B11" s="18" t="s">
        <v>6</v>
      </c>
      <c r="C11" s="17">
        <f>D11+F11</f>
        <v>6522.8</v>
      </c>
      <c r="D11" s="17">
        <f>'4 pr._savarankiškos f-jos'!E81+'5 pr._valstybinės f-jos'!E74+'9 pr._įstaigų pajamos'!E39+'10 pr._skolintos lėšos'!E25+'11 pr._apyvartinės lėšos'!E17+'11 pr._apyvartinės lėšos'!E79</f>
        <v>5138.7</v>
      </c>
      <c r="E11" s="17">
        <f>'4 pr._savarankiškos f-jos'!F81+'5 pr._valstybinės f-jos'!F74+'9 pr._įstaigų pajamos'!F39+'10 pr._skolintos lėšos'!F25+'11 pr._apyvartinės lėšos'!F17+'11 pr._apyvartinės lėšos'!F79</f>
        <v>2706.5</v>
      </c>
      <c r="F11" s="17">
        <f>'4 pr._savarankiškos f-jos'!G81+'5 pr._valstybinės f-jos'!G74+'9 pr._įstaigų pajamos'!G39+'10 pr._skolintos lėšos'!G25+'11 pr._apyvartinės lėšos'!G17+'11 pr._apyvartinės lėšos'!G79</f>
        <v>1384.1000000000001</v>
      </c>
      <c r="G11" s="11">
        <f t="shared" ref="G11" si="0">H11+J11</f>
        <v>0</v>
      </c>
      <c r="H11" s="11">
        <f>'4 pr._savarankiškos f-jos'!I81+'5 pr._valstybinės f-jos'!I74+'9 pr._įstaigų pajamos'!I39+'10 pr._skolintos lėšos'!I25+'11 pr._apyvartinės lėšos'!I17+'11 pr._apyvartinės lėšos'!I79</f>
        <v>0</v>
      </c>
      <c r="I11" s="11">
        <f>'4 pr._savarankiškos f-jos'!J81+'5 pr._valstybinės f-jos'!J74+'9 pr._įstaigų pajamos'!J39+'10 pr._skolintos lėšos'!J25+'11 pr._apyvartinės lėšos'!J17+'11 pr._apyvartinės lėšos'!J79</f>
        <v>0</v>
      </c>
      <c r="J11" s="11">
        <f>'4 pr._savarankiškos f-jos'!K81+'5 pr._valstybinės f-jos'!K74+'9 pr._įstaigų pajamos'!K39+'10 pr._skolintos lėšos'!K25+'11 pr._apyvartinės lėšos'!K17+'11 pr._apyvartinės lėšos'!K79</f>
        <v>0</v>
      </c>
      <c r="K11" s="13">
        <f t="shared" ref="K11" si="1">L11+N11</f>
        <v>6522.8</v>
      </c>
      <c r="L11" s="13">
        <f>'4 pr._savarankiškos f-jos'!M81+'5 pr._valstybinės f-jos'!M74+'9 pr._įstaigų pajamos'!M39+'10 pr._skolintos lėšos'!M25+'11 pr._apyvartinės lėšos'!M17+'11 pr._apyvartinės lėšos'!M79</f>
        <v>5138.7</v>
      </c>
      <c r="M11" s="13">
        <f>'4 pr._savarankiškos f-jos'!N81+'5 pr._valstybinės f-jos'!N74+'9 pr._įstaigų pajamos'!N39+'10 pr._skolintos lėšos'!N25+'11 pr._apyvartinės lėšos'!N17+'11 pr._apyvartinės lėšos'!N79</f>
        <v>2706.5</v>
      </c>
      <c r="N11" s="13">
        <f>'4 pr._savarankiškos f-jos'!O81+'5 pr._valstybinės f-jos'!O74+'9 pr._įstaigų pajamos'!O39+'10 pr._skolintos lėšos'!O25+'11 pr._apyvartinės lėšos'!O17+'11 pr._apyvartinės lėšos'!O79</f>
        <v>1384.1000000000001</v>
      </c>
    </row>
    <row r="12" spans="1:15" ht="15" customHeight="1" x14ac:dyDescent="0.25">
      <c r="A12" s="6" t="s">
        <v>182</v>
      </c>
      <c r="B12" s="18" t="s">
        <v>59</v>
      </c>
      <c r="C12" s="17">
        <f t="shared" ref="C12:C17" si="2">D12+F12</f>
        <v>2890.8999999999987</v>
      </c>
      <c r="D12" s="17">
        <f>'4 pr._savarankiškos f-jos'!E135+'8 pr._aplinkos apsaugos s. p.'!E13+'9 pr._įstaigų pajamos'!E52+'10 pr._skolintos lėšos'!E32+'7 pr._kita dotacija'!E67+'11 pr._apyvartinės lėšos'!E23+'11 pr._apyvartinės lėšos'!E84+'11 pr._apyvartinės lėšos'!E122</f>
        <v>2291.599999999999</v>
      </c>
      <c r="E12" s="17">
        <f>'4 pr._savarankiškos f-jos'!F135+'8 pr._aplinkos apsaugos s. p.'!F13+'9 pr._įstaigų pajamos'!F52+'10 pr._skolintos lėšos'!F32+'7 pr._kita dotacija'!F67+'11 pr._apyvartinės lėšos'!F23+'11 pr._apyvartinės lėšos'!F84+'11 pr._apyvartinės lėšos'!F122</f>
        <v>0</v>
      </c>
      <c r="F12" s="17">
        <f>'4 pr._savarankiškos f-jos'!G135+'8 pr._aplinkos apsaugos s. p.'!G13+'9 pr._įstaigų pajamos'!G52+'10 pr._skolintos lėšos'!G32+'7 pr._kita dotacija'!G67+'11 pr._apyvartinės lėšos'!G23+'11 pr._apyvartinės lėšos'!G84+'11 pr._apyvartinės lėšos'!G122</f>
        <v>599.29999999999995</v>
      </c>
      <c r="G12" s="11">
        <f t="shared" ref="G12:G14" si="3">H12+J12</f>
        <v>0</v>
      </c>
      <c r="H12" s="11">
        <f>'4 pr._savarankiškos f-jos'!I135+'8 pr._aplinkos apsaugos s. p.'!I13+'9 pr._įstaigų pajamos'!I52+'10 pr._skolintos lėšos'!I32+'7 pr._kita dotacija'!I67+'11 pr._apyvartinės lėšos'!I23+'11 pr._apyvartinės lėšos'!I84+'11 pr._apyvartinės lėšos'!I122</f>
        <v>0</v>
      </c>
      <c r="I12" s="11">
        <f>'4 pr._savarankiškos f-jos'!J135+'8 pr._aplinkos apsaugos s. p.'!J13+'9 pr._įstaigų pajamos'!J52+'10 pr._skolintos lėšos'!J32+'7 pr._kita dotacija'!J67+'11 pr._apyvartinės lėšos'!J23+'11 pr._apyvartinės lėšos'!J84+'11 pr._apyvartinės lėšos'!J122</f>
        <v>0</v>
      </c>
      <c r="J12" s="11">
        <f>'4 pr._savarankiškos f-jos'!K135+'8 pr._aplinkos apsaugos s. p.'!K13+'9 pr._įstaigų pajamos'!K52+'10 pr._skolintos lėšos'!K32+'7 pr._kita dotacija'!K67+'11 pr._apyvartinės lėšos'!K23+'11 pr._apyvartinės lėšos'!K84+'11 pr._apyvartinės lėšos'!K122</f>
        <v>0</v>
      </c>
      <c r="K12" s="13">
        <f t="shared" ref="K12:K14" si="4">L12+N12</f>
        <v>2890.8999999999987</v>
      </c>
      <c r="L12" s="13">
        <f>'4 pr._savarankiškos f-jos'!M135+'8 pr._aplinkos apsaugos s. p.'!M13+'9 pr._įstaigų pajamos'!M52+'10 pr._skolintos lėšos'!M32+'7 pr._kita dotacija'!M67+'11 pr._apyvartinės lėšos'!M23+'11 pr._apyvartinės lėšos'!M84+'11 pr._apyvartinės lėšos'!M122</f>
        <v>2291.599999999999</v>
      </c>
      <c r="M12" s="13">
        <f>'4 pr._savarankiškos f-jos'!N135+'8 pr._aplinkos apsaugos s. p.'!N13+'9 pr._įstaigų pajamos'!N52+'10 pr._skolintos lėšos'!N32+'7 pr._kita dotacija'!N67+'11 pr._apyvartinės lėšos'!N23+'11 pr._apyvartinės lėšos'!N84+'11 pr._apyvartinės lėšos'!N122</f>
        <v>0</v>
      </c>
      <c r="N12" s="13">
        <f>'4 pr._savarankiškos f-jos'!O135+'8 pr._aplinkos apsaugos s. p.'!O13+'9 pr._įstaigų pajamos'!O52+'10 pr._skolintos lėšos'!O32+'7 pr._kita dotacija'!O67+'11 pr._apyvartinės lėšos'!O23+'11 pr._apyvartinės lėšos'!O84+'11 pr._apyvartinės lėšos'!O122</f>
        <v>599.29999999999995</v>
      </c>
    </row>
    <row r="13" spans="1:15" ht="15.95" customHeight="1" x14ac:dyDescent="0.25">
      <c r="A13" s="6" t="s">
        <v>72</v>
      </c>
      <c r="B13" s="18" t="s">
        <v>63</v>
      </c>
      <c r="C13" s="17">
        <f t="shared" si="2"/>
        <v>377.90000000000003</v>
      </c>
      <c r="D13" s="17">
        <f>'4 pr._savarankiškos f-jos'!E139+'5 pr._valstybinės f-jos'!E80+'8 pr._aplinkos apsaugos s. p.'!E16+'9 pr._įstaigų pajamos'!E56+'10 pr._skolintos lėšos'!E35+'7 pr._kita dotacija'!E78+'11 pr._apyvartinės lėšos'!E86</f>
        <v>268.70000000000005</v>
      </c>
      <c r="E13" s="17">
        <f>'4 pr._savarankiškos f-jos'!F139+'5 pr._valstybinės f-jos'!F80+'8 pr._aplinkos apsaugos s. p.'!F16+'9 pr._įstaigų pajamos'!F56+'10 pr._skolintos lėšos'!F35+'7 pr._kita dotacija'!F78+'11 pr._apyvartinės lėšos'!F86</f>
        <v>121.4</v>
      </c>
      <c r="F13" s="17">
        <f>'4 pr._savarankiškos f-jos'!G139+'5 pr._valstybinės f-jos'!G80+'8 pr._aplinkos apsaugos s. p.'!G16+'9 pr._įstaigų pajamos'!G56+'10 pr._skolintos lėšos'!G35+'7 pr._kita dotacija'!G78+'11 pr._apyvartinės lėšos'!G86</f>
        <v>109.2</v>
      </c>
      <c r="G13" s="11">
        <f t="shared" si="3"/>
        <v>0</v>
      </c>
      <c r="H13" s="11">
        <f>'4 pr._savarankiškos f-jos'!I139+'5 pr._valstybinės f-jos'!I80+'8 pr._aplinkos apsaugos s. p.'!I16+'9 pr._įstaigų pajamos'!I56+'10 pr._skolintos lėšos'!I35+'7 pr._kita dotacija'!I78+'11 pr._apyvartinės lėšos'!I86</f>
        <v>0</v>
      </c>
      <c r="I13" s="11">
        <f>'4 pr._savarankiškos f-jos'!J139+'5 pr._valstybinės f-jos'!J80+'8 pr._aplinkos apsaugos s. p.'!J16+'9 pr._įstaigų pajamos'!J56+'10 pr._skolintos lėšos'!J35+'7 pr._kita dotacija'!J78+'11 pr._apyvartinės lėšos'!J86</f>
        <v>0</v>
      </c>
      <c r="J13" s="11">
        <f>'4 pr._savarankiškos f-jos'!K139+'5 pr._valstybinės f-jos'!K80+'8 pr._aplinkos apsaugos s. p.'!K16+'9 pr._įstaigų pajamos'!K56+'10 pr._skolintos lėšos'!K35+'7 pr._kita dotacija'!K78+'11 pr._apyvartinės lėšos'!K86</f>
        <v>0</v>
      </c>
      <c r="K13" s="13">
        <f t="shared" si="4"/>
        <v>377.90000000000003</v>
      </c>
      <c r="L13" s="13">
        <f>'4 pr._savarankiškos f-jos'!M139+'5 pr._valstybinės f-jos'!M80+'8 pr._aplinkos apsaugos s. p.'!M16+'9 pr._įstaigų pajamos'!M56+'10 pr._skolintos lėšos'!M35+'7 pr._kita dotacija'!M78+'11 pr._apyvartinės lėšos'!M86</f>
        <v>268.70000000000005</v>
      </c>
      <c r="M13" s="13">
        <f>'4 pr._savarankiškos f-jos'!N139+'5 pr._valstybinės f-jos'!N80+'8 pr._aplinkos apsaugos s. p.'!N16+'9 pr._įstaigų pajamos'!N56+'10 pr._skolintos lėšos'!N35+'7 pr._kita dotacija'!N78+'11 pr._apyvartinės lėšos'!N86</f>
        <v>121.4</v>
      </c>
      <c r="N13" s="13">
        <f>'4 pr._savarankiškos f-jos'!O139+'5 pr._valstybinės f-jos'!O80+'8 pr._aplinkos apsaugos s. p.'!O16+'9 pr._įstaigų pajamos'!O56+'10 pr._skolintos lėšos'!O35+'7 pr._kita dotacija'!O78+'11 pr._apyvartinės lėšos'!O86</f>
        <v>109.2</v>
      </c>
    </row>
    <row r="14" spans="1:15" ht="15" customHeight="1" x14ac:dyDescent="0.25">
      <c r="A14" s="6" t="s">
        <v>73</v>
      </c>
      <c r="B14" s="18" t="s">
        <v>171</v>
      </c>
      <c r="C14" s="17">
        <f>D14+F14</f>
        <v>16462</v>
      </c>
      <c r="D14" s="17">
        <f>'4 pr._savarankiškos f-jos'!E179+'6 pr._mokinio krepšelis'!E51+'7 pr._kita dotacija'!E160+'9 pr._įstaigų pajamos'!E92+'10 pr._skolintos lėšos'!E38+'11 pr._apyvartinės lėšos'!E56+'11 pr._apyvartinės lėšos'!E109+'11 pr._apyvartinės lėšos'!E132</f>
        <v>16268.8</v>
      </c>
      <c r="E14" s="17">
        <f>'4 pr._savarankiškos f-jos'!F179+'6 pr._mokinio krepšelis'!F51+'7 pr._kita dotacija'!F160+'9 pr._įstaigų pajamos'!F92+'10 pr._skolintos lėšos'!F38+'11 pr._apyvartinės lėšos'!F56+'11 pr._apyvartinės lėšos'!F109+'11 pr._apyvartinės lėšos'!F132</f>
        <v>10552.600000000002</v>
      </c>
      <c r="F14" s="17">
        <f>'4 pr._savarankiškos f-jos'!G179+'6 pr._mokinio krepšelis'!G51+'7 pr._kita dotacija'!G160+'9 pr._įstaigų pajamos'!G92+'10 pr._skolintos lėšos'!G38+'11 pr._apyvartinės lėšos'!G56+'11 pr._apyvartinės lėšos'!G109+'11 pr._apyvartinės lėšos'!G132</f>
        <v>193.2</v>
      </c>
      <c r="G14" s="11">
        <f t="shared" si="3"/>
        <v>0</v>
      </c>
      <c r="H14" s="11">
        <f>'4 pr._savarankiškos f-jos'!I179+'6 pr._mokinio krepšelis'!I51+'7 pr._kita dotacija'!I160+'9 pr._įstaigų pajamos'!I92+'10 pr._skolintos lėšos'!I38+'11 pr._apyvartinės lėšos'!I56+'11 pr._apyvartinės lėšos'!I109+'11 pr._apyvartinės lėšos'!I132</f>
        <v>0</v>
      </c>
      <c r="I14" s="11">
        <f>'4 pr._savarankiškos f-jos'!J179+'6 pr._mokinio krepšelis'!J51+'7 pr._kita dotacija'!J160+'9 pr._įstaigų pajamos'!J92+'10 pr._skolintos lėšos'!J38+'11 pr._apyvartinės lėšos'!J56+'11 pr._apyvartinės lėšos'!J109+'11 pr._apyvartinės lėšos'!J132</f>
        <v>0</v>
      </c>
      <c r="J14" s="11">
        <f>'4 pr._savarankiškos f-jos'!K179+'6 pr._mokinio krepšelis'!K51+'7 pr._kita dotacija'!K160+'9 pr._įstaigų pajamos'!K92+'10 pr._skolintos lėšos'!K38+'11 pr._apyvartinės lėšos'!K56+'11 pr._apyvartinės lėšos'!K109+'11 pr._apyvartinės lėšos'!K132</f>
        <v>0</v>
      </c>
      <c r="K14" s="13">
        <f t="shared" si="4"/>
        <v>16462</v>
      </c>
      <c r="L14" s="13">
        <f>'4 pr._savarankiškos f-jos'!M179+'6 pr._mokinio krepšelis'!M51+'7 pr._kita dotacija'!M160+'9 pr._įstaigų pajamos'!M92+'10 pr._skolintos lėšos'!M38+'11 pr._apyvartinės lėšos'!M56+'11 pr._apyvartinės lėšos'!M109+'11 pr._apyvartinės lėšos'!M132</f>
        <v>16268.8</v>
      </c>
      <c r="M14" s="13">
        <f>'4 pr._savarankiškos f-jos'!N179+'6 pr._mokinio krepšelis'!N51+'7 pr._kita dotacija'!N160+'9 pr._įstaigų pajamos'!N92+'10 pr._skolintos lėšos'!N38+'11 pr._apyvartinės lėšos'!N56+'11 pr._apyvartinės lėšos'!N109+'11 pr._apyvartinės lėšos'!N132</f>
        <v>10552.600000000002</v>
      </c>
      <c r="N14" s="13">
        <f>'4 pr._savarankiškos f-jos'!O179+'6 pr._mokinio krepšelis'!O51+'7 pr._kita dotacija'!O160+'9 pr._įstaigų pajamos'!O92+'10 pr._skolintos lėšos'!O38+'11 pr._apyvartinės lėšos'!O56+'11 pr._apyvartinės lėšos'!O109+'11 pr._apyvartinės lėšos'!O132</f>
        <v>193.2</v>
      </c>
    </row>
    <row r="15" spans="1:15" x14ac:dyDescent="0.25">
      <c r="A15" s="6" t="s">
        <v>74</v>
      </c>
      <c r="B15" s="18" t="s">
        <v>181</v>
      </c>
      <c r="C15" s="17">
        <f t="shared" si="2"/>
        <v>1308.5999999999999</v>
      </c>
      <c r="D15" s="17">
        <f>'4 pr._savarankiškos f-jos'!E184+'5 pr._valstybinės f-jos'!E106+'10 pr._skolintos lėšos'!E41+'7 pr._kita dotacija'!E166</f>
        <v>738.4</v>
      </c>
      <c r="E15" s="17">
        <f>'4 pr._savarankiškos f-jos'!F184+'5 pr._valstybinės f-jos'!F106+'10 pr._skolintos lėšos'!F41+'7 pr._kita dotacija'!F166</f>
        <v>166.3</v>
      </c>
      <c r="F15" s="17">
        <f>'4 pr._savarankiškos f-jos'!G184+'5 pr._valstybinės f-jos'!G106+'10 pr._skolintos lėšos'!G41+'7 pr._kita dotacija'!G166</f>
        <v>570.20000000000005</v>
      </c>
      <c r="G15" s="11">
        <f t="shared" ref="G15:G17" si="5">H15+J15</f>
        <v>0</v>
      </c>
      <c r="H15" s="11">
        <f>'4 pr._savarankiškos f-jos'!I184+'5 pr._valstybinės f-jos'!I106+'10 pr._skolintos lėšos'!I41+'7 pr._kita dotacija'!I166</f>
        <v>0</v>
      </c>
      <c r="I15" s="11">
        <f>'4 pr._savarankiškos f-jos'!J184+'5 pr._valstybinės f-jos'!J106+'10 pr._skolintos lėšos'!J41+'7 pr._kita dotacija'!J166</f>
        <v>0</v>
      </c>
      <c r="J15" s="11">
        <f>'4 pr._savarankiškos f-jos'!K184+'5 pr._valstybinės f-jos'!K106+'10 pr._skolintos lėšos'!K41+'7 pr._kita dotacija'!K166</f>
        <v>0</v>
      </c>
      <c r="K15" s="13">
        <f t="shared" ref="K15:K17" si="6">L15+N15</f>
        <v>1308.5999999999999</v>
      </c>
      <c r="L15" s="13">
        <f>'4 pr._savarankiškos f-jos'!M184+'5 pr._valstybinės f-jos'!M106+'10 pr._skolintos lėšos'!M41+'7 pr._kita dotacija'!M166</f>
        <v>738.4</v>
      </c>
      <c r="M15" s="13">
        <f>'4 pr._savarankiškos f-jos'!N184+'5 pr._valstybinės f-jos'!N106+'10 pr._skolintos lėšos'!N41+'7 pr._kita dotacija'!N166</f>
        <v>166.3</v>
      </c>
      <c r="N15" s="13">
        <f>'4 pr._savarankiškos f-jos'!O184+'5 pr._valstybinės f-jos'!O106+'10 pr._skolintos lėšos'!O41+'7 pr._kita dotacija'!O166</f>
        <v>570.20000000000005</v>
      </c>
    </row>
    <row r="16" spans="1:15" x14ac:dyDescent="0.25">
      <c r="A16" s="6" t="s">
        <v>75</v>
      </c>
      <c r="B16" s="18" t="s">
        <v>66</v>
      </c>
      <c r="C16" s="17">
        <f t="shared" si="2"/>
        <v>2487.1999999999998</v>
      </c>
      <c r="D16" s="17">
        <f>'4 pr._savarankiškos f-jos'!E201+'9 pr._įstaigų pajamos'!E108+'10 pr._skolintos lėšos'!E45+'7 pr._kita dotacija'!E226+'11 pr._apyvartinės lėšos'!E67+'11 pr._apyvartinės lėšos'!E112+'11 pr._apyvartinės lėšos'!E127</f>
        <v>2118.1</v>
      </c>
      <c r="E16" s="17">
        <f>'4 pr._savarankiškos f-jos'!F201+'9 pr._įstaigų pajamos'!F108+'10 pr._skolintos lėšos'!F45+'7 pr._kita dotacija'!F226+'11 pr._apyvartinės lėšos'!F67+'11 pr._apyvartinės lėšos'!F112+'11 pr._apyvartinės lėšos'!F127</f>
        <v>1102.0999999999999</v>
      </c>
      <c r="F16" s="17">
        <f>'4 pr._savarankiškos f-jos'!G201+'9 pr._įstaigų pajamos'!G108+'10 pr._skolintos lėšos'!G45+'7 pr._kita dotacija'!G226+'11 pr._apyvartinės lėšos'!G67+'11 pr._apyvartinės lėšos'!G112+'11 pr._apyvartinės lėšos'!G127</f>
        <v>369.09999999999997</v>
      </c>
      <c r="G16" s="11">
        <f t="shared" si="5"/>
        <v>0</v>
      </c>
      <c r="H16" s="11">
        <f>'4 pr._savarankiškos f-jos'!I201+'9 pr._įstaigų pajamos'!I108+'10 pr._skolintos lėšos'!I45+'7 pr._kita dotacija'!I226+'11 pr._apyvartinės lėšos'!I67+'11 pr._apyvartinės lėšos'!I112+'11 pr._apyvartinės lėšos'!I127</f>
        <v>0</v>
      </c>
      <c r="I16" s="11">
        <f>'4 pr._savarankiškos f-jos'!J201+'9 pr._įstaigų pajamos'!J108+'10 pr._skolintos lėšos'!J45+'7 pr._kita dotacija'!J226+'11 pr._apyvartinės lėšos'!J67+'11 pr._apyvartinės lėšos'!J112+'11 pr._apyvartinės lėšos'!J127</f>
        <v>0</v>
      </c>
      <c r="J16" s="11">
        <f>'4 pr._savarankiškos f-jos'!K201+'9 pr._įstaigų pajamos'!K108+'10 pr._skolintos lėšos'!K45+'7 pr._kita dotacija'!K226+'11 pr._apyvartinės lėšos'!K67+'11 pr._apyvartinės lėšos'!K112+'11 pr._apyvartinės lėšos'!K127</f>
        <v>0</v>
      </c>
      <c r="K16" s="13">
        <f t="shared" si="6"/>
        <v>2487.1999999999998</v>
      </c>
      <c r="L16" s="13">
        <f>'4 pr._savarankiškos f-jos'!M201+'9 pr._įstaigų pajamos'!M108+'10 pr._skolintos lėšos'!M45+'7 pr._kita dotacija'!M226+'11 pr._apyvartinės lėšos'!M67+'11 pr._apyvartinės lėšos'!M112+'11 pr._apyvartinės lėšos'!M127</f>
        <v>2118.1</v>
      </c>
      <c r="M16" s="13">
        <f>'4 pr._savarankiškos f-jos'!N201+'9 pr._įstaigų pajamos'!N108+'10 pr._skolintos lėšos'!N45+'7 pr._kita dotacija'!N226+'11 pr._apyvartinės lėšos'!N67+'11 pr._apyvartinės lėšos'!N112+'11 pr._apyvartinės lėšos'!N127</f>
        <v>1102.0999999999999</v>
      </c>
      <c r="N16" s="13">
        <f>'4 pr._savarankiškos f-jos'!O201+'9 pr._įstaigų pajamos'!O108+'10 pr._skolintos lėšos'!O45+'7 pr._kita dotacija'!O226+'11 pr._apyvartinės lėšos'!O67+'11 pr._apyvartinės lėšos'!O112+'11 pr._apyvartinės lėšos'!O127</f>
        <v>369.09999999999997</v>
      </c>
    </row>
    <row r="17" spans="1:16" x14ac:dyDescent="0.25">
      <c r="A17" s="6" t="s">
        <v>76</v>
      </c>
      <c r="B17" s="18" t="s">
        <v>68</v>
      </c>
      <c r="C17" s="17">
        <f t="shared" si="2"/>
        <v>5064.3999999999996</v>
      </c>
      <c r="D17" s="17">
        <f>'4 pr._savarankiškos f-jos'!E212+'5 pr._valstybinės f-jos'!E117+'9 pr._įstaigų pajamos'!E114+'7 pr._kita dotacija'!E243+'10 pr._skolintos lėšos'!E48+'11 pr._apyvartinės lėšos'!E73+'11 pr._apyvartinės lėšos'!E117+'11 pr._apyvartinės lėšos'!E136</f>
        <v>4879.7</v>
      </c>
      <c r="E17" s="17">
        <f>'4 pr._savarankiškos f-jos'!F212+'5 pr._valstybinės f-jos'!F117+'9 pr._įstaigų pajamos'!F114+'7 pr._kita dotacija'!F243+'10 pr._skolintos lėšos'!F48+'11 pr._apyvartinės lėšos'!F73+'11 pr._apyvartinės lėšos'!F117+'11 pr._apyvartinės lėšos'!F136</f>
        <v>1162.0999999999999</v>
      </c>
      <c r="F17" s="17">
        <f>'4 pr._savarankiškos f-jos'!G212+'5 pr._valstybinės f-jos'!G117+'9 pr._įstaigų pajamos'!G114+'7 pr._kita dotacija'!G243+'10 pr._skolintos lėšos'!G48+'11 pr._apyvartinės lėšos'!G73+'11 pr._apyvartinės lėšos'!G117+'11 pr._apyvartinės lėšos'!G136</f>
        <v>184.70000000000002</v>
      </c>
      <c r="G17" s="11">
        <f t="shared" si="5"/>
        <v>0</v>
      </c>
      <c r="H17" s="11">
        <f>'4 pr._savarankiškos f-jos'!I212+'5 pr._valstybinės f-jos'!I117+'9 pr._įstaigų pajamos'!I114+'7 pr._kita dotacija'!I243+'10 pr._skolintos lėšos'!I48+'11 pr._apyvartinės lėšos'!I73+'11 pr._apyvartinės lėšos'!I117+'11 pr._apyvartinės lėšos'!I136</f>
        <v>0</v>
      </c>
      <c r="I17" s="11">
        <f>'4 pr._savarankiškos f-jos'!J212+'5 pr._valstybinės f-jos'!J117+'9 pr._įstaigų pajamos'!J114+'7 pr._kita dotacija'!J243+'10 pr._skolintos lėšos'!J48+'11 pr._apyvartinės lėšos'!J73+'11 pr._apyvartinės lėšos'!J117+'11 pr._apyvartinės lėšos'!J136</f>
        <v>0</v>
      </c>
      <c r="J17" s="11">
        <f>'4 pr._savarankiškos f-jos'!K212+'5 pr._valstybinės f-jos'!K117+'9 pr._įstaigų pajamos'!K114+'7 pr._kita dotacija'!K243+'10 pr._skolintos lėšos'!K48+'11 pr._apyvartinės lėšos'!K73+'11 pr._apyvartinės lėšos'!K117+'11 pr._apyvartinės lėšos'!K136</f>
        <v>0</v>
      </c>
      <c r="K17" s="13">
        <f t="shared" si="6"/>
        <v>5064.3999999999996</v>
      </c>
      <c r="L17" s="13">
        <f>'4 pr._savarankiškos f-jos'!M212+'5 pr._valstybinės f-jos'!M117+'9 pr._įstaigų pajamos'!M114+'7 pr._kita dotacija'!M243+'10 pr._skolintos lėšos'!M48+'11 pr._apyvartinės lėšos'!M73+'11 pr._apyvartinės lėšos'!M117+'11 pr._apyvartinės lėšos'!M136</f>
        <v>4879.7</v>
      </c>
      <c r="M17" s="13">
        <f>'4 pr._savarankiškos f-jos'!N212+'5 pr._valstybinės f-jos'!N117+'9 pr._įstaigų pajamos'!N114+'7 pr._kita dotacija'!N243+'10 pr._skolintos lėšos'!N48+'11 pr._apyvartinės lėšos'!N73+'11 pr._apyvartinės lėšos'!N117+'11 pr._apyvartinės lėšos'!N136</f>
        <v>1162.0999999999999</v>
      </c>
      <c r="N17" s="13">
        <f>'4 pr._savarankiškos f-jos'!O212+'5 pr._valstybinės f-jos'!O117+'9 pr._įstaigų pajamos'!O114+'7 pr._kita dotacija'!O243+'10 pr._skolintos lėšos'!O48+'11 pr._apyvartinės lėšos'!O73+'11 pr._apyvartinės lėšos'!O117+'11 pr._apyvartinės lėšos'!O136</f>
        <v>184.70000000000002</v>
      </c>
    </row>
    <row r="18" spans="1:16" x14ac:dyDescent="0.25">
      <c r="A18" s="123" t="s">
        <v>77</v>
      </c>
      <c r="B18" s="46" t="s">
        <v>172</v>
      </c>
      <c r="C18" s="48">
        <f>SUM(C11:C17)</f>
        <v>35113.799999999996</v>
      </c>
      <c r="D18" s="48">
        <f>SUM(D11:D17)</f>
        <v>31704</v>
      </c>
      <c r="E18" s="48">
        <f>SUM(E11:E17)</f>
        <v>15811.000000000002</v>
      </c>
      <c r="F18" s="48">
        <f>SUM(F11:F17)</f>
        <v>3409.7999999999997</v>
      </c>
      <c r="G18" s="49">
        <f t="shared" ref="G18:N18" si="7">SUM(G11:G17)</f>
        <v>0</v>
      </c>
      <c r="H18" s="49">
        <f t="shared" si="7"/>
        <v>0</v>
      </c>
      <c r="I18" s="49">
        <f t="shared" si="7"/>
        <v>0</v>
      </c>
      <c r="J18" s="49">
        <f t="shared" si="7"/>
        <v>0</v>
      </c>
      <c r="K18" s="50">
        <f t="shared" si="7"/>
        <v>35113.799999999996</v>
      </c>
      <c r="L18" s="50">
        <f t="shared" si="7"/>
        <v>31704</v>
      </c>
      <c r="M18" s="50">
        <f t="shared" si="7"/>
        <v>15811.000000000002</v>
      </c>
      <c r="N18" s="50">
        <f t="shared" si="7"/>
        <v>3409.7999999999997</v>
      </c>
    </row>
    <row r="19" spans="1:16" x14ac:dyDescent="0.25">
      <c r="A19" s="7"/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</row>
    <row r="20" spans="1:16" x14ac:dyDescent="0.25">
      <c r="A20" s="7"/>
      <c r="B20" s="7"/>
      <c r="C20" s="7"/>
      <c r="D20" s="7"/>
      <c r="E20" s="7"/>
      <c r="F20" s="7"/>
    </row>
    <row r="21" spans="1:16" x14ac:dyDescent="0.25">
      <c r="A21" s="7"/>
      <c r="B21" s="7"/>
      <c r="C21" s="7"/>
      <c r="D21" s="7"/>
      <c r="E21" s="7"/>
      <c r="F21" s="7"/>
      <c r="O21" s="78"/>
      <c r="P21" s="126" t="s">
        <v>324</v>
      </c>
    </row>
    <row r="22" spans="1:16" x14ac:dyDescent="0.25">
      <c r="A22" s="7"/>
      <c r="B22" s="7"/>
      <c r="C22" s="7"/>
      <c r="D22" s="7"/>
      <c r="E22" s="7"/>
      <c r="F22" s="7"/>
      <c r="O22" s="71" t="s">
        <v>305</v>
      </c>
      <c r="P22" s="72">
        <f>'4 pr._savarankiškos f-jos'!Q218+'5 pr._valstybinės f-jos'!Q142+'6 pr._mokinio krepšelis'!Q12+'7 pr._kita dotacija'!S258+'8 pr._aplinkos apsaugos s. p.'!Q10+'9 pr._įstaigų pajamos'!Q117+'10 pr._skolintos lėšos'!Q51+'11 pr._apyvartinės lėšos'!Q144</f>
        <v>4634</v>
      </c>
    </row>
    <row r="23" spans="1:16" x14ac:dyDescent="0.25">
      <c r="A23" s="7"/>
      <c r="B23" s="7"/>
      <c r="C23" s="7"/>
      <c r="D23" s="7"/>
      <c r="E23" s="7"/>
      <c r="F23" s="7"/>
      <c r="O23" s="71" t="s">
        <v>306</v>
      </c>
      <c r="P23" s="72">
        <f>'4 pr._savarankiškos f-jos'!Q219+'5 pr._valstybinės f-jos'!Q143+'6 pr._mokinio krepšelis'!Q13+'7 pr._kita dotacija'!S259+'8 pr._aplinkos apsaugos s. p.'!Q11+'9 pr._įstaigų pajamos'!Q118+'10 pr._skolintos lėšos'!Q52+'11 pr._apyvartinės lėšos'!Q145</f>
        <v>24.299999999999997</v>
      </c>
    </row>
    <row r="24" spans="1:16" x14ac:dyDescent="0.25">
      <c r="A24" s="7"/>
      <c r="B24" s="7"/>
      <c r="C24" s="7"/>
      <c r="D24" s="7"/>
      <c r="E24" s="7"/>
      <c r="F24" s="7"/>
      <c r="O24" s="71" t="s">
        <v>307</v>
      </c>
      <c r="P24" s="72">
        <f>'4 pr._savarankiškos f-jos'!Q220+'5 pr._valstybinės f-jos'!Q144+'6 pr._mokinio krepšelis'!Q14+'7 pr._kita dotacija'!S260+'8 pr._aplinkos apsaugos s. p.'!Q12+'9 pr._įstaigų pajamos'!Q119+'10 pr._skolintos lėšos'!Q53+'11 pr._apyvartinės lėšos'!Q146</f>
        <v>452.29999999999995</v>
      </c>
    </row>
    <row r="25" spans="1:16" x14ac:dyDescent="0.25">
      <c r="A25" s="7"/>
      <c r="B25" s="7"/>
      <c r="C25" s="7"/>
      <c r="D25" s="7"/>
      <c r="E25" s="7"/>
      <c r="F25" s="7"/>
      <c r="O25" s="71" t="s">
        <v>308</v>
      </c>
      <c r="P25" s="72">
        <f>'4 pr._savarankiškos f-jos'!Q221+'5 pr._valstybinės f-jos'!Q145+'6 pr._mokinio krepšelis'!Q15+'7 pr._kita dotacija'!S261+'8 pr._aplinkos apsaugos s. p.'!Q13+'9 pr._įstaigų pajamos'!Q120+'10 pr._skolintos lėšos'!Q54+'11 pr._apyvartinės lėšos'!Q147</f>
        <v>2067.8000000000002</v>
      </c>
    </row>
    <row r="26" spans="1:16" x14ac:dyDescent="0.25">
      <c r="A26" s="7"/>
      <c r="B26" s="7"/>
      <c r="C26" s="7"/>
      <c r="D26" s="7"/>
      <c r="E26" s="7"/>
      <c r="F26" s="7"/>
      <c r="O26" s="71" t="s">
        <v>311</v>
      </c>
      <c r="P26" s="72">
        <f>'4 pr._savarankiškos f-jos'!Q222+'5 pr._valstybinės f-jos'!Q146+'6 pr._mokinio krepšelis'!Q16+'7 pr._kita dotacija'!S262+'8 pr._aplinkos apsaugos s. p.'!Q14+'9 pr._įstaigų pajamos'!Q121+'10 pr._skolintos lėšos'!Q55+'11 pr._apyvartinės lėšos'!Q148</f>
        <v>1873.2000000000003</v>
      </c>
    </row>
    <row r="27" spans="1:16" x14ac:dyDescent="0.25">
      <c r="A27" s="7"/>
      <c r="B27" s="7"/>
      <c r="C27" s="7"/>
      <c r="D27" s="7"/>
      <c r="E27" s="7"/>
      <c r="F27" s="7"/>
      <c r="G27" s="2" t="s">
        <v>173</v>
      </c>
      <c r="O27" s="71" t="s">
        <v>309</v>
      </c>
      <c r="P27" s="72">
        <f>'4 pr._savarankiškos f-jos'!Q223+'5 pr._valstybinės f-jos'!Q147+'6 pr._mokinio krepšelis'!Q17+'7 pr._kita dotacija'!S263+'8 pr._aplinkos apsaugos s. p.'!Q15+'9 pr._įstaigų pajamos'!Q122+'10 pr._skolintos lėšos'!Q56+'11 pr._apyvartinės lėšos'!Q149</f>
        <v>1404.7999999999997</v>
      </c>
    </row>
    <row r="28" spans="1:16" x14ac:dyDescent="0.25">
      <c r="A28" s="7"/>
      <c r="B28" s="7"/>
      <c r="C28" s="7"/>
      <c r="D28" s="7"/>
      <c r="E28" s="7"/>
      <c r="F28" s="7"/>
      <c r="O28" s="71" t="s">
        <v>310</v>
      </c>
      <c r="P28" s="72">
        <f>'4 pr._savarankiškos f-jos'!Q224+'5 pr._valstybinės f-jos'!Q148+'6 pr._mokinio krepšelis'!Q18+'7 pr._kita dotacija'!S264+'8 pr._aplinkos apsaugos s. p.'!Q16+'9 pr._įstaigų pajamos'!Q123+'10 pr._skolintos lėšos'!Q57+'11 pr._apyvartinės lėšos'!Q150</f>
        <v>387.09999999999997</v>
      </c>
    </row>
    <row r="29" spans="1:16" x14ac:dyDescent="0.25">
      <c r="A29" s="7"/>
      <c r="B29" s="7"/>
      <c r="C29" s="7"/>
      <c r="D29" s="7"/>
      <c r="E29" s="7"/>
      <c r="F29" s="7"/>
      <c r="O29" s="71" t="s">
        <v>312</v>
      </c>
      <c r="P29" s="72">
        <f>'4 pr._savarankiškos f-jos'!Q225+'5 pr._valstybinės f-jos'!Q149+'6 pr._mokinio krepšelis'!Q19+'7 pr._kita dotacija'!S265+'8 pr._aplinkos apsaugos s. p.'!Q17+'9 pr._įstaigų pajamos'!Q124+'10 pr._skolintos lėšos'!Q58+'11 pr._apyvartinės lėšos'!Q151</f>
        <v>2599.8000000000002</v>
      </c>
    </row>
    <row r="30" spans="1:16" x14ac:dyDescent="0.25">
      <c r="A30" s="7"/>
      <c r="B30" s="7"/>
      <c r="C30" s="7"/>
      <c r="D30" s="7"/>
      <c r="E30" s="7"/>
      <c r="F30" s="7"/>
      <c r="O30" s="71" t="s">
        <v>313</v>
      </c>
      <c r="P30" s="72">
        <f>'4 pr._savarankiškos f-jos'!Q226+'5 pr._valstybinės f-jos'!Q150+'6 pr._mokinio krepšelis'!Q20+'7 pr._kita dotacija'!S266+'8 pr._aplinkos apsaugos s. p.'!Q18+'9 pr._įstaigų pajamos'!Q125+'10 pr._skolintos lėšos'!Q59+'11 pr._apyvartinės lėšos'!Q152</f>
        <v>16442.199999999997</v>
      </c>
    </row>
    <row r="31" spans="1:16" x14ac:dyDescent="0.25">
      <c r="A31" s="7"/>
      <c r="B31" s="7"/>
      <c r="C31" s="7"/>
      <c r="D31" s="7"/>
      <c r="E31" s="7"/>
      <c r="F31" s="7"/>
      <c r="O31" s="71" t="s">
        <v>314</v>
      </c>
      <c r="P31" s="72">
        <f>'4 pr._savarankiškos f-jos'!Q227+'5 pr._valstybinės f-jos'!Q151+'6 pr._mokinio krepšelis'!Q21+'7 pr._kita dotacija'!S267+'8 pr._aplinkos apsaugos s. p.'!Q19+'9 pr._įstaigų pajamos'!Q126+'10 pr._skolintos lėšos'!Q60+'11 pr._apyvartinės lėšos'!Q153</f>
        <v>5228.3</v>
      </c>
    </row>
    <row r="32" spans="1:16" x14ac:dyDescent="0.25">
      <c r="A32" s="7"/>
      <c r="B32" s="7"/>
      <c r="C32" s="7"/>
      <c r="D32" s="7"/>
      <c r="E32" s="7"/>
      <c r="F32" s="7"/>
      <c r="O32" s="76" t="s">
        <v>172</v>
      </c>
      <c r="P32" s="77">
        <f>SUM(P22:P31)</f>
        <v>35113.799999999996</v>
      </c>
    </row>
    <row r="33" spans="1:16" x14ac:dyDescent="0.25">
      <c r="A33" s="7"/>
      <c r="B33" s="7"/>
      <c r="C33" s="7"/>
      <c r="D33" s="7"/>
      <c r="E33" s="7"/>
      <c r="F33" s="7"/>
      <c r="O33" s="78"/>
      <c r="P33" s="78"/>
    </row>
    <row r="34" spans="1:16" x14ac:dyDescent="0.25">
      <c r="A34" s="7"/>
      <c r="B34" s="7"/>
      <c r="C34" s="7"/>
      <c r="D34" s="7"/>
      <c r="E34" s="7"/>
      <c r="F34" s="7"/>
      <c r="O34" s="78"/>
      <c r="P34" s="78">
        <f>K18-P32</f>
        <v>0</v>
      </c>
    </row>
    <row r="35" spans="1:16" x14ac:dyDescent="0.25">
      <c r="A35" s="7"/>
      <c r="B35" s="7"/>
      <c r="C35" s="7"/>
      <c r="D35" s="7"/>
      <c r="E35" s="7"/>
      <c r="F35" s="7"/>
    </row>
    <row r="36" spans="1:16" x14ac:dyDescent="0.25">
      <c r="A36" s="7"/>
      <c r="B36" s="7"/>
      <c r="C36" s="7"/>
      <c r="D36" s="7"/>
      <c r="E36" s="7"/>
      <c r="F36" s="7"/>
    </row>
    <row r="37" spans="1:16" x14ac:dyDescent="0.25">
      <c r="A37" s="7"/>
      <c r="B37" s="7"/>
      <c r="C37" s="7"/>
      <c r="D37" s="7"/>
      <c r="E37" s="7"/>
      <c r="F37" s="7"/>
    </row>
    <row r="38" spans="1:16" x14ac:dyDescent="0.25">
      <c r="A38" s="7"/>
      <c r="B38" s="7"/>
      <c r="C38" s="7"/>
      <c r="D38" s="7"/>
      <c r="E38" s="7"/>
      <c r="F38" s="7"/>
    </row>
    <row r="39" spans="1:16" x14ac:dyDescent="0.25">
      <c r="A39" s="7"/>
      <c r="B39" s="7"/>
      <c r="C39" s="7"/>
      <c r="D39" s="7"/>
      <c r="E39" s="7"/>
      <c r="F39" s="7"/>
    </row>
    <row r="40" spans="1:16" x14ac:dyDescent="0.25">
      <c r="A40" s="7"/>
      <c r="B40" s="7"/>
      <c r="C40" s="7"/>
      <c r="D40" s="7"/>
      <c r="E40" s="7"/>
      <c r="F40" s="7"/>
    </row>
    <row r="41" spans="1:16" x14ac:dyDescent="0.25">
      <c r="A41" s="7"/>
      <c r="B41" s="7"/>
      <c r="C41" s="7"/>
      <c r="D41" s="7"/>
      <c r="E41" s="7"/>
      <c r="F41" s="7"/>
    </row>
    <row r="42" spans="1:16" x14ac:dyDescent="0.25">
      <c r="A42" s="7"/>
      <c r="B42" s="7"/>
      <c r="C42" s="7"/>
      <c r="D42" s="7"/>
      <c r="E42" s="7"/>
      <c r="F42" s="7"/>
    </row>
    <row r="43" spans="1:16" x14ac:dyDescent="0.25">
      <c r="A43" s="7"/>
      <c r="B43" s="7"/>
      <c r="C43" s="7"/>
      <c r="D43" s="7"/>
      <c r="E43" s="7"/>
      <c r="F43" s="7"/>
    </row>
    <row r="44" spans="1:16" x14ac:dyDescent="0.25">
      <c r="A44" s="7"/>
      <c r="B44" s="7"/>
      <c r="C44" s="7"/>
      <c r="D44" s="7"/>
      <c r="E44" s="7"/>
      <c r="F44" s="7"/>
    </row>
    <row r="45" spans="1:16" x14ac:dyDescent="0.25">
      <c r="A45" s="7"/>
      <c r="B45" s="7"/>
      <c r="C45" s="7"/>
      <c r="D45" s="7"/>
      <c r="E45" s="7"/>
      <c r="F45" s="7"/>
    </row>
    <row r="46" spans="1:16" x14ac:dyDescent="0.25">
      <c r="A46" s="7"/>
      <c r="B46" s="7"/>
      <c r="C46" s="7"/>
      <c r="D46" s="7"/>
      <c r="E46" s="7"/>
      <c r="F46" s="7"/>
    </row>
    <row r="47" spans="1:16" x14ac:dyDescent="0.25">
      <c r="A47" s="7"/>
      <c r="B47" s="7"/>
      <c r="C47" s="7"/>
      <c r="D47" s="7"/>
      <c r="E47" s="7"/>
      <c r="F47" s="7"/>
    </row>
    <row r="48" spans="1:16" x14ac:dyDescent="0.25">
      <c r="A48" s="7"/>
      <c r="B48" s="7"/>
      <c r="C48" s="7"/>
      <c r="D48" s="7"/>
      <c r="E48" s="7"/>
      <c r="F48" s="7"/>
    </row>
    <row r="49" spans="1:6" x14ac:dyDescent="0.25">
      <c r="A49" s="7"/>
      <c r="B49" s="7"/>
      <c r="C49" s="7"/>
      <c r="D49" s="7"/>
      <c r="E49" s="7"/>
      <c r="F49" s="7"/>
    </row>
    <row r="50" spans="1:6" x14ac:dyDescent="0.25">
      <c r="A50" s="7"/>
      <c r="B50" s="7"/>
      <c r="C50" s="7"/>
      <c r="D50" s="7"/>
      <c r="E50" s="7"/>
      <c r="F50" s="7"/>
    </row>
    <row r="51" spans="1:6" x14ac:dyDescent="0.25">
      <c r="A51" s="7"/>
      <c r="B51" s="7"/>
      <c r="C51" s="7"/>
      <c r="D51" s="7"/>
      <c r="E51" s="7"/>
      <c r="F51" s="7"/>
    </row>
    <row r="52" spans="1:6" x14ac:dyDescent="0.25">
      <c r="A52" s="7"/>
      <c r="B52" s="7"/>
      <c r="C52" s="7"/>
      <c r="D52" s="7"/>
      <c r="E52" s="7"/>
      <c r="F52" s="7"/>
    </row>
    <row r="53" spans="1:6" x14ac:dyDescent="0.25">
      <c r="A53" s="7"/>
      <c r="B53" s="7"/>
      <c r="C53" s="7"/>
      <c r="D53" s="7"/>
      <c r="E53" s="7"/>
      <c r="F53" s="7"/>
    </row>
    <row r="54" spans="1:6" x14ac:dyDescent="0.25">
      <c r="A54" s="7"/>
      <c r="B54" s="7"/>
      <c r="C54" s="7"/>
      <c r="D54" s="7"/>
      <c r="E54" s="7"/>
      <c r="F54" s="7"/>
    </row>
    <row r="55" spans="1:6" x14ac:dyDescent="0.25">
      <c r="A55" s="7"/>
      <c r="B55" s="7"/>
      <c r="C55" s="7"/>
      <c r="D55" s="7"/>
      <c r="E55" s="7"/>
      <c r="F55" s="7"/>
    </row>
    <row r="56" spans="1:6" x14ac:dyDescent="0.25">
      <c r="A56" s="7"/>
      <c r="B56" s="7"/>
      <c r="C56" s="7"/>
      <c r="D56" s="7"/>
      <c r="E56" s="7"/>
      <c r="F56" s="7"/>
    </row>
    <row r="57" spans="1:6" x14ac:dyDescent="0.25">
      <c r="A57" s="7"/>
      <c r="B57" s="7"/>
      <c r="C57" s="7"/>
      <c r="D57" s="7"/>
      <c r="E57" s="7"/>
      <c r="F57" s="7"/>
    </row>
    <row r="58" spans="1:6" x14ac:dyDescent="0.25">
      <c r="A58" s="7"/>
      <c r="B58" s="7"/>
      <c r="C58" s="7"/>
      <c r="D58" s="7"/>
      <c r="E58" s="7"/>
      <c r="F58" s="7"/>
    </row>
    <row r="59" spans="1:6" x14ac:dyDescent="0.25">
      <c r="A59" s="7"/>
      <c r="B59" s="7"/>
      <c r="C59" s="7"/>
      <c r="D59" s="7"/>
      <c r="E59" s="7"/>
      <c r="F59" s="7"/>
    </row>
    <row r="60" spans="1:6" x14ac:dyDescent="0.25">
      <c r="A60" s="7"/>
      <c r="B60" s="7"/>
      <c r="C60" s="7"/>
      <c r="D60" s="7"/>
      <c r="E60" s="7"/>
      <c r="F60" s="7"/>
    </row>
    <row r="61" spans="1:6" x14ac:dyDescent="0.25">
      <c r="A61" s="7"/>
      <c r="B61" s="7"/>
      <c r="C61" s="7"/>
      <c r="D61" s="7"/>
      <c r="E61" s="7"/>
      <c r="F61" s="7"/>
    </row>
    <row r="62" spans="1:6" x14ac:dyDescent="0.25">
      <c r="A62" s="7"/>
      <c r="B62" s="7"/>
      <c r="C62" s="7"/>
      <c r="D62" s="7"/>
      <c r="E62" s="7"/>
      <c r="F62" s="7"/>
    </row>
    <row r="63" spans="1:6" x14ac:dyDescent="0.25">
      <c r="A63" s="7"/>
      <c r="B63" s="7"/>
      <c r="C63" s="7"/>
      <c r="D63" s="7"/>
      <c r="E63" s="7"/>
      <c r="F63" s="7"/>
    </row>
    <row r="64" spans="1:6" x14ac:dyDescent="0.25">
      <c r="A64" s="7"/>
      <c r="B64" s="7"/>
      <c r="C64" s="7"/>
      <c r="D64" s="7"/>
      <c r="E64" s="7"/>
      <c r="F64" s="7"/>
    </row>
    <row r="65" spans="1:6" x14ac:dyDescent="0.25">
      <c r="A65" s="7"/>
      <c r="B65" s="7"/>
      <c r="C65" s="7"/>
      <c r="D65" s="7"/>
      <c r="E65" s="7"/>
      <c r="F65" s="7"/>
    </row>
    <row r="66" spans="1:6" x14ac:dyDescent="0.25">
      <c r="A66" s="7"/>
      <c r="B66" s="7"/>
      <c r="C66" s="7"/>
      <c r="D66" s="7"/>
      <c r="E66" s="7"/>
      <c r="F66" s="7"/>
    </row>
    <row r="67" spans="1:6" x14ac:dyDescent="0.25">
      <c r="A67" s="7"/>
      <c r="B67" s="7"/>
      <c r="C67" s="7"/>
      <c r="D67" s="7"/>
      <c r="E67" s="7"/>
      <c r="F67" s="7"/>
    </row>
    <row r="68" spans="1:6" x14ac:dyDescent="0.25">
      <c r="A68" s="7"/>
      <c r="B68" s="7"/>
      <c r="C68" s="7"/>
      <c r="D68" s="7"/>
      <c r="E68" s="7"/>
      <c r="F68" s="7"/>
    </row>
    <row r="69" spans="1:6" x14ac:dyDescent="0.25">
      <c r="A69" s="7"/>
      <c r="B69" s="7"/>
      <c r="C69" s="7"/>
      <c r="D69" s="7"/>
      <c r="E69" s="7"/>
      <c r="F69" s="7"/>
    </row>
    <row r="70" spans="1:6" x14ac:dyDescent="0.25">
      <c r="A70" s="7"/>
      <c r="B70" s="7"/>
      <c r="C70" s="7"/>
      <c r="D70" s="7"/>
      <c r="E70" s="7"/>
      <c r="F70" s="7"/>
    </row>
    <row r="71" spans="1:6" x14ac:dyDescent="0.25">
      <c r="A71" s="7"/>
      <c r="B71" s="7"/>
      <c r="C71" s="7"/>
      <c r="D71" s="7"/>
      <c r="E71" s="7"/>
      <c r="F71" s="7"/>
    </row>
    <row r="72" spans="1:6" x14ac:dyDescent="0.25">
      <c r="A72" s="7"/>
      <c r="B72" s="7"/>
      <c r="C72" s="7"/>
      <c r="D72" s="7"/>
      <c r="E72" s="7"/>
      <c r="F72" s="7"/>
    </row>
    <row r="73" spans="1:6" x14ac:dyDescent="0.25">
      <c r="A73" s="7"/>
      <c r="B73" s="7"/>
      <c r="C73" s="7"/>
      <c r="D73" s="7"/>
      <c r="E73" s="7"/>
      <c r="F73" s="7"/>
    </row>
    <row r="74" spans="1:6" x14ac:dyDescent="0.25">
      <c r="A74" s="7"/>
      <c r="B74" s="7"/>
      <c r="C74" s="7"/>
      <c r="D74" s="7"/>
      <c r="E74" s="7"/>
      <c r="F74" s="7"/>
    </row>
    <row r="75" spans="1:6" x14ac:dyDescent="0.25">
      <c r="A75" s="7"/>
      <c r="B75" s="7"/>
      <c r="C75" s="7"/>
      <c r="D75" s="7"/>
      <c r="E75" s="7"/>
      <c r="F75" s="7"/>
    </row>
    <row r="76" spans="1:6" x14ac:dyDescent="0.25">
      <c r="A76" s="7"/>
      <c r="B76" s="7"/>
      <c r="C76" s="7"/>
      <c r="D76" s="7"/>
      <c r="E76" s="7"/>
      <c r="F76" s="7"/>
    </row>
    <row r="77" spans="1:6" x14ac:dyDescent="0.25">
      <c r="A77" s="7"/>
      <c r="B77" s="7"/>
      <c r="C77" s="7"/>
      <c r="D77" s="7"/>
      <c r="E77" s="7"/>
      <c r="F77" s="7"/>
    </row>
    <row r="78" spans="1:6" x14ac:dyDescent="0.25">
      <c r="A78" s="7"/>
      <c r="B78" s="7"/>
      <c r="C78" s="7"/>
      <c r="D78" s="7"/>
      <c r="E78" s="7"/>
      <c r="F78" s="7"/>
    </row>
    <row r="79" spans="1:6" x14ac:dyDescent="0.25">
      <c r="A79" s="7"/>
      <c r="B79" s="7"/>
      <c r="C79" s="7"/>
      <c r="D79" s="7"/>
      <c r="E79" s="7"/>
      <c r="F79" s="7"/>
    </row>
    <row r="80" spans="1:6" x14ac:dyDescent="0.25">
      <c r="A80" s="7"/>
      <c r="B80" s="7"/>
      <c r="C80" s="7"/>
      <c r="D80" s="7"/>
      <c r="E80" s="7"/>
      <c r="F80" s="7"/>
    </row>
    <row r="81" spans="1:6" x14ac:dyDescent="0.25">
      <c r="A81" s="7"/>
      <c r="B81" s="7"/>
      <c r="C81" s="7"/>
      <c r="D81" s="7"/>
      <c r="E81" s="7"/>
      <c r="F81" s="7"/>
    </row>
    <row r="82" spans="1:6" x14ac:dyDescent="0.25">
      <c r="A82" s="7"/>
      <c r="B82" s="7"/>
      <c r="C82" s="7"/>
      <c r="D82" s="7"/>
      <c r="E82" s="7"/>
      <c r="F82" s="7"/>
    </row>
    <row r="83" spans="1:6" x14ac:dyDescent="0.25">
      <c r="A83" s="7"/>
      <c r="B83" s="7"/>
      <c r="C83" s="7"/>
      <c r="D83" s="7"/>
      <c r="E83" s="7"/>
      <c r="F83" s="7"/>
    </row>
    <row r="84" spans="1:6" x14ac:dyDescent="0.25">
      <c r="A84" s="7"/>
      <c r="B84" s="7"/>
      <c r="C84" s="7"/>
      <c r="D84" s="7"/>
      <c r="E84" s="7"/>
      <c r="F84" s="7"/>
    </row>
    <row r="85" spans="1:6" x14ac:dyDescent="0.25">
      <c r="A85" s="7"/>
      <c r="B85" s="7"/>
      <c r="C85" s="7"/>
      <c r="D85" s="7"/>
      <c r="E85" s="7"/>
      <c r="F85" s="7"/>
    </row>
    <row r="86" spans="1:6" x14ac:dyDescent="0.25">
      <c r="A86" s="7"/>
      <c r="B86" s="7"/>
      <c r="C86" s="7"/>
      <c r="D86" s="7"/>
      <c r="E86" s="7"/>
      <c r="F86" s="7"/>
    </row>
    <row r="87" spans="1:6" x14ac:dyDescent="0.25">
      <c r="A87" s="7"/>
      <c r="B87" s="7"/>
      <c r="C87" s="7"/>
      <c r="D87" s="7"/>
      <c r="E87" s="7"/>
      <c r="F87" s="7"/>
    </row>
    <row r="88" spans="1:6" x14ac:dyDescent="0.25">
      <c r="A88" s="7"/>
      <c r="B88" s="7"/>
      <c r="C88" s="7"/>
      <c r="D88" s="7"/>
      <c r="E88" s="7"/>
      <c r="F88" s="7"/>
    </row>
    <row r="89" spans="1:6" x14ac:dyDescent="0.25">
      <c r="A89" s="7"/>
      <c r="B89" s="7"/>
      <c r="C89" s="7"/>
      <c r="D89" s="7"/>
      <c r="E89" s="7"/>
      <c r="F89" s="7"/>
    </row>
    <row r="90" spans="1:6" x14ac:dyDescent="0.25">
      <c r="A90" s="7"/>
      <c r="B90" s="7"/>
      <c r="C90" s="7"/>
      <c r="D90" s="7"/>
      <c r="E90" s="7"/>
      <c r="F90" s="7"/>
    </row>
    <row r="91" spans="1:6" x14ac:dyDescent="0.25">
      <c r="A91" s="7"/>
      <c r="B91" s="7"/>
      <c r="C91" s="7"/>
      <c r="D91" s="7"/>
      <c r="E91" s="7"/>
      <c r="F91" s="7"/>
    </row>
    <row r="92" spans="1:6" x14ac:dyDescent="0.25">
      <c r="A92" s="7"/>
      <c r="B92" s="7"/>
      <c r="C92" s="7"/>
      <c r="D92" s="7"/>
      <c r="E92" s="7"/>
      <c r="F92" s="7"/>
    </row>
    <row r="93" spans="1:6" x14ac:dyDescent="0.25">
      <c r="A93" s="7"/>
      <c r="B93" s="7"/>
      <c r="C93" s="7"/>
      <c r="D93" s="7"/>
      <c r="E93" s="7"/>
      <c r="F93" s="7"/>
    </row>
    <row r="94" spans="1:6" x14ac:dyDescent="0.25">
      <c r="A94" s="7"/>
      <c r="B94" s="7"/>
      <c r="C94" s="7"/>
      <c r="D94" s="7"/>
      <c r="E94" s="7"/>
      <c r="F94" s="7"/>
    </row>
    <row r="95" spans="1:6" x14ac:dyDescent="0.25">
      <c r="A95" s="7"/>
      <c r="B95" s="7"/>
      <c r="C95" s="7"/>
      <c r="D95" s="7"/>
      <c r="E95" s="7"/>
      <c r="F95" s="7"/>
    </row>
    <row r="96" spans="1:6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</sheetData>
  <mergeCells count="19">
    <mergeCell ref="B1:N1"/>
    <mergeCell ref="B2:N2"/>
    <mergeCell ref="B3:N3"/>
    <mergeCell ref="B4:N4"/>
    <mergeCell ref="N9:N10"/>
    <mergeCell ref="D8:F8"/>
    <mergeCell ref="L8:N8"/>
    <mergeCell ref="L9:M9"/>
    <mergeCell ref="A6:N6"/>
    <mergeCell ref="H9:I9"/>
    <mergeCell ref="G8:G10"/>
    <mergeCell ref="H8:J8"/>
    <mergeCell ref="B8:B10"/>
    <mergeCell ref="A8:A10"/>
    <mergeCell ref="J9:J10"/>
    <mergeCell ref="F9:F10"/>
    <mergeCell ref="K8:K10"/>
    <mergeCell ref="C8:C10"/>
    <mergeCell ref="D9:E9"/>
  </mergeCells>
  <pageMargins left="1.1811023622047245" right="0.19685039370078741" top="0.78740157480314965" bottom="0.78740157480314965" header="0.31496062992125984" footer="0.31496062992125984"/>
  <pageSetup paperSize="9" scale="9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7"/>
  <sheetViews>
    <sheetView showZeros="0" zoomScale="98" zoomScaleNormal="98" workbookViewId="0">
      <selection activeCell="B3" sqref="B3:O3"/>
    </sheetView>
  </sheetViews>
  <sheetFormatPr defaultRowHeight="15" x14ac:dyDescent="0.25"/>
  <cols>
    <col min="1" max="1" width="5" style="2" customWidth="1"/>
    <col min="2" max="2" width="43.28515625" style="2" customWidth="1"/>
    <col min="3" max="3" width="7" style="4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544" t="s">
        <v>329</v>
      </c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  <c r="O1" s="544"/>
    </row>
    <row r="2" spans="1:15" x14ac:dyDescent="0.25">
      <c r="B2" s="544" t="s">
        <v>467</v>
      </c>
      <c r="C2" s="544"/>
      <c r="D2" s="544"/>
      <c r="E2" s="544"/>
      <c r="F2" s="544"/>
      <c r="G2" s="544"/>
      <c r="H2" s="544"/>
      <c r="I2" s="544"/>
      <c r="J2" s="544"/>
      <c r="K2" s="544"/>
      <c r="L2" s="544"/>
      <c r="M2" s="544"/>
      <c r="N2" s="544"/>
      <c r="O2" s="544"/>
    </row>
    <row r="3" spans="1:15" x14ac:dyDescent="0.25">
      <c r="B3" s="544" t="s">
        <v>529</v>
      </c>
      <c r="C3" s="544"/>
      <c r="D3" s="544"/>
      <c r="E3" s="544"/>
      <c r="F3" s="544"/>
      <c r="G3" s="544"/>
      <c r="H3" s="544"/>
      <c r="I3" s="544"/>
      <c r="J3" s="544"/>
      <c r="K3" s="544"/>
      <c r="L3" s="544"/>
      <c r="M3" s="544"/>
      <c r="N3" s="544"/>
      <c r="O3" s="544"/>
    </row>
    <row r="4" spans="1:15" x14ac:dyDescent="0.25">
      <c r="B4" s="544" t="s">
        <v>333</v>
      </c>
      <c r="C4" s="544"/>
      <c r="D4" s="544"/>
      <c r="E4" s="544"/>
      <c r="F4" s="544"/>
      <c r="G4" s="544"/>
      <c r="H4" s="544"/>
      <c r="I4" s="544"/>
      <c r="J4" s="544"/>
      <c r="K4" s="544"/>
      <c r="L4" s="544"/>
      <c r="M4" s="544"/>
      <c r="N4" s="544"/>
      <c r="O4" s="544"/>
    </row>
    <row r="5" spans="1:15" x14ac:dyDescent="0.25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5" ht="30.75" customHeight="1" x14ac:dyDescent="0.25">
      <c r="A6" s="547" t="s">
        <v>474</v>
      </c>
      <c r="B6" s="547"/>
      <c r="C6" s="547"/>
      <c r="D6" s="547"/>
      <c r="E6" s="547"/>
      <c r="F6" s="547"/>
      <c r="G6" s="547"/>
      <c r="H6" s="547"/>
      <c r="I6" s="547"/>
      <c r="J6" s="547"/>
      <c r="K6" s="547"/>
      <c r="L6" s="547"/>
      <c r="M6" s="547"/>
      <c r="N6" s="547"/>
      <c r="O6" s="547"/>
    </row>
    <row r="7" spans="1:15" x14ac:dyDescent="0.25">
      <c r="G7" s="5"/>
      <c r="H7" s="5"/>
      <c r="I7" s="5"/>
      <c r="J7" s="5"/>
      <c r="K7" s="5"/>
      <c r="L7" s="5"/>
      <c r="M7" s="5"/>
      <c r="N7" s="5"/>
      <c r="O7" s="5" t="s">
        <v>412</v>
      </c>
    </row>
    <row r="8" spans="1:15" ht="15" customHeight="1" x14ac:dyDescent="0.25">
      <c r="A8" s="551" t="s">
        <v>5</v>
      </c>
      <c r="B8" s="554" t="s">
        <v>327</v>
      </c>
      <c r="C8" s="554" t="s">
        <v>527</v>
      </c>
      <c r="D8" s="531" t="s">
        <v>337</v>
      </c>
      <c r="E8" s="534" t="s">
        <v>194</v>
      </c>
      <c r="F8" s="535"/>
      <c r="G8" s="536"/>
      <c r="H8" s="557" t="s">
        <v>338</v>
      </c>
      <c r="I8" s="560" t="s">
        <v>194</v>
      </c>
      <c r="J8" s="561"/>
      <c r="K8" s="562"/>
      <c r="L8" s="530" t="s">
        <v>0</v>
      </c>
      <c r="M8" s="538" t="s">
        <v>194</v>
      </c>
      <c r="N8" s="539"/>
      <c r="O8" s="540"/>
    </row>
    <row r="9" spans="1:15" x14ac:dyDescent="0.25">
      <c r="A9" s="552"/>
      <c r="B9" s="555"/>
      <c r="C9" s="555"/>
      <c r="D9" s="532"/>
      <c r="E9" s="537" t="s">
        <v>195</v>
      </c>
      <c r="F9" s="542" t="s">
        <v>196</v>
      </c>
      <c r="G9" s="537" t="s">
        <v>197</v>
      </c>
      <c r="H9" s="558"/>
      <c r="I9" s="550" t="s">
        <v>195</v>
      </c>
      <c r="J9" s="545" t="s">
        <v>196</v>
      </c>
      <c r="K9" s="550" t="s">
        <v>197</v>
      </c>
      <c r="L9" s="530"/>
      <c r="M9" s="541" t="s">
        <v>195</v>
      </c>
      <c r="N9" s="548" t="s">
        <v>196</v>
      </c>
      <c r="O9" s="541" t="s">
        <v>197</v>
      </c>
    </row>
    <row r="10" spans="1:15" ht="70.5" customHeight="1" x14ac:dyDescent="0.25">
      <c r="A10" s="553"/>
      <c r="B10" s="556"/>
      <c r="C10" s="556"/>
      <c r="D10" s="533"/>
      <c r="E10" s="537"/>
      <c r="F10" s="543"/>
      <c r="G10" s="537"/>
      <c r="H10" s="559"/>
      <c r="I10" s="550"/>
      <c r="J10" s="546"/>
      <c r="K10" s="550"/>
      <c r="L10" s="530"/>
      <c r="M10" s="541"/>
      <c r="N10" s="549"/>
      <c r="O10" s="541"/>
    </row>
    <row r="11" spans="1:15" ht="15.95" customHeight="1" x14ac:dyDescent="0.25">
      <c r="A11" s="6" t="s">
        <v>71</v>
      </c>
      <c r="B11" s="527" t="s">
        <v>6</v>
      </c>
      <c r="C11" s="528"/>
      <c r="D11" s="528"/>
      <c r="E11" s="528"/>
      <c r="F11" s="528"/>
      <c r="G11" s="528"/>
      <c r="H11" s="528"/>
      <c r="I11" s="528"/>
      <c r="J11" s="528"/>
      <c r="K11" s="528"/>
      <c r="L11" s="528"/>
      <c r="M11" s="528"/>
      <c r="N11" s="528"/>
      <c r="O11" s="529"/>
    </row>
    <row r="12" spans="1:15" ht="15" customHeight="1" x14ac:dyDescent="0.25">
      <c r="A12" s="6" t="s">
        <v>182</v>
      </c>
      <c r="B12" s="7" t="s">
        <v>20</v>
      </c>
      <c r="C12" s="8" t="s">
        <v>9</v>
      </c>
      <c r="D12" s="9">
        <f>E12+F12+G12</f>
        <v>16.3</v>
      </c>
      <c r="E12" s="9">
        <v>14.3</v>
      </c>
      <c r="F12" s="9">
        <v>2</v>
      </c>
      <c r="G12" s="9"/>
      <c r="H12" s="10">
        <f>I12+J12+K12</f>
        <v>0</v>
      </c>
      <c r="I12" s="11"/>
      <c r="J12" s="11"/>
      <c r="K12" s="11"/>
      <c r="L12" s="12">
        <f>M12+N12+O12</f>
        <v>16.3</v>
      </c>
      <c r="M12" s="13">
        <f>E12+I12</f>
        <v>14.3</v>
      </c>
      <c r="N12" s="13">
        <f>F12+J12</f>
        <v>2</v>
      </c>
      <c r="O12" s="13">
        <f>G12+K12</f>
        <v>0</v>
      </c>
    </row>
    <row r="13" spans="1:15" x14ac:dyDescent="0.25">
      <c r="A13" s="14" t="s">
        <v>72</v>
      </c>
      <c r="B13" s="15" t="s">
        <v>325</v>
      </c>
      <c r="C13" s="16" t="s">
        <v>9</v>
      </c>
      <c r="D13" s="17">
        <f t="shared" ref="D13:D22" si="0">E13+F13+G13</f>
        <v>2.9</v>
      </c>
      <c r="E13" s="17">
        <v>2.9</v>
      </c>
      <c r="F13" s="17"/>
      <c r="G13" s="17"/>
      <c r="H13" s="10">
        <f t="shared" ref="H13:H15" si="1">I13+J13+K13</f>
        <v>0</v>
      </c>
      <c r="I13" s="11"/>
      <c r="J13" s="11"/>
      <c r="K13" s="11"/>
      <c r="L13" s="13">
        <f t="shared" ref="L13:L22" si="2">M13+N13+O13</f>
        <v>2.9</v>
      </c>
      <c r="M13" s="13">
        <f t="shared" ref="M13:M22" si="3">E13+I13</f>
        <v>2.9</v>
      </c>
      <c r="N13" s="13">
        <f t="shared" ref="N13:N22" si="4">F13+J13</f>
        <v>0</v>
      </c>
      <c r="O13" s="13">
        <f t="shared" ref="O13:O22" si="5">G13+K13</f>
        <v>0</v>
      </c>
    </row>
    <row r="14" spans="1:15" ht="15" customHeight="1" x14ac:dyDescent="0.25">
      <c r="A14" s="6" t="s">
        <v>73</v>
      </c>
      <c r="B14" s="18" t="s">
        <v>10</v>
      </c>
      <c r="C14" s="16" t="s">
        <v>9</v>
      </c>
      <c r="D14" s="17">
        <f t="shared" si="0"/>
        <v>0.2</v>
      </c>
      <c r="E14" s="17">
        <v>0.2</v>
      </c>
      <c r="F14" s="17"/>
      <c r="G14" s="17"/>
      <c r="H14" s="10">
        <f t="shared" si="1"/>
        <v>0</v>
      </c>
      <c r="I14" s="11"/>
      <c r="J14" s="11"/>
      <c r="K14" s="11"/>
      <c r="L14" s="13">
        <f t="shared" si="2"/>
        <v>0.2</v>
      </c>
      <c r="M14" s="13">
        <f t="shared" si="3"/>
        <v>0.2</v>
      </c>
      <c r="N14" s="13">
        <f t="shared" si="4"/>
        <v>0</v>
      </c>
      <c r="O14" s="13">
        <f t="shared" si="5"/>
        <v>0</v>
      </c>
    </row>
    <row r="15" spans="1:15" ht="15" customHeight="1" x14ac:dyDescent="0.25">
      <c r="A15" s="6" t="s">
        <v>74</v>
      </c>
      <c r="B15" s="18" t="s">
        <v>11</v>
      </c>
      <c r="C15" s="16" t="s">
        <v>9</v>
      </c>
      <c r="D15" s="17">
        <f t="shared" si="0"/>
        <v>0.5</v>
      </c>
      <c r="E15" s="17">
        <v>0.5</v>
      </c>
      <c r="F15" s="17"/>
      <c r="G15" s="17"/>
      <c r="H15" s="10">
        <f t="shared" si="1"/>
        <v>0</v>
      </c>
      <c r="I15" s="11"/>
      <c r="J15" s="11"/>
      <c r="K15" s="11"/>
      <c r="L15" s="13">
        <f t="shared" si="2"/>
        <v>0.5</v>
      </c>
      <c r="M15" s="13">
        <f t="shared" si="3"/>
        <v>0.5</v>
      </c>
      <c r="N15" s="13">
        <f t="shared" si="4"/>
        <v>0</v>
      </c>
      <c r="O15" s="13">
        <f t="shared" si="5"/>
        <v>0</v>
      </c>
    </row>
    <row r="16" spans="1:15" ht="15" customHeight="1" x14ac:dyDescent="0.25">
      <c r="A16" s="14" t="s">
        <v>75</v>
      </c>
      <c r="B16" s="18" t="s">
        <v>12</v>
      </c>
      <c r="C16" s="16" t="s">
        <v>9</v>
      </c>
      <c r="D16" s="17">
        <f t="shared" si="0"/>
        <v>1.5</v>
      </c>
      <c r="E16" s="17">
        <v>1.5</v>
      </c>
      <c r="F16" s="17"/>
      <c r="G16" s="17"/>
      <c r="H16" s="11">
        <f t="shared" ref="H16:H22" si="6">I16+J16+K16</f>
        <v>0</v>
      </c>
      <c r="I16" s="11"/>
      <c r="J16" s="11"/>
      <c r="K16" s="11"/>
      <c r="L16" s="13">
        <f t="shared" si="2"/>
        <v>1.5</v>
      </c>
      <c r="M16" s="13">
        <f t="shared" si="3"/>
        <v>1.5</v>
      </c>
      <c r="N16" s="13">
        <f t="shared" si="4"/>
        <v>0</v>
      </c>
      <c r="O16" s="13">
        <f t="shared" si="5"/>
        <v>0</v>
      </c>
    </row>
    <row r="17" spans="1:15" ht="15" hidden="1" customHeight="1" x14ac:dyDescent="0.25">
      <c r="A17" s="14" t="s">
        <v>76</v>
      </c>
      <c r="B17" s="18" t="s">
        <v>13</v>
      </c>
      <c r="C17" s="16" t="s">
        <v>9</v>
      </c>
      <c r="D17" s="17">
        <f t="shared" si="0"/>
        <v>0</v>
      </c>
      <c r="E17" s="17"/>
      <c r="F17" s="17"/>
      <c r="G17" s="17"/>
      <c r="H17" s="11">
        <f t="shared" si="6"/>
        <v>0</v>
      </c>
      <c r="I17" s="11"/>
      <c r="J17" s="11"/>
      <c r="K17" s="11"/>
      <c r="L17" s="13">
        <f t="shared" si="2"/>
        <v>0</v>
      </c>
      <c r="M17" s="13">
        <f t="shared" si="3"/>
        <v>0</v>
      </c>
      <c r="N17" s="13">
        <f t="shared" ref="N17" si="7">F17+J17</f>
        <v>0</v>
      </c>
      <c r="O17" s="13">
        <f t="shared" ref="O17" si="8">G17+K17</f>
        <v>0</v>
      </c>
    </row>
    <row r="18" spans="1:15" ht="15" customHeight="1" x14ac:dyDescent="0.25">
      <c r="A18" s="20" t="s">
        <v>76</v>
      </c>
      <c r="B18" s="19" t="s">
        <v>14</v>
      </c>
      <c r="C18" s="16" t="s">
        <v>9</v>
      </c>
      <c r="D18" s="17">
        <f t="shared" si="0"/>
        <v>2</v>
      </c>
      <c r="E18" s="17">
        <v>2</v>
      </c>
      <c r="F18" s="17"/>
      <c r="G18" s="17"/>
      <c r="H18" s="11">
        <f t="shared" si="6"/>
        <v>0</v>
      </c>
      <c r="I18" s="11"/>
      <c r="J18" s="11"/>
      <c r="K18" s="11"/>
      <c r="L18" s="13">
        <f t="shared" si="2"/>
        <v>2</v>
      </c>
      <c r="M18" s="13">
        <f t="shared" si="3"/>
        <v>2</v>
      </c>
      <c r="N18" s="13">
        <f t="shared" si="4"/>
        <v>0</v>
      </c>
      <c r="O18" s="13">
        <f t="shared" si="5"/>
        <v>0</v>
      </c>
    </row>
    <row r="19" spans="1:15" ht="15" customHeight="1" x14ac:dyDescent="0.25">
      <c r="A19" s="6" t="s">
        <v>77</v>
      </c>
      <c r="B19" s="7" t="s">
        <v>15</v>
      </c>
      <c r="C19" s="16" t="s">
        <v>9</v>
      </c>
      <c r="D19" s="17">
        <f t="shared" si="0"/>
        <v>0.1</v>
      </c>
      <c r="E19" s="17">
        <v>0.1</v>
      </c>
      <c r="F19" s="17"/>
      <c r="G19" s="17"/>
      <c r="H19" s="11">
        <f t="shared" si="6"/>
        <v>0</v>
      </c>
      <c r="I19" s="11"/>
      <c r="J19" s="11"/>
      <c r="K19" s="11"/>
      <c r="L19" s="13">
        <f t="shared" si="2"/>
        <v>0.1</v>
      </c>
      <c r="M19" s="13">
        <f t="shared" si="3"/>
        <v>0.1</v>
      </c>
      <c r="N19" s="13">
        <f t="shared" si="4"/>
        <v>0</v>
      </c>
      <c r="O19" s="13">
        <f t="shared" si="5"/>
        <v>0</v>
      </c>
    </row>
    <row r="20" spans="1:15" ht="15" customHeight="1" x14ac:dyDescent="0.25">
      <c r="A20" s="6" t="s">
        <v>78</v>
      </c>
      <c r="B20" s="18" t="s">
        <v>16</v>
      </c>
      <c r="C20" s="16" t="s">
        <v>9</v>
      </c>
      <c r="D20" s="17">
        <f t="shared" si="0"/>
        <v>2.5</v>
      </c>
      <c r="E20" s="17">
        <v>2.5</v>
      </c>
      <c r="F20" s="17"/>
      <c r="G20" s="17"/>
      <c r="H20" s="11">
        <f t="shared" si="6"/>
        <v>0</v>
      </c>
      <c r="I20" s="11"/>
      <c r="J20" s="11"/>
      <c r="K20" s="11"/>
      <c r="L20" s="13">
        <f t="shared" si="2"/>
        <v>2.5</v>
      </c>
      <c r="M20" s="13">
        <f t="shared" si="3"/>
        <v>2.5</v>
      </c>
      <c r="N20" s="13">
        <f t="shared" si="4"/>
        <v>0</v>
      </c>
      <c r="O20" s="13">
        <f t="shared" si="5"/>
        <v>0</v>
      </c>
    </row>
    <row r="21" spans="1:15" ht="15" customHeight="1" x14ac:dyDescent="0.25">
      <c r="A21" s="6" t="s">
        <v>79</v>
      </c>
      <c r="B21" s="18" t="s">
        <v>17</v>
      </c>
      <c r="C21" s="16" t="s">
        <v>9</v>
      </c>
      <c r="D21" s="17">
        <f t="shared" si="0"/>
        <v>0.6</v>
      </c>
      <c r="E21" s="17">
        <v>0.6</v>
      </c>
      <c r="F21" s="17"/>
      <c r="G21" s="17"/>
      <c r="H21" s="11">
        <f t="shared" si="6"/>
        <v>0</v>
      </c>
      <c r="I21" s="11"/>
      <c r="J21" s="11"/>
      <c r="K21" s="11"/>
      <c r="L21" s="13">
        <f t="shared" si="2"/>
        <v>0.6</v>
      </c>
      <c r="M21" s="13">
        <f t="shared" si="3"/>
        <v>0.6</v>
      </c>
      <c r="N21" s="13">
        <f t="shared" si="4"/>
        <v>0</v>
      </c>
      <c r="O21" s="13">
        <f t="shared" si="5"/>
        <v>0</v>
      </c>
    </row>
    <row r="22" spans="1:15" ht="15" customHeight="1" x14ac:dyDescent="0.25">
      <c r="A22" s="39" t="s">
        <v>80</v>
      </c>
      <c r="B22" s="18" t="s">
        <v>18</v>
      </c>
      <c r="C22" s="16" t="s">
        <v>9</v>
      </c>
      <c r="D22" s="17">
        <f t="shared" si="0"/>
        <v>0.7</v>
      </c>
      <c r="E22" s="17">
        <v>0.7</v>
      </c>
      <c r="F22" s="17"/>
      <c r="G22" s="17"/>
      <c r="H22" s="11">
        <f t="shared" si="6"/>
        <v>0</v>
      </c>
      <c r="I22" s="11"/>
      <c r="J22" s="11"/>
      <c r="K22" s="11"/>
      <c r="L22" s="13">
        <f t="shared" si="2"/>
        <v>0.7</v>
      </c>
      <c r="M22" s="13">
        <f t="shared" si="3"/>
        <v>0.7</v>
      </c>
      <c r="N22" s="13">
        <f t="shared" si="4"/>
        <v>0</v>
      </c>
      <c r="O22" s="13">
        <f t="shared" si="5"/>
        <v>0</v>
      </c>
    </row>
    <row r="23" spans="1:15" ht="15" customHeight="1" x14ac:dyDescent="0.25">
      <c r="A23" s="39" t="s">
        <v>81</v>
      </c>
      <c r="B23" s="36" t="s">
        <v>170</v>
      </c>
      <c r="C23" s="453" t="s">
        <v>21</v>
      </c>
      <c r="D23" s="17">
        <f t="shared" ref="D23" si="9">E23+F23+G23</f>
        <v>1.5</v>
      </c>
      <c r="E23" s="17"/>
      <c r="F23" s="17">
        <v>1.5</v>
      </c>
      <c r="G23" s="17"/>
      <c r="H23" s="11">
        <f t="shared" ref="H23" si="10">I23+J23+K23</f>
        <v>0</v>
      </c>
      <c r="I23" s="11"/>
      <c r="J23" s="11"/>
      <c r="K23" s="11"/>
      <c r="L23" s="13">
        <f t="shared" ref="L23" si="11">M23+N23+O23</f>
        <v>1.5</v>
      </c>
      <c r="M23" s="13">
        <f t="shared" ref="M23" si="12">E23+I23</f>
        <v>0</v>
      </c>
      <c r="N23" s="13">
        <f t="shared" ref="N23" si="13">F23+J23</f>
        <v>1.5</v>
      </c>
      <c r="O23" s="13">
        <f t="shared" ref="O23" si="14">G23+K23</f>
        <v>0</v>
      </c>
    </row>
    <row r="24" spans="1:15" ht="15.95" customHeight="1" x14ac:dyDescent="0.25">
      <c r="A24" s="100" t="s">
        <v>82</v>
      </c>
      <c r="B24" s="22" t="s">
        <v>174</v>
      </c>
      <c r="C24" s="23"/>
      <c r="D24" s="24">
        <f>SUM(D12:D23)</f>
        <v>28.8</v>
      </c>
      <c r="E24" s="24">
        <f t="shared" ref="E24:O24" si="15">SUM(E12:E23)</f>
        <v>25.3</v>
      </c>
      <c r="F24" s="24">
        <f t="shared" si="15"/>
        <v>3.5</v>
      </c>
      <c r="G24" s="24">
        <f t="shared" si="15"/>
        <v>0</v>
      </c>
      <c r="H24" s="25">
        <f t="shared" si="15"/>
        <v>0</v>
      </c>
      <c r="I24" s="25">
        <f t="shared" si="15"/>
        <v>0</v>
      </c>
      <c r="J24" s="25">
        <f t="shared" si="15"/>
        <v>0</v>
      </c>
      <c r="K24" s="25">
        <f t="shared" si="15"/>
        <v>0</v>
      </c>
      <c r="L24" s="22">
        <f t="shared" si="15"/>
        <v>28.8</v>
      </c>
      <c r="M24" s="22">
        <f t="shared" si="15"/>
        <v>25.3</v>
      </c>
      <c r="N24" s="22">
        <f t="shared" si="15"/>
        <v>3.5</v>
      </c>
      <c r="O24" s="22">
        <f t="shared" si="15"/>
        <v>0</v>
      </c>
    </row>
    <row r="25" spans="1:15" ht="15.95" customHeight="1" x14ac:dyDescent="0.25">
      <c r="A25" s="6" t="s">
        <v>83</v>
      </c>
      <c r="B25" s="527" t="s">
        <v>59</v>
      </c>
      <c r="C25" s="528"/>
      <c r="D25" s="528"/>
      <c r="E25" s="528"/>
      <c r="F25" s="528"/>
      <c r="G25" s="528"/>
      <c r="H25" s="528"/>
      <c r="I25" s="528"/>
      <c r="J25" s="528"/>
      <c r="K25" s="528"/>
      <c r="L25" s="528"/>
      <c r="M25" s="528"/>
      <c r="N25" s="528"/>
      <c r="O25" s="529"/>
    </row>
    <row r="26" spans="1:15" ht="15" customHeight="1" x14ac:dyDescent="0.25">
      <c r="A26" s="6" t="s">
        <v>84</v>
      </c>
      <c r="B26" s="7" t="s">
        <v>7</v>
      </c>
      <c r="C26" s="8" t="s">
        <v>22</v>
      </c>
      <c r="D26" s="9">
        <f>E26+F26+G26</f>
        <v>0.1</v>
      </c>
      <c r="E26" s="9">
        <v>0.1</v>
      </c>
      <c r="F26" s="9"/>
      <c r="G26" s="9"/>
      <c r="H26" s="10">
        <f>I26+J26+K26</f>
        <v>0</v>
      </c>
      <c r="I26" s="10"/>
      <c r="J26" s="10"/>
      <c r="K26" s="10"/>
      <c r="L26" s="12">
        <f>M26+N26+O26</f>
        <v>0.1</v>
      </c>
      <c r="M26" s="12">
        <f>E26+I26</f>
        <v>0.1</v>
      </c>
      <c r="N26" s="12">
        <f t="shared" ref="N26:N35" si="16">F26+J26</f>
        <v>0</v>
      </c>
      <c r="O26" s="12">
        <f t="shared" ref="O26:O35" si="17">G26+K26</f>
        <v>0</v>
      </c>
    </row>
    <row r="27" spans="1:15" ht="15" customHeight="1" x14ac:dyDescent="0.25">
      <c r="A27" s="6" t="s">
        <v>85</v>
      </c>
      <c r="B27" s="18" t="s">
        <v>10</v>
      </c>
      <c r="C27" s="16" t="s">
        <v>22</v>
      </c>
      <c r="D27" s="17">
        <f t="shared" ref="D27:D36" si="18">E27+F27+G27</f>
        <v>1.2</v>
      </c>
      <c r="E27" s="17">
        <v>0.6</v>
      </c>
      <c r="F27" s="17">
        <v>0.6</v>
      </c>
      <c r="G27" s="17"/>
      <c r="H27" s="11">
        <f t="shared" ref="H27:H35" si="19">I27+J27+K27</f>
        <v>0</v>
      </c>
      <c r="I27" s="11"/>
      <c r="J27" s="11"/>
      <c r="K27" s="11"/>
      <c r="L27" s="13">
        <f t="shared" ref="L27:L35" si="20">M27+N27+O27</f>
        <v>1.2</v>
      </c>
      <c r="M27" s="13">
        <f t="shared" ref="M27:M35" si="21">E27+I27</f>
        <v>0.6</v>
      </c>
      <c r="N27" s="13">
        <f t="shared" si="16"/>
        <v>0.6</v>
      </c>
      <c r="O27" s="13">
        <f t="shared" si="17"/>
        <v>0</v>
      </c>
    </row>
    <row r="28" spans="1:15" ht="15" customHeight="1" x14ac:dyDescent="0.25">
      <c r="A28" s="6" t="s">
        <v>86</v>
      </c>
      <c r="B28" s="18" t="s">
        <v>11</v>
      </c>
      <c r="C28" s="16" t="s">
        <v>22</v>
      </c>
      <c r="D28" s="17">
        <f t="shared" si="18"/>
        <v>13.299999999999999</v>
      </c>
      <c r="E28" s="17">
        <v>12.6</v>
      </c>
      <c r="F28" s="17">
        <v>0.7</v>
      </c>
      <c r="G28" s="17"/>
      <c r="H28" s="11">
        <f t="shared" si="19"/>
        <v>0</v>
      </c>
      <c r="I28" s="11"/>
      <c r="J28" s="11"/>
      <c r="K28" s="11"/>
      <c r="L28" s="13">
        <f t="shared" si="20"/>
        <v>13.299999999999999</v>
      </c>
      <c r="M28" s="13">
        <f t="shared" si="21"/>
        <v>12.6</v>
      </c>
      <c r="N28" s="13">
        <f t="shared" si="16"/>
        <v>0.7</v>
      </c>
      <c r="O28" s="13">
        <f t="shared" si="17"/>
        <v>0</v>
      </c>
    </row>
    <row r="29" spans="1:15" ht="15" customHeight="1" x14ac:dyDescent="0.25">
      <c r="A29" s="6" t="s">
        <v>87</v>
      </c>
      <c r="B29" s="18" t="s">
        <v>12</v>
      </c>
      <c r="C29" s="16" t="s">
        <v>22</v>
      </c>
      <c r="D29" s="17">
        <f t="shared" si="18"/>
        <v>1.1000000000000001</v>
      </c>
      <c r="E29" s="17"/>
      <c r="F29" s="17">
        <v>1.1000000000000001</v>
      </c>
      <c r="G29" s="17"/>
      <c r="H29" s="11">
        <f t="shared" si="19"/>
        <v>0</v>
      </c>
      <c r="I29" s="11"/>
      <c r="J29" s="11"/>
      <c r="K29" s="11"/>
      <c r="L29" s="13">
        <f t="shared" si="20"/>
        <v>1.1000000000000001</v>
      </c>
      <c r="M29" s="13">
        <f t="shared" si="21"/>
        <v>0</v>
      </c>
      <c r="N29" s="13">
        <f t="shared" si="16"/>
        <v>1.1000000000000001</v>
      </c>
      <c r="O29" s="13">
        <f t="shared" si="17"/>
        <v>0</v>
      </c>
    </row>
    <row r="30" spans="1:15" ht="15" customHeight="1" x14ac:dyDescent="0.25">
      <c r="A30" s="14" t="s">
        <v>88</v>
      </c>
      <c r="B30" s="18" t="s">
        <v>13</v>
      </c>
      <c r="C30" s="16" t="s">
        <v>22</v>
      </c>
      <c r="D30" s="17">
        <f t="shared" si="18"/>
        <v>1.6</v>
      </c>
      <c r="E30" s="17">
        <v>1.6</v>
      </c>
      <c r="F30" s="17"/>
      <c r="G30" s="17"/>
      <c r="H30" s="11">
        <f t="shared" si="19"/>
        <v>0</v>
      </c>
      <c r="I30" s="11"/>
      <c r="J30" s="11"/>
      <c r="K30" s="11"/>
      <c r="L30" s="13">
        <f t="shared" si="20"/>
        <v>1.6</v>
      </c>
      <c r="M30" s="13">
        <f t="shared" si="21"/>
        <v>1.6</v>
      </c>
      <c r="N30" s="13">
        <f t="shared" si="16"/>
        <v>0</v>
      </c>
      <c r="O30" s="13">
        <f t="shared" si="17"/>
        <v>0</v>
      </c>
    </row>
    <row r="31" spans="1:15" ht="15" customHeight="1" x14ac:dyDescent="0.25">
      <c r="A31" s="14" t="s">
        <v>89</v>
      </c>
      <c r="B31" s="19" t="s">
        <v>14</v>
      </c>
      <c r="C31" s="16" t="s">
        <v>22</v>
      </c>
      <c r="D31" s="17">
        <f t="shared" si="18"/>
        <v>2.9</v>
      </c>
      <c r="E31" s="17">
        <v>1.4</v>
      </c>
      <c r="F31" s="17">
        <v>1.5</v>
      </c>
      <c r="G31" s="17"/>
      <c r="H31" s="11">
        <f t="shared" si="19"/>
        <v>0</v>
      </c>
      <c r="I31" s="11"/>
      <c r="J31" s="11"/>
      <c r="K31" s="11"/>
      <c r="L31" s="13">
        <f t="shared" si="20"/>
        <v>2.9</v>
      </c>
      <c r="M31" s="13">
        <f t="shared" si="21"/>
        <v>1.4</v>
      </c>
      <c r="N31" s="13">
        <f t="shared" si="16"/>
        <v>1.5</v>
      </c>
      <c r="O31" s="13">
        <f t="shared" si="17"/>
        <v>0</v>
      </c>
    </row>
    <row r="32" spans="1:15" ht="15" customHeight="1" x14ac:dyDescent="0.25">
      <c r="A32" s="6" t="s">
        <v>90</v>
      </c>
      <c r="B32" s="7" t="s">
        <v>15</v>
      </c>
      <c r="C32" s="16" t="s">
        <v>22</v>
      </c>
      <c r="D32" s="17">
        <f t="shared" si="18"/>
        <v>2.9</v>
      </c>
      <c r="E32" s="17">
        <v>2.2999999999999998</v>
      </c>
      <c r="F32" s="17">
        <v>0.6</v>
      </c>
      <c r="G32" s="17"/>
      <c r="H32" s="11">
        <f t="shared" si="19"/>
        <v>0</v>
      </c>
      <c r="I32" s="11"/>
      <c r="J32" s="11"/>
      <c r="K32" s="11"/>
      <c r="L32" s="13">
        <f t="shared" si="20"/>
        <v>2.9</v>
      </c>
      <c r="M32" s="13">
        <f t="shared" si="21"/>
        <v>2.2999999999999998</v>
      </c>
      <c r="N32" s="13">
        <f t="shared" si="16"/>
        <v>0.6</v>
      </c>
      <c r="O32" s="13">
        <f t="shared" si="17"/>
        <v>0</v>
      </c>
    </row>
    <row r="33" spans="1:15" ht="15" customHeight="1" x14ac:dyDescent="0.25">
      <c r="A33" s="6" t="s">
        <v>91</v>
      </c>
      <c r="B33" s="18" t="s">
        <v>16</v>
      </c>
      <c r="C33" s="16" t="s">
        <v>22</v>
      </c>
      <c r="D33" s="17">
        <f t="shared" si="18"/>
        <v>9.9</v>
      </c>
      <c r="E33" s="17">
        <v>7</v>
      </c>
      <c r="F33" s="17">
        <v>2.9</v>
      </c>
      <c r="G33" s="17"/>
      <c r="H33" s="11">
        <f t="shared" si="19"/>
        <v>0</v>
      </c>
      <c r="I33" s="11"/>
      <c r="J33" s="11"/>
      <c r="K33" s="11"/>
      <c r="L33" s="13">
        <f t="shared" si="20"/>
        <v>9.9</v>
      </c>
      <c r="M33" s="13">
        <f t="shared" si="21"/>
        <v>7</v>
      </c>
      <c r="N33" s="13">
        <f t="shared" si="16"/>
        <v>2.9</v>
      </c>
      <c r="O33" s="13">
        <f t="shared" si="17"/>
        <v>0</v>
      </c>
    </row>
    <row r="34" spans="1:15" ht="15" customHeight="1" x14ac:dyDescent="0.25">
      <c r="A34" s="6" t="s">
        <v>92</v>
      </c>
      <c r="B34" s="18" t="s">
        <v>17</v>
      </c>
      <c r="C34" s="16" t="s">
        <v>22</v>
      </c>
      <c r="D34" s="17">
        <f t="shared" si="18"/>
        <v>0.4</v>
      </c>
      <c r="E34" s="17">
        <v>0.1</v>
      </c>
      <c r="F34" s="17">
        <v>0.3</v>
      </c>
      <c r="G34" s="17"/>
      <c r="H34" s="11">
        <f t="shared" si="19"/>
        <v>0</v>
      </c>
      <c r="I34" s="11"/>
      <c r="J34" s="11"/>
      <c r="K34" s="11"/>
      <c r="L34" s="13">
        <f t="shared" si="20"/>
        <v>0.4</v>
      </c>
      <c r="M34" s="13">
        <f t="shared" si="21"/>
        <v>0.1</v>
      </c>
      <c r="N34" s="13">
        <f t="shared" si="16"/>
        <v>0.3</v>
      </c>
      <c r="O34" s="13">
        <f t="shared" si="17"/>
        <v>0</v>
      </c>
    </row>
    <row r="35" spans="1:15" ht="15" customHeight="1" x14ac:dyDescent="0.25">
      <c r="A35" s="6" t="s">
        <v>93</v>
      </c>
      <c r="B35" s="18" t="s">
        <v>18</v>
      </c>
      <c r="C35" s="16" t="s">
        <v>22</v>
      </c>
      <c r="D35" s="17">
        <f t="shared" si="18"/>
        <v>1.5</v>
      </c>
      <c r="E35" s="17">
        <v>0.9</v>
      </c>
      <c r="F35" s="17">
        <v>0.6</v>
      </c>
      <c r="G35" s="17"/>
      <c r="H35" s="11">
        <f t="shared" si="19"/>
        <v>0</v>
      </c>
      <c r="I35" s="11"/>
      <c r="J35" s="11"/>
      <c r="K35" s="11"/>
      <c r="L35" s="13">
        <f t="shared" si="20"/>
        <v>1.5</v>
      </c>
      <c r="M35" s="13">
        <f t="shared" si="21"/>
        <v>0.9</v>
      </c>
      <c r="N35" s="13">
        <f t="shared" si="16"/>
        <v>0.6</v>
      </c>
      <c r="O35" s="13">
        <f t="shared" si="17"/>
        <v>0</v>
      </c>
    </row>
    <row r="36" spans="1:15" ht="15" customHeight="1" x14ac:dyDescent="0.25">
      <c r="A36" s="39" t="s">
        <v>94</v>
      </c>
      <c r="B36" s="18" t="s">
        <v>19</v>
      </c>
      <c r="C36" s="16" t="s">
        <v>22</v>
      </c>
      <c r="D36" s="17">
        <f t="shared" si="18"/>
        <v>0.9</v>
      </c>
      <c r="E36" s="17"/>
      <c r="F36" s="17">
        <v>0.9</v>
      </c>
      <c r="G36" s="17"/>
      <c r="H36" s="11">
        <f>I36+J36+K36</f>
        <v>0</v>
      </c>
      <c r="I36" s="11"/>
      <c r="J36" s="11"/>
      <c r="K36" s="11"/>
      <c r="L36" s="13">
        <f>M36+N36+O36</f>
        <v>0.9</v>
      </c>
      <c r="M36" s="13">
        <f>E36+I36</f>
        <v>0</v>
      </c>
      <c r="N36" s="13">
        <f>F36+J36</f>
        <v>0.9</v>
      </c>
      <c r="O36" s="13">
        <f>G36+K36</f>
        <v>0</v>
      </c>
    </row>
    <row r="37" spans="1:15" ht="15.95" customHeight="1" x14ac:dyDescent="0.25">
      <c r="A37" s="100" t="s">
        <v>95</v>
      </c>
      <c r="B37" s="22" t="s">
        <v>175</v>
      </c>
      <c r="C37" s="26"/>
      <c r="D37" s="24">
        <f>SUM(D26:D36)</f>
        <v>35.799999999999997</v>
      </c>
      <c r="E37" s="24">
        <f>SUM(E26:E36)</f>
        <v>26.599999999999998</v>
      </c>
      <c r="F37" s="24">
        <f>SUM(F26:F36)</f>
        <v>9.2000000000000011</v>
      </c>
      <c r="G37" s="24">
        <f>SUM(G26:G36)</f>
        <v>0</v>
      </c>
      <c r="H37" s="25">
        <f t="shared" ref="H37:O37" si="22">SUM(H26:H36)</f>
        <v>0</v>
      </c>
      <c r="I37" s="25">
        <f t="shared" si="22"/>
        <v>0</v>
      </c>
      <c r="J37" s="25">
        <f t="shared" si="22"/>
        <v>0</v>
      </c>
      <c r="K37" s="25">
        <f t="shared" si="22"/>
        <v>0</v>
      </c>
      <c r="L37" s="22">
        <f t="shared" si="22"/>
        <v>35.799999999999997</v>
      </c>
      <c r="M37" s="22">
        <f t="shared" si="22"/>
        <v>26.599999999999998</v>
      </c>
      <c r="N37" s="22">
        <f t="shared" si="22"/>
        <v>9.2000000000000011</v>
      </c>
      <c r="O37" s="22">
        <f t="shared" si="22"/>
        <v>0</v>
      </c>
    </row>
    <row r="38" spans="1:15" ht="15.95" customHeight="1" x14ac:dyDescent="0.25">
      <c r="A38" s="6" t="s">
        <v>96</v>
      </c>
      <c r="B38" s="527" t="s">
        <v>63</v>
      </c>
      <c r="C38" s="528"/>
      <c r="D38" s="528"/>
      <c r="E38" s="528"/>
      <c r="F38" s="528"/>
      <c r="G38" s="528"/>
      <c r="H38" s="528"/>
      <c r="I38" s="528"/>
      <c r="J38" s="528"/>
      <c r="K38" s="528"/>
      <c r="L38" s="528"/>
      <c r="M38" s="528"/>
      <c r="N38" s="528"/>
      <c r="O38" s="529"/>
    </row>
    <row r="39" spans="1:15" ht="15" customHeight="1" x14ac:dyDescent="0.25">
      <c r="A39" s="39" t="s">
        <v>97</v>
      </c>
      <c r="B39" s="27" t="s">
        <v>20</v>
      </c>
      <c r="C39" s="8" t="s">
        <v>32</v>
      </c>
      <c r="D39" s="9">
        <f>E39+F39+G39</f>
        <v>105.6</v>
      </c>
      <c r="E39" s="9">
        <v>105.6</v>
      </c>
      <c r="F39" s="9"/>
      <c r="G39" s="9"/>
      <c r="H39" s="11">
        <f>I39+J39+K39</f>
        <v>0</v>
      </c>
      <c r="I39" s="11"/>
      <c r="J39" s="11"/>
      <c r="K39" s="11"/>
      <c r="L39" s="13">
        <f>M39+N39+O39</f>
        <v>105.6</v>
      </c>
      <c r="M39" s="13">
        <f t="shared" ref="M39:O40" si="23">E39+I39</f>
        <v>105.6</v>
      </c>
      <c r="N39" s="13">
        <f t="shared" si="23"/>
        <v>0</v>
      </c>
      <c r="O39" s="13">
        <f t="shared" si="23"/>
        <v>0</v>
      </c>
    </row>
    <row r="40" spans="1:15" ht="15" hidden="1" customHeight="1" x14ac:dyDescent="0.25">
      <c r="A40" s="41" t="s">
        <v>98</v>
      </c>
      <c r="B40" s="30" t="s">
        <v>70</v>
      </c>
      <c r="C40" s="31" t="s">
        <v>32</v>
      </c>
      <c r="D40" s="9">
        <f>E40+F40+G40</f>
        <v>0</v>
      </c>
      <c r="E40" s="9"/>
      <c r="F40" s="9"/>
      <c r="G40" s="9"/>
      <c r="H40" s="11">
        <f>I40+J40+K40</f>
        <v>0</v>
      </c>
      <c r="I40" s="11"/>
      <c r="J40" s="11"/>
      <c r="K40" s="11"/>
      <c r="L40" s="13">
        <f>M40+N40+O40</f>
        <v>0</v>
      </c>
      <c r="M40" s="13">
        <f t="shared" si="23"/>
        <v>0</v>
      </c>
      <c r="N40" s="13">
        <f t="shared" si="23"/>
        <v>0</v>
      </c>
      <c r="O40" s="13">
        <f t="shared" si="23"/>
        <v>0</v>
      </c>
    </row>
    <row r="41" spans="1:15" ht="15.95" customHeight="1" x14ac:dyDescent="0.25">
      <c r="A41" s="21" t="s">
        <v>98</v>
      </c>
      <c r="B41" s="28" t="s">
        <v>176</v>
      </c>
      <c r="C41" s="29"/>
      <c r="D41" s="24">
        <f>D39+D40</f>
        <v>105.6</v>
      </c>
      <c r="E41" s="24">
        <f t="shared" ref="E41:O41" si="24">E39+E40</f>
        <v>105.6</v>
      </c>
      <c r="F41" s="24">
        <f t="shared" si="24"/>
        <v>0</v>
      </c>
      <c r="G41" s="24">
        <f t="shared" si="24"/>
        <v>0</v>
      </c>
      <c r="H41" s="25">
        <f t="shared" si="24"/>
        <v>0</v>
      </c>
      <c r="I41" s="25">
        <f t="shared" si="24"/>
        <v>0</v>
      </c>
      <c r="J41" s="25">
        <f t="shared" si="24"/>
        <v>0</v>
      </c>
      <c r="K41" s="25">
        <f t="shared" si="24"/>
        <v>0</v>
      </c>
      <c r="L41" s="22">
        <f t="shared" si="24"/>
        <v>105.6</v>
      </c>
      <c r="M41" s="22">
        <f t="shared" si="24"/>
        <v>105.6</v>
      </c>
      <c r="N41" s="22">
        <f t="shared" si="24"/>
        <v>0</v>
      </c>
      <c r="O41" s="22">
        <f t="shared" si="24"/>
        <v>0</v>
      </c>
    </row>
    <row r="42" spans="1:15" ht="15.95" customHeight="1" x14ac:dyDescent="0.25">
      <c r="A42" s="6" t="s">
        <v>99</v>
      </c>
      <c r="B42" s="527" t="s">
        <v>171</v>
      </c>
      <c r="C42" s="528"/>
      <c r="D42" s="528"/>
      <c r="E42" s="528"/>
      <c r="F42" s="528"/>
      <c r="G42" s="528"/>
      <c r="H42" s="528"/>
      <c r="I42" s="528"/>
      <c r="J42" s="528"/>
      <c r="K42" s="528"/>
      <c r="L42" s="528"/>
      <c r="M42" s="528"/>
      <c r="N42" s="528"/>
      <c r="O42" s="529"/>
    </row>
    <row r="43" spans="1:15" ht="15.95" customHeight="1" x14ac:dyDescent="0.25">
      <c r="A43" s="14" t="s">
        <v>100</v>
      </c>
      <c r="B43" s="15" t="s">
        <v>55</v>
      </c>
      <c r="C43" s="31" t="s">
        <v>51</v>
      </c>
      <c r="D43" s="17">
        <f>E43+F43+G43</f>
        <v>0.1</v>
      </c>
      <c r="E43" s="17">
        <v>0.1</v>
      </c>
      <c r="F43" s="17"/>
      <c r="G43" s="17"/>
      <c r="H43" s="11">
        <f>I43+J43+K43</f>
        <v>0</v>
      </c>
      <c r="I43" s="11"/>
      <c r="J43" s="11"/>
      <c r="K43" s="11"/>
      <c r="L43" s="13">
        <f>M43+N43+O43</f>
        <v>0.1</v>
      </c>
      <c r="M43" s="13">
        <f t="shared" ref="M43:O45" si="25">E43+I43</f>
        <v>0.1</v>
      </c>
      <c r="N43" s="13">
        <f t="shared" si="25"/>
        <v>0</v>
      </c>
      <c r="O43" s="13">
        <f t="shared" si="25"/>
        <v>0</v>
      </c>
    </row>
    <row r="44" spans="1:15" ht="15.95" customHeight="1" x14ac:dyDescent="0.25">
      <c r="A44" s="14" t="s">
        <v>101</v>
      </c>
      <c r="B44" s="13" t="s">
        <v>33</v>
      </c>
      <c r="C44" s="31" t="s">
        <v>51</v>
      </c>
      <c r="D44" s="17">
        <f>E44+F44+G44</f>
        <v>0.1</v>
      </c>
      <c r="E44" s="17">
        <v>0.1</v>
      </c>
      <c r="F44" s="17"/>
      <c r="G44" s="17"/>
      <c r="H44" s="11">
        <f>I44+J44+K44</f>
        <v>0</v>
      </c>
      <c r="I44" s="11"/>
      <c r="J44" s="11"/>
      <c r="K44" s="11"/>
      <c r="L44" s="13">
        <f>M44+N44+O44</f>
        <v>0.1</v>
      </c>
      <c r="M44" s="13">
        <f t="shared" si="25"/>
        <v>0.1</v>
      </c>
      <c r="N44" s="13">
        <f t="shared" si="25"/>
        <v>0</v>
      </c>
      <c r="O44" s="13">
        <f t="shared" si="25"/>
        <v>0</v>
      </c>
    </row>
    <row r="45" spans="1:15" ht="15" customHeight="1" x14ac:dyDescent="0.25">
      <c r="A45" s="20" t="s">
        <v>102</v>
      </c>
      <c r="B45" s="30" t="s">
        <v>160</v>
      </c>
      <c r="C45" s="31" t="s">
        <v>51</v>
      </c>
      <c r="D45" s="17">
        <f>E45+F45+G45</f>
        <v>1.5</v>
      </c>
      <c r="E45" s="17">
        <v>1.5</v>
      </c>
      <c r="F45" s="17"/>
      <c r="G45" s="17"/>
      <c r="H45" s="11">
        <f>I45+J45+K45</f>
        <v>0</v>
      </c>
      <c r="I45" s="11"/>
      <c r="J45" s="11"/>
      <c r="K45" s="11"/>
      <c r="L45" s="13">
        <f>M45+N45+O45</f>
        <v>1.5</v>
      </c>
      <c r="M45" s="13">
        <f t="shared" si="25"/>
        <v>1.5</v>
      </c>
      <c r="N45" s="13">
        <f t="shared" si="25"/>
        <v>0</v>
      </c>
      <c r="O45" s="13">
        <f t="shared" si="25"/>
        <v>0</v>
      </c>
    </row>
    <row r="46" spans="1:15" ht="15" customHeight="1" x14ac:dyDescent="0.25">
      <c r="A46" s="6" t="s">
        <v>103</v>
      </c>
      <c r="B46" s="30" t="s">
        <v>434</v>
      </c>
      <c r="C46" s="31" t="s">
        <v>51</v>
      </c>
      <c r="D46" s="17">
        <f t="shared" ref="D46:D76" si="26">E46+F46+G46</f>
        <v>6.3999999999999995</v>
      </c>
      <c r="E46" s="17">
        <v>0.1</v>
      </c>
      <c r="F46" s="17"/>
      <c r="G46" s="17">
        <v>6.3</v>
      </c>
      <c r="H46" s="11">
        <f t="shared" ref="H46:H76" si="27">I46+J46+K46</f>
        <v>0</v>
      </c>
      <c r="I46" s="11"/>
      <c r="J46" s="11"/>
      <c r="K46" s="11"/>
      <c r="L46" s="13">
        <f t="shared" ref="L46:L76" si="28">M46+N46+O46</f>
        <v>6.3999999999999995</v>
      </c>
      <c r="M46" s="13">
        <f t="shared" ref="M46:M76" si="29">E46+I46</f>
        <v>0.1</v>
      </c>
      <c r="N46" s="13">
        <f t="shared" ref="N46:N76" si="30">F46+J46</f>
        <v>0</v>
      </c>
      <c r="O46" s="13">
        <f t="shared" ref="O46:O76" si="31">G46+K46</f>
        <v>6.3</v>
      </c>
    </row>
    <row r="47" spans="1:15" ht="15" customHeight="1" x14ac:dyDescent="0.25">
      <c r="A47" s="6" t="s">
        <v>104</v>
      </c>
      <c r="B47" s="19" t="s">
        <v>152</v>
      </c>
      <c r="C47" s="31" t="s">
        <v>51</v>
      </c>
      <c r="D47" s="17">
        <f t="shared" si="26"/>
        <v>7.1</v>
      </c>
      <c r="E47" s="17"/>
      <c r="F47" s="17">
        <v>7.1</v>
      </c>
      <c r="G47" s="17"/>
      <c r="H47" s="11">
        <f t="shared" si="27"/>
        <v>0</v>
      </c>
      <c r="I47" s="11"/>
      <c r="J47" s="11"/>
      <c r="K47" s="11"/>
      <c r="L47" s="13">
        <f t="shared" si="28"/>
        <v>7.1</v>
      </c>
      <c r="M47" s="13">
        <f t="shared" si="29"/>
        <v>0</v>
      </c>
      <c r="N47" s="13">
        <f t="shared" si="30"/>
        <v>7.1</v>
      </c>
      <c r="O47" s="13">
        <f t="shared" si="31"/>
        <v>0</v>
      </c>
    </row>
    <row r="48" spans="1:15" ht="15" customHeight="1" x14ac:dyDescent="0.25">
      <c r="A48" s="33" t="s">
        <v>105</v>
      </c>
      <c r="B48" s="32" t="s">
        <v>343</v>
      </c>
      <c r="C48" s="31" t="s">
        <v>51</v>
      </c>
      <c r="D48" s="17">
        <f t="shared" si="26"/>
        <v>7.8999999999999995</v>
      </c>
      <c r="E48" s="17">
        <v>0.1</v>
      </c>
      <c r="F48" s="17"/>
      <c r="G48" s="17">
        <v>7.8</v>
      </c>
      <c r="H48" s="11">
        <f t="shared" si="27"/>
        <v>0</v>
      </c>
      <c r="I48" s="11"/>
      <c r="J48" s="11"/>
      <c r="K48" s="11"/>
      <c r="L48" s="13">
        <f t="shared" si="28"/>
        <v>7.8999999999999995</v>
      </c>
      <c r="M48" s="13">
        <f t="shared" si="29"/>
        <v>0.1</v>
      </c>
      <c r="N48" s="13">
        <f t="shared" si="30"/>
        <v>0</v>
      </c>
      <c r="O48" s="13">
        <f t="shared" si="31"/>
        <v>7.8</v>
      </c>
    </row>
    <row r="49" spans="1:15" ht="15" customHeight="1" x14ac:dyDescent="0.25">
      <c r="A49" s="33" t="s">
        <v>106</v>
      </c>
      <c r="B49" s="30" t="s">
        <v>435</v>
      </c>
      <c r="C49" s="16" t="s">
        <v>51</v>
      </c>
      <c r="D49" s="17">
        <f t="shared" si="26"/>
        <v>37.6</v>
      </c>
      <c r="E49" s="17">
        <v>1.7</v>
      </c>
      <c r="F49" s="17">
        <v>30.7</v>
      </c>
      <c r="G49" s="17">
        <v>5.2</v>
      </c>
      <c r="H49" s="11">
        <f t="shared" si="27"/>
        <v>0</v>
      </c>
      <c r="I49" s="11"/>
      <c r="J49" s="11"/>
      <c r="K49" s="11"/>
      <c r="L49" s="13">
        <f t="shared" si="28"/>
        <v>37.6</v>
      </c>
      <c r="M49" s="13">
        <f t="shared" si="29"/>
        <v>1.7</v>
      </c>
      <c r="N49" s="13">
        <f t="shared" si="30"/>
        <v>30.7</v>
      </c>
      <c r="O49" s="13">
        <f t="shared" si="31"/>
        <v>5.2</v>
      </c>
    </row>
    <row r="50" spans="1:15" ht="15" customHeight="1" x14ac:dyDescent="0.25">
      <c r="A50" s="33" t="s">
        <v>107</v>
      </c>
      <c r="B50" s="30" t="s">
        <v>436</v>
      </c>
      <c r="C50" s="16" t="s">
        <v>51</v>
      </c>
      <c r="D50" s="17">
        <f t="shared" si="26"/>
        <v>10.9</v>
      </c>
      <c r="E50" s="17">
        <v>0.8</v>
      </c>
      <c r="F50" s="17">
        <v>0.6</v>
      </c>
      <c r="G50" s="17">
        <v>9.5</v>
      </c>
      <c r="H50" s="11">
        <f t="shared" si="27"/>
        <v>0</v>
      </c>
      <c r="I50" s="11"/>
      <c r="J50" s="11"/>
      <c r="K50" s="11"/>
      <c r="L50" s="13">
        <f t="shared" si="28"/>
        <v>10.9</v>
      </c>
      <c r="M50" s="13">
        <f t="shared" si="29"/>
        <v>0.8</v>
      </c>
      <c r="N50" s="13">
        <f t="shared" si="30"/>
        <v>0.6</v>
      </c>
      <c r="O50" s="13">
        <f t="shared" si="31"/>
        <v>9.5</v>
      </c>
    </row>
    <row r="51" spans="1:15" ht="15" customHeight="1" x14ac:dyDescent="0.25">
      <c r="A51" s="33" t="s">
        <v>108</v>
      </c>
      <c r="B51" s="30" t="s">
        <v>437</v>
      </c>
      <c r="C51" s="31" t="s">
        <v>51</v>
      </c>
      <c r="D51" s="17">
        <f>E51+F51+G51</f>
        <v>0.1</v>
      </c>
      <c r="E51" s="17">
        <v>0.1</v>
      </c>
      <c r="F51" s="17"/>
      <c r="G51" s="17"/>
      <c r="H51" s="11">
        <f>I51+J51+K51</f>
        <v>0</v>
      </c>
      <c r="I51" s="11"/>
      <c r="J51" s="11"/>
      <c r="K51" s="11"/>
      <c r="L51" s="13">
        <f>M51+N51+O51</f>
        <v>0.1</v>
      </c>
      <c r="M51" s="13">
        <f>E51+I51</f>
        <v>0.1</v>
      </c>
      <c r="N51" s="13">
        <f>F51+J51</f>
        <v>0</v>
      </c>
      <c r="O51" s="13">
        <f>G51+K51</f>
        <v>0</v>
      </c>
    </row>
    <row r="52" spans="1:15" ht="15" customHeight="1" x14ac:dyDescent="0.25">
      <c r="A52" s="33" t="s">
        <v>109</v>
      </c>
      <c r="B52" s="34" t="s">
        <v>396</v>
      </c>
      <c r="C52" s="16" t="s">
        <v>51</v>
      </c>
      <c r="D52" s="17">
        <f t="shared" si="26"/>
        <v>2.2000000000000002</v>
      </c>
      <c r="E52" s="17">
        <v>2.2000000000000002</v>
      </c>
      <c r="F52" s="17"/>
      <c r="G52" s="17"/>
      <c r="H52" s="11">
        <f t="shared" si="27"/>
        <v>0</v>
      </c>
      <c r="I52" s="11"/>
      <c r="J52" s="11"/>
      <c r="K52" s="11"/>
      <c r="L52" s="13">
        <f t="shared" si="28"/>
        <v>2.2000000000000002</v>
      </c>
      <c r="M52" s="13">
        <f t="shared" si="29"/>
        <v>2.2000000000000002</v>
      </c>
      <c r="N52" s="13">
        <f t="shared" si="30"/>
        <v>0</v>
      </c>
      <c r="O52" s="13">
        <f t="shared" si="31"/>
        <v>0</v>
      </c>
    </row>
    <row r="53" spans="1:15" ht="15" customHeight="1" x14ac:dyDescent="0.25">
      <c r="A53" s="33" t="s">
        <v>155</v>
      </c>
      <c r="B53" s="203" t="s">
        <v>46</v>
      </c>
      <c r="C53" s="16" t="s">
        <v>51</v>
      </c>
      <c r="D53" s="17">
        <f t="shared" si="26"/>
        <v>0.1</v>
      </c>
      <c r="E53" s="17">
        <v>0.1</v>
      </c>
      <c r="F53" s="17"/>
      <c r="G53" s="17"/>
      <c r="H53" s="11">
        <f t="shared" si="27"/>
        <v>0</v>
      </c>
      <c r="I53" s="11"/>
      <c r="J53" s="11"/>
      <c r="K53" s="11"/>
      <c r="L53" s="13">
        <f t="shared" ref="L53" si="32">M53+N53+O53</f>
        <v>0.1</v>
      </c>
      <c r="M53" s="13">
        <f t="shared" ref="M53" si="33">E53+I53</f>
        <v>0.1</v>
      </c>
      <c r="N53" s="13">
        <f t="shared" ref="N53" si="34">F53+J53</f>
        <v>0</v>
      </c>
      <c r="O53" s="13">
        <f t="shared" ref="O53" si="35">G53+K53</f>
        <v>0</v>
      </c>
    </row>
    <row r="54" spans="1:15" ht="15" customHeight="1" x14ac:dyDescent="0.25">
      <c r="A54" s="33" t="s">
        <v>156</v>
      </c>
      <c r="B54" s="13" t="s">
        <v>43</v>
      </c>
      <c r="C54" s="16" t="s">
        <v>51</v>
      </c>
      <c r="D54" s="17">
        <f t="shared" si="26"/>
        <v>0.1</v>
      </c>
      <c r="E54" s="17">
        <v>0.1</v>
      </c>
      <c r="F54" s="17"/>
      <c r="G54" s="17"/>
      <c r="H54" s="11">
        <f t="shared" si="27"/>
        <v>0</v>
      </c>
      <c r="I54" s="11"/>
      <c r="J54" s="11"/>
      <c r="K54" s="11"/>
      <c r="L54" s="13">
        <f t="shared" si="28"/>
        <v>0.1</v>
      </c>
      <c r="M54" s="13">
        <f t="shared" si="29"/>
        <v>0.1</v>
      </c>
      <c r="N54" s="13">
        <f t="shared" si="30"/>
        <v>0</v>
      </c>
      <c r="O54" s="13">
        <f t="shared" si="31"/>
        <v>0</v>
      </c>
    </row>
    <row r="55" spans="1:15" ht="15" customHeight="1" x14ac:dyDescent="0.25">
      <c r="A55" s="33" t="s">
        <v>110</v>
      </c>
      <c r="B55" s="35" t="s">
        <v>165</v>
      </c>
      <c r="C55" s="31" t="s">
        <v>51</v>
      </c>
      <c r="D55" s="17">
        <f t="shared" si="26"/>
        <v>6.6</v>
      </c>
      <c r="E55" s="17">
        <v>0.1</v>
      </c>
      <c r="F55" s="17"/>
      <c r="G55" s="17">
        <v>6.5</v>
      </c>
      <c r="H55" s="11">
        <f t="shared" si="27"/>
        <v>0</v>
      </c>
      <c r="I55" s="11"/>
      <c r="J55" s="11"/>
      <c r="K55" s="11"/>
      <c r="L55" s="13">
        <f t="shared" si="28"/>
        <v>6.6</v>
      </c>
      <c r="M55" s="13">
        <f t="shared" ref="M55:O58" si="36">E55+I55</f>
        <v>0.1</v>
      </c>
      <c r="N55" s="13">
        <f t="shared" si="36"/>
        <v>0</v>
      </c>
      <c r="O55" s="13">
        <f t="shared" si="36"/>
        <v>6.5</v>
      </c>
    </row>
    <row r="56" spans="1:15" ht="15" customHeight="1" x14ac:dyDescent="0.25">
      <c r="A56" s="33" t="s">
        <v>157</v>
      </c>
      <c r="B56" s="35" t="s">
        <v>44</v>
      </c>
      <c r="C56" s="31" t="s">
        <v>51</v>
      </c>
      <c r="D56" s="17">
        <f t="shared" si="26"/>
        <v>0.1</v>
      </c>
      <c r="E56" s="17">
        <v>0.1</v>
      </c>
      <c r="F56" s="17"/>
      <c r="G56" s="17"/>
      <c r="H56" s="11">
        <f t="shared" si="27"/>
        <v>0</v>
      </c>
      <c r="I56" s="11"/>
      <c r="J56" s="11"/>
      <c r="K56" s="11"/>
      <c r="L56" s="13">
        <f t="shared" ref="L56:L57" si="37">M56+N56+O56</f>
        <v>0.1</v>
      </c>
      <c r="M56" s="13">
        <f t="shared" ref="M56" si="38">E56+I56</f>
        <v>0.1</v>
      </c>
      <c r="N56" s="13">
        <f t="shared" ref="N56" si="39">F56+J56</f>
        <v>0</v>
      </c>
      <c r="O56" s="13">
        <f t="shared" ref="O56" si="40">G56+K56</f>
        <v>0</v>
      </c>
    </row>
    <row r="57" spans="1:15" ht="15" customHeight="1" x14ac:dyDescent="0.25">
      <c r="A57" s="6" t="s">
        <v>158</v>
      </c>
      <c r="B57" s="94" t="s">
        <v>47</v>
      </c>
      <c r="C57" s="31" t="s">
        <v>51</v>
      </c>
      <c r="D57" s="17">
        <f t="shared" si="26"/>
        <v>0.1</v>
      </c>
      <c r="E57" s="17">
        <v>0.1</v>
      </c>
      <c r="F57" s="17"/>
      <c r="G57" s="17"/>
      <c r="H57" s="11">
        <f t="shared" si="27"/>
        <v>0</v>
      </c>
      <c r="I57" s="11"/>
      <c r="J57" s="11"/>
      <c r="K57" s="11"/>
      <c r="L57" s="13">
        <f t="shared" si="37"/>
        <v>0.1</v>
      </c>
      <c r="M57" s="13">
        <f t="shared" ref="M57" si="41">E57+I57</f>
        <v>0.1</v>
      </c>
      <c r="N57" s="13">
        <f t="shared" ref="N57" si="42">F57+J57</f>
        <v>0</v>
      </c>
      <c r="O57" s="13">
        <f t="shared" ref="O57" si="43">G57+K57</f>
        <v>0</v>
      </c>
    </row>
    <row r="58" spans="1:15" ht="15" customHeight="1" x14ac:dyDescent="0.25">
      <c r="A58" s="6" t="s">
        <v>111</v>
      </c>
      <c r="B58" s="34" t="s">
        <v>397</v>
      </c>
      <c r="C58" s="31" t="s">
        <v>51</v>
      </c>
      <c r="D58" s="17">
        <f>E58+F58+G58</f>
        <v>4.8</v>
      </c>
      <c r="E58" s="17"/>
      <c r="F58" s="17"/>
      <c r="G58" s="17">
        <v>4.8</v>
      </c>
      <c r="H58" s="11">
        <f t="shared" si="27"/>
        <v>0</v>
      </c>
      <c r="I58" s="11"/>
      <c r="J58" s="11"/>
      <c r="K58" s="11"/>
      <c r="L58" s="13">
        <f t="shared" si="28"/>
        <v>4.8</v>
      </c>
      <c r="M58" s="13">
        <f t="shared" si="36"/>
        <v>0</v>
      </c>
      <c r="N58" s="13">
        <f t="shared" si="36"/>
        <v>0</v>
      </c>
      <c r="O58" s="13">
        <f t="shared" si="36"/>
        <v>4.8</v>
      </c>
    </row>
    <row r="59" spans="1:15" ht="15" customHeight="1" x14ac:dyDescent="0.25">
      <c r="A59" s="6" t="s">
        <v>112</v>
      </c>
      <c r="B59" s="34" t="s">
        <v>42</v>
      </c>
      <c r="C59" s="31" t="s">
        <v>51</v>
      </c>
      <c r="D59" s="17">
        <f t="shared" si="26"/>
        <v>27.1</v>
      </c>
      <c r="E59" s="17">
        <v>0.1</v>
      </c>
      <c r="F59" s="17"/>
      <c r="G59" s="17">
        <v>27</v>
      </c>
      <c r="H59" s="11">
        <f t="shared" si="27"/>
        <v>0</v>
      </c>
      <c r="I59" s="11"/>
      <c r="J59" s="11"/>
      <c r="K59" s="11"/>
      <c r="L59" s="13">
        <f t="shared" si="28"/>
        <v>27.1</v>
      </c>
      <c r="M59" s="13">
        <f t="shared" si="29"/>
        <v>0.1</v>
      </c>
      <c r="N59" s="13">
        <f t="shared" si="30"/>
        <v>0</v>
      </c>
      <c r="O59" s="13">
        <f t="shared" si="31"/>
        <v>27</v>
      </c>
    </row>
    <row r="60" spans="1:15" ht="15" customHeight="1" x14ac:dyDescent="0.25">
      <c r="A60" s="6" t="s">
        <v>113</v>
      </c>
      <c r="B60" s="34" t="s">
        <v>398</v>
      </c>
      <c r="C60" s="31" t="s">
        <v>51</v>
      </c>
      <c r="D60" s="17">
        <f>E60+F60+G60</f>
        <v>12.1</v>
      </c>
      <c r="E60" s="17">
        <v>0.1</v>
      </c>
      <c r="F60" s="17"/>
      <c r="G60" s="17">
        <v>12</v>
      </c>
      <c r="H60" s="11">
        <f t="shared" si="27"/>
        <v>0</v>
      </c>
      <c r="I60" s="11"/>
      <c r="J60" s="11"/>
      <c r="K60" s="11"/>
      <c r="L60" s="13">
        <f t="shared" si="28"/>
        <v>12.1</v>
      </c>
      <c r="M60" s="13">
        <f>E60+I60</f>
        <v>0.1</v>
      </c>
      <c r="N60" s="13">
        <f>F60+J60</f>
        <v>0</v>
      </c>
      <c r="O60" s="13">
        <f>G60+K60</f>
        <v>12</v>
      </c>
    </row>
    <row r="61" spans="1:15" ht="15" customHeight="1" x14ac:dyDescent="0.25">
      <c r="A61" s="6" t="s">
        <v>114</v>
      </c>
      <c r="B61" s="35" t="s">
        <v>41</v>
      </c>
      <c r="C61" s="31" t="s">
        <v>51</v>
      </c>
      <c r="D61" s="17">
        <f t="shared" si="26"/>
        <v>22.6</v>
      </c>
      <c r="E61" s="17">
        <v>0.1</v>
      </c>
      <c r="F61" s="17"/>
      <c r="G61" s="17">
        <v>22.5</v>
      </c>
      <c r="H61" s="11">
        <f t="shared" si="27"/>
        <v>0</v>
      </c>
      <c r="I61" s="11"/>
      <c r="J61" s="11"/>
      <c r="K61" s="11"/>
      <c r="L61" s="13">
        <f t="shared" si="28"/>
        <v>22.6</v>
      </c>
      <c r="M61" s="13">
        <f t="shared" si="29"/>
        <v>0.1</v>
      </c>
      <c r="N61" s="13">
        <f t="shared" si="30"/>
        <v>0</v>
      </c>
      <c r="O61" s="13">
        <f t="shared" si="31"/>
        <v>22.5</v>
      </c>
    </row>
    <row r="62" spans="1:15" ht="15" customHeight="1" x14ac:dyDescent="0.25">
      <c r="A62" s="6" t="s">
        <v>115</v>
      </c>
      <c r="B62" s="30" t="s">
        <v>161</v>
      </c>
      <c r="C62" s="31" t="s">
        <v>51</v>
      </c>
      <c r="D62" s="17">
        <f t="shared" si="26"/>
        <v>6.2</v>
      </c>
      <c r="E62" s="17">
        <v>1</v>
      </c>
      <c r="F62" s="17"/>
      <c r="G62" s="17">
        <v>5.2</v>
      </c>
      <c r="H62" s="11">
        <f t="shared" si="27"/>
        <v>0</v>
      </c>
      <c r="I62" s="11"/>
      <c r="J62" s="11"/>
      <c r="K62" s="11"/>
      <c r="L62" s="13">
        <f t="shared" si="28"/>
        <v>6.2</v>
      </c>
      <c r="M62" s="13">
        <f t="shared" si="29"/>
        <v>1</v>
      </c>
      <c r="N62" s="13">
        <f t="shared" si="30"/>
        <v>0</v>
      </c>
      <c r="O62" s="13">
        <f t="shared" si="31"/>
        <v>5.2</v>
      </c>
    </row>
    <row r="63" spans="1:15" ht="15" customHeight="1" x14ac:dyDescent="0.25">
      <c r="A63" s="6" t="s">
        <v>166</v>
      </c>
      <c r="B63" s="30" t="s">
        <v>153</v>
      </c>
      <c r="C63" s="31" t="s">
        <v>51</v>
      </c>
      <c r="D63" s="17">
        <f t="shared" si="26"/>
        <v>60.4</v>
      </c>
      <c r="E63" s="17"/>
      <c r="F63" s="17"/>
      <c r="G63" s="17">
        <v>60.4</v>
      </c>
      <c r="H63" s="11">
        <f t="shared" si="27"/>
        <v>0</v>
      </c>
      <c r="I63" s="11"/>
      <c r="J63" s="11"/>
      <c r="K63" s="11"/>
      <c r="L63" s="13">
        <f t="shared" si="28"/>
        <v>60.4</v>
      </c>
      <c r="M63" s="13">
        <f t="shared" si="29"/>
        <v>0</v>
      </c>
      <c r="N63" s="13">
        <f t="shared" si="30"/>
        <v>0</v>
      </c>
      <c r="O63" s="13">
        <f t="shared" si="31"/>
        <v>60.4</v>
      </c>
    </row>
    <row r="64" spans="1:15" ht="15" customHeight="1" x14ac:dyDescent="0.25">
      <c r="A64" s="6" t="s">
        <v>116</v>
      </c>
      <c r="B64" s="30" t="s">
        <v>34</v>
      </c>
      <c r="C64" s="31" t="s">
        <v>51</v>
      </c>
      <c r="D64" s="17">
        <f t="shared" si="26"/>
        <v>35.299999999999997</v>
      </c>
      <c r="E64" s="17"/>
      <c r="F64" s="17"/>
      <c r="G64" s="17">
        <v>35.299999999999997</v>
      </c>
      <c r="H64" s="11">
        <f t="shared" si="27"/>
        <v>0</v>
      </c>
      <c r="I64" s="11"/>
      <c r="J64" s="11"/>
      <c r="K64" s="11"/>
      <c r="L64" s="13">
        <f t="shared" si="28"/>
        <v>35.299999999999997</v>
      </c>
      <c r="M64" s="13">
        <f t="shared" si="29"/>
        <v>0</v>
      </c>
      <c r="N64" s="13">
        <f t="shared" si="30"/>
        <v>0</v>
      </c>
      <c r="O64" s="13">
        <f t="shared" si="31"/>
        <v>35.299999999999997</v>
      </c>
    </row>
    <row r="65" spans="1:15" ht="15" customHeight="1" x14ac:dyDescent="0.25">
      <c r="A65" s="6" t="s">
        <v>117</v>
      </c>
      <c r="B65" s="30" t="s">
        <v>36</v>
      </c>
      <c r="C65" s="31" t="s">
        <v>51</v>
      </c>
      <c r="D65" s="17">
        <f t="shared" si="26"/>
        <v>35.6</v>
      </c>
      <c r="E65" s="17"/>
      <c r="F65" s="17"/>
      <c r="G65" s="17">
        <v>35.6</v>
      </c>
      <c r="H65" s="11">
        <f t="shared" si="27"/>
        <v>0</v>
      </c>
      <c r="I65" s="11"/>
      <c r="J65" s="11"/>
      <c r="K65" s="11"/>
      <c r="L65" s="13">
        <f t="shared" si="28"/>
        <v>35.6</v>
      </c>
      <c r="M65" s="13">
        <f t="shared" si="29"/>
        <v>0</v>
      </c>
      <c r="N65" s="13">
        <f t="shared" si="30"/>
        <v>0</v>
      </c>
      <c r="O65" s="13">
        <f t="shared" si="31"/>
        <v>35.6</v>
      </c>
    </row>
    <row r="66" spans="1:15" ht="15" customHeight="1" x14ac:dyDescent="0.25">
      <c r="A66" s="6" t="s">
        <v>118</v>
      </c>
      <c r="B66" s="30" t="s">
        <v>38</v>
      </c>
      <c r="C66" s="31" t="s">
        <v>51</v>
      </c>
      <c r="D66" s="17">
        <f t="shared" si="26"/>
        <v>76.400000000000006</v>
      </c>
      <c r="E66" s="17"/>
      <c r="F66" s="17"/>
      <c r="G66" s="17">
        <v>76.400000000000006</v>
      </c>
      <c r="H66" s="11">
        <f t="shared" si="27"/>
        <v>0</v>
      </c>
      <c r="I66" s="11"/>
      <c r="J66" s="11"/>
      <c r="K66" s="11"/>
      <c r="L66" s="13">
        <f t="shared" si="28"/>
        <v>76.400000000000006</v>
      </c>
      <c r="M66" s="13">
        <f t="shared" si="29"/>
        <v>0</v>
      </c>
      <c r="N66" s="13">
        <f t="shared" si="30"/>
        <v>0</v>
      </c>
      <c r="O66" s="13">
        <f t="shared" si="31"/>
        <v>76.400000000000006</v>
      </c>
    </row>
    <row r="67" spans="1:15" ht="15" customHeight="1" x14ac:dyDescent="0.25">
      <c r="A67" s="6" t="s">
        <v>119</v>
      </c>
      <c r="B67" s="30" t="s">
        <v>37</v>
      </c>
      <c r="C67" s="31" t="s">
        <v>51</v>
      </c>
      <c r="D67" s="17">
        <f t="shared" si="26"/>
        <v>38.200000000000003</v>
      </c>
      <c r="E67" s="17"/>
      <c r="F67" s="17"/>
      <c r="G67" s="17">
        <v>38.200000000000003</v>
      </c>
      <c r="H67" s="11">
        <f t="shared" si="27"/>
        <v>0</v>
      </c>
      <c r="I67" s="11"/>
      <c r="J67" s="11"/>
      <c r="K67" s="11"/>
      <c r="L67" s="13">
        <f t="shared" si="28"/>
        <v>38.200000000000003</v>
      </c>
      <c r="M67" s="13">
        <f t="shared" si="29"/>
        <v>0</v>
      </c>
      <c r="N67" s="13">
        <f t="shared" si="30"/>
        <v>0</v>
      </c>
      <c r="O67" s="13">
        <f t="shared" si="31"/>
        <v>38.200000000000003</v>
      </c>
    </row>
    <row r="68" spans="1:15" ht="15" customHeight="1" x14ac:dyDescent="0.25">
      <c r="A68" s="6" t="s">
        <v>120</v>
      </c>
      <c r="B68" s="36" t="s">
        <v>35</v>
      </c>
      <c r="C68" s="16" t="s">
        <v>51</v>
      </c>
      <c r="D68" s="17">
        <f t="shared" si="26"/>
        <v>69.7</v>
      </c>
      <c r="E68" s="17"/>
      <c r="F68" s="17"/>
      <c r="G68" s="17">
        <v>69.7</v>
      </c>
      <c r="H68" s="11">
        <f t="shared" si="27"/>
        <v>0</v>
      </c>
      <c r="I68" s="11"/>
      <c r="J68" s="11"/>
      <c r="K68" s="11"/>
      <c r="L68" s="13">
        <f t="shared" si="28"/>
        <v>69.7</v>
      </c>
      <c r="M68" s="13">
        <f t="shared" si="29"/>
        <v>0</v>
      </c>
      <c r="N68" s="13">
        <f t="shared" si="30"/>
        <v>0</v>
      </c>
      <c r="O68" s="13">
        <f t="shared" si="31"/>
        <v>69.7</v>
      </c>
    </row>
    <row r="69" spans="1:15" ht="15" customHeight="1" x14ac:dyDescent="0.25">
      <c r="A69" s="6" t="s">
        <v>162</v>
      </c>
      <c r="B69" s="37" t="s">
        <v>39</v>
      </c>
      <c r="C69" s="16" t="s">
        <v>51</v>
      </c>
      <c r="D69" s="17">
        <f t="shared" si="26"/>
        <v>8.9</v>
      </c>
      <c r="E69" s="17"/>
      <c r="F69" s="17"/>
      <c r="G69" s="17">
        <v>8.9</v>
      </c>
      <c r="H69" s="11">
        <f t="shared" si="27"/>
        <v>0</v>
      </c>
      <c r="I69" s="11"/>
      <c r="J69" s="11"/>
      <c r="K69" s="11"/>
      <c r="L69" s="13">
        <f t="shared" si="28"/>
        <v>8.9</v>
      </c>
      <c r="M69" s="13">
        <f t="shared" si="29"/>
        <v>0</v>
      </c>
      <c r="N69" s="13">
        <f t="shared" si="30"/>
        <v>0</v>
      </c>
      <c r="O69" s="13">
        <f t="shared" si="31"/>
        <v>8.9</v>
      </c>
    </row>
    <row r="70" spans="1:15" ht="15" customHeight="1" x14ac:dyDescent="0.25">
      <c r="A70" s="6" t="s">
        <v>121</v>
      </c>
      <c r="B70" s="37" t="s">
        <v>40</v>
      </c>
      <c r="C70" s="16" t="s">
        <v>51</v>
      </c>
      <c r="D70" s="17">
        <f t="shared" si="26"/>
        <v>16.2</v>
      </c>
      <c r="E70" s="17"/>
      <c r="F70" s="17"/>
      <c r="G70" s="17">
        <v>16.2</v>
      </c>
      <c r="H70" s="11">
        <f t="shared" si="27"/>
        <v>0</v>
      </c>
      <c r="I70" s="11"/>
      <c r="J70" s="11"/>
      <c r="K70" s="11"/>
      <c r="L70" s="13">
        <f t="shared" si="28"/>
        <v>16.2</v>
      </c>
      <c r="M70" s="13">
        <f t="shared" si="29"/>
        <v>0</v>
      </c>
      <c r="N70" s="13">
        <f t="shared" si="30"/>
        <v>0</v>
      </c>
      <c r="O70" s="13">
        <f t="shared" si="31"/>
        <v>16.2</v>
      </c>
    </row>
    <row r="71" spans="1:15" ht="15" customHeight="1" x14ac:dyDescent="0.25">
      <c r="A71" s="33" t="s">
        <v>122</v>
      </c>
      <c r="B71" s="36" t="s">
        <v>49</v>
      </c>
      <c r="C71" s="16" t="s">
        <v>51</v>
      </c>
      <c r="D71" s="17">
        <f t="shared" si="26"/>
        <v>4.3999999999999995</v>
      </c>
      <c r="E71" s="17"/>
      <c r="F71" s="17">
        <v>0.1</v>
      </c>
      <c r="G71" s="17">
        <v>4.3</v>
      </c>
      <c r="H71" s="11">
        <f t="shared" si="27"/>
        <v>0</v>
      </c>
      <c r="I71" s="11"/>
      <c r="J71" s="11"/>
      <c r="K71" s="11"/>
      <c r="L71" s="13">
        <f t="shared" si="28"/>
        <v>4.3999999999999995</v>
      </c>
      <c r="M71" s="13">
        <f t="shared" si="29"/>
        <v>0</v>
      </c>
      <c r="N71" s="13">
        <f t="shared" si="30"/>
        <v>0.1</v>
      </c>
      <c r="O71" s="13">
        <f t="shared" si="31"/>
        <v>4.3</v>
      </c>
    </row>
    <row r="72" spans="1:15" ht="15" customHeight="1" x14ac:dyDescent="0.25">
      <c r="A72" s="39" t="s">
        <v>123</v>
      </c>
      <c r="B72" s="36" t="s">
        <v>48</v>
      </c>
      <c r="C72" s="16" t="s">
        <v>51</v>
      </c>
      <c r="D72" s="17">
        <f t="shared" si="26"/>
        <v>52.3</v>
      </c>
      <c r="E72" s="17"/>
      <c r="F72" s="17">
        <v>0.3</v>
      </c>
      <c r="G72" s="17">
        <v>52</v>
      </c>
      <c r="H72" s="11">
        <f t="shared" si="27"/>
        <v>0</v>
      </c>
      <c r="I72" s="11"/>
      <c r="J72" s="11"/>
      <c r="K72" s="11"/>
      <c r="L72" s="13">
        <f t="shared" si="28"/>
        <v>52.3</v>
      </c>
      <c r="M72" s="13">
        <f t="shared" si="29"/>
        <v>0</v>
      </c>
      <c r="N72" s="13">
        <f t="shared" si="30"/>
        <v>0.3</v>
      </c>
      <c r="O72" s="13">
        <f t="shared" si="31"/>
        <v>52</v>
      </c>
    </row>
    <row r="73" spans="1:15" ht="15" customHeight="1" x14ac:dyDescent="0.25">
      <c r="A73" s="14" t="s">
        <v>124</v>
      </c>
      <c r="B73" s="36" t="s">
        <v>65</v>
      </c>
      <c r="C73" s="16" t="s">
        <v>51</v>
      </c>
      <c r="D73" s="17">
        <f t="shared" si="26"/>
        <v>11.8</v>
      </c>
      <c r="E73" s="17"/>
      <c r="F73" s="17"/>
      <c r="G73" s="17">
        <v>11.8</v>
      </c>
      <c r="H73" s="11">
        <f t="shared" si="27"/>
        <v>0</v>
      </c>
      <c r="I73" s="11"/>
      <c r="J73" s="11"/>
      <c r="K73" s="11"/>
      <c r="L73" s="13">
        <f t="shared" si="28"/>
        <v>11.8</v>
      </c>
      <c r="M73" s="13">
        <f t="shared" si="29"/>
        <v>0</v>
      </c>
      <c r="N73" s="13">
        <f t="shared" si="30"/>
        <v>0</v>
      </c>
      <c r="O73" s="13">
        <f t="shared" si="31"/>
        <v>11.8</v>
      </c>
    </row>
    <row r="74" spans="1:15" ht="15" customHeight="1" x14ac:dyDescent="0.25">
      <c r="A74" s="20" t="s">
        <v>125</v>
      </c>
      <c r="B74" s="36" t="s">
        <v>50</v>
      </c>
      <c r="C74" s="16" t="s">
        <v>51</v>
      </c>
      <c r="D74" s="17">
        <f t="shared" si="26"/>
        <v>26.5</v>
      </c>
      <c r="E74" s="17"/>
      <c r="F74" s="17">
        <v>26.5</v>
      </c>
      <c r="G74" s="17"/>
      <c r="H74" s="11">
        <f t="shared" si="27"/>
        <v>0</v>
      </c>
      <c r="I74" s="11"/>
      <c r="J74" s="11"/>
      <c r="K74" s="11"/>
      <c r="L74" s="13">
        <f t="shared" si="28"/>
        <v>26.5</v>
      </c>
      <c r="M74" s="13">
        <f t="shared" si="29"/>
        <v>0</v>
      </c>
      <c r="N74" s="13">
        <f t="shared" si="30"/>
        <v>26.5</v>
      </c>
      <c r="O74" s="13">
        <f t="shared" si="31"/>
        <v>0</v>
      </c>
    </row>
    <row r="75" spans="1:15" ht="15" customHeight="1" x14ac:dyDescent="0.25">
      <c r="A75" s="391" t="s">
        <v>126</v>
      </c>
      <c r="B75" s="36" t="s">
        <v>167</v>
      </c>
      <c r="C75" s="16" t="s">
        <v>51</v>
      </c>
      <c r="D75" s="17">
        <f t="shared" si="26"/>
        <v>14</v>
      </c>
      <c r="E75" s="17">
        <v>0.1</v>
      </c>
      <c r="F75" s="17"/>
      <c r="G75" s="17">
        <v>13.9</v>
      </c>
      <c r="H75" s="11">
        <f t="shared" si="27"/>
        <v>0</v>
      </c>
      <c r="I75" s="11"/>
      <c r="J75" s="11"/>
      <c r="K75" s="11"/>
      <c r="L75" s="13">
        <f t="shared" si="28"/>
        <v>14</v>
      </c>
      <c r="M75" s="13">
        <f t="shared" si="29"/>
        <v>0.1</v>
      </c>
      <c r="N75" s="13">
        <f t="shared" si="30"/>
        <v>0</v>
      </c>
      <c r="O75" s="13">
        <f t="shared" si="31"/>
        <v>13.9</v>
      </c>
    </row>
    <row r="76" spans="1:15" s="38" customFormat="1" ht="15" customHeight="1" x14ac:dyDescent="0.25">
      <c r="A76" s="33" t="s">
        <v>127</v>
      </c>
      <c r="B76" s="36" t="s">
        <v>168</v>
      </c>
      <c r="C76" s="16" t="s">
        <v>51</v>
      </c>
      <c r="D76" s="17">
        <f t="shared" si="26"/>
        <v>2</v>
      </c>
      <c r="E76" s="17">
        <v>2</v>
      </c>
      <c r="F76" s="17"/>
      <c r="G76" s="17"/>
      <c r="H76" s="11">
        <f t="shared" si="27"/>
        <v>0</v>
      </c>
      <c r="I76" s="11"/>
      <c r="J76" s="11"/>
      <c r="K76" s="11"/>
      <c r="L76" s="13">
        <f t="shared" si="28"/>
        <v>2</v>
      </c>
      <c r="M76" s="13">
        <f t="shared" si="29"/>
        <v>2</v>
      </c>
      <c r="N76" s="13">
        <f t="shared" si="30"/>
        <v>0</v>
      </c>
      <c r="O76" s="13">
        <f t="shared" si="31"/>
        <v>0</v>
      </c>
    </row>
    <row r="77" spans="1:15" ht="15.95" customHeight="1" x14ac:dyDescent="0.25">
      <c r="A77" s="393" t="s">
        <v>128</v>
      </c>
      <c r="B77" s="28" t="s">
        <v>177</v>
      </c>
      <c r="C77" s="26"/>
      <c r="D77" s="22">
        <f>SUM(D42:D76)</f>
        <v>605.39999999999986</v>
      </c>
      <c r="E77" s="22">
        <f>SUM(E42:E76)</f>
        <v>10.599999999999996</v>
      </c>
      <c r="F77" s="22">
        <f>SUM(F42:F76)</f>
        <v>65.3</v>
      </c>
      <c r="G77" s="22">
        <f>SUM(G42:G76)</f>
        <v>529.49999999999989</v>
      </c>
      <c r="H77" s="25">
        <f>SUM(H43:H76)</f>
        <v>0</v>
      </c>
      <c r="I77" s="25">
        <f>SUM(I43:I76)</f>
        <v>0</v>
      </c>
      <c r="J77" s="25">
        <f>SUM(J43:J76)</f>
        <v>0</v>
      </c>
      <c r="K77" s="25">
        <f>SUM(K43:K76)</f>
        <v>0</v>
      </c>
      <c r="L77" s="22">
        <f>SUM(L42:L76)</f>
        <v>605.39999999999986</v>
      </c>
      <c r="M77" s="22">
        <f>SUM(M42:M76)</f>
        <v>10.599999999999996</v>
      </c>
      <c r="N77" s="22">
        <f>SUM(N42:N76)</f>
        <v>65.3</v>
      </c>
      <c r="O77" s="22">
        <f>SUM(O42:O76)</f>
        <v>529.49999999999989</v>
      </c>
    </row>
    <row r="78" spans="1:15" ht="15.95" customHeight="1" x14ac:dyDescent="0.25">
      <c r="A78" s="33" t="s">
        <v>129</v>
      </c>
      <c r="B78" s="527" t="s">
        <v>66</v>
      </c>
      <c r="C78" s="528"/>
      <c r="D78" s="528"/>
      <c r="E78" s="528"/>
      <c r="F78" s="528"/>
      <c r="G78" s="528"/>
      <c r="H78" s="528"/>
      <c r="I78" s="528"/>
      <c r="J78" s="528"/>
      <c r="K78" s="528"/>
      <c r="L78" s="528"/>
      <c r="M78" s="528"/>
      <c r="N78" s="528"/>
      <c r="O78" s="529"/>
    </row>
    <row r="79" spans="1:15" ht="15" customHeight="1" x14ac:dyDescent="0.25">
      <c r="A79" s="33" t="s">
        <v>130</v>
      </c>
      <c r="B79" s="30" t="s">
        <v>7</v>
      </c>
      <c r="C79" s="40" t="s">
        <v>30</v>
      </c>
      <c r="D79" s="17">
        <f>E79+F79+G79</f>
        <v>0.7</v>
      </c>
      <c r="E79" s="17">
        <v>0.4</v>
      </c>
      <c r="F79" s="17">
        <v>0.3</v>
      </c>
      <c r="G79" s="17"/>
      <c r="H79" s="11">
        <f>I79+J79+K79</f>
        <v>0</v>
      </c>
      <c r="I79" s="11"/>
      <c r="J79" s="11"/>
      <c r="K79" s="11"/>
      <c r="L79" s="13">
        <f>M79+N79+O79</f>
        <v>0.7</v>
      </c>
      <c r="M79" s="13">
        <f>E79+I79</f>
        <v>0.4</v>
      </c>
      <c r="N79" s="13">
        <f>F79+J79</f>
        <v>0.3</v>
      </c>
      <c r="O79" s="13">
        <f>G79+K79</f>
        <v>0</v>
      </c>
    </row>
    <row r="80" spans="1:15" ht="15" customHeight="1" x14ac:dyDescent="0.25">
      <c r="A80" s="33" t="s">
        <v>131</v>
      </c>
      <c r="B80" s="30" t="s">
        <v>10</v>
      </c>
      <c r="C80" s="40" t="s">
        <v>30</v>
      </c>
      <c r="D80" s="17">
        <f t="shared" ref="D80:D92" si="44">E80+F80+G80</f>
        <v>0.6</v>
      </c>
      <c r="E80" s="17"/>
      <c r="F80" s="17">
        <v>0.6</v>
      </c>
      <c r="G80" s="17"/>
      <c r="H80" s="11">
        <f t="shared" ref="H80:H92" si="45">I80+J80+K80</f>
        <v>0</v>
      </c>
      <c r="I80" s="11"/>
      <c r="J80" s="11"/>
      <c r="K80" s="11"/>
      <c r="L80" s="13">
        <f t="shared" ref="L80:L92" si="46">M80+N80+O80</f>
        <v>0.6</v>
      </c>
      <c r="M80" s="13">
        <f t="shared" ref="M80:M92" si="47">E80+I80</f>
        <v>0</v>
      </c>
      <c r="N80" s="13">
        <f t="shared" ref="N80:N92" si="48">F80+J80</f>
        <v>0.6</v>
      </c>
      <c r="O80" s="13">
        <f t="shared" ref="O80:O92" si="49">G80+K80</f>
        <v>0</v>
      </c>
    </row>
    <row r="81" spans="1:15" ht="15" customHeight="1" x14ac:dyDescent="0.25">
      <c r="A81" s="33" t="s">
        <v>132</v>
      </c>
      <c r="B81" s="30" t="s">
        <v>11</v>
      </c>
      <c r="C81" s="40" t="s">
        <v>30</v>
      </c>
      <c r="D81" s="17">
        <f t="shared" si="44"/>
        <v>1</v>
      </c>
      <c r="E81" s="17"/>
      <c r="F81" s="17">
        <v>1</v>
      </c>
      <c r="G81" s="17"/>
      <c r="H81" s="11">
        <f t="shared" si="45"/>
        <v>0</v>
      </c>
      <c r="I81" s="11"/>
      <c r="J81" s="11"/>
      <c r="K81" s="11"/>
      <c r="L81" s="13">
        <f t="shared" si="46"/>
        <v>1</v>
      </c>
      <c r="M81" s="13">
        <f t="shared" si="47"/>
        <v>0</v>
      </c>
      <c r="N81" s="13">
        <f t="shared" si="48"/>
        <v>1</v>
      </c>
      <c r="O81" s="13">
        <f t="shared" si="49"/>
        <v>0</v>
      </c>
    </row>
    <row r="82" spans="1:15" ht="15" customHeight="1" x14ac:dyDescent="0.25">
      <c r="A82" s="33" t="s">
        <v>163</v>
      </c>
      <c r="B82" s="30" t="s">
        <v>15</v>
      </c>
      <c r="C82" s="40" t="s">
        <v>30</v>
      </c>
      <c r="D82" s="17">
        <f t="shared" si="44"/>
        <v>0.8</v>
      </c>
      <c r="E82" s="17"/>
      <c r="F82" s="17">
        <v>0.8</v>
      </c>
      <c r="G82" s="17"/>
      <c r="H82" s="11">
        <f t="shared" si="45"/>
        <v>0</v>
      </c>
      <c r="I82" s="11"/>
      <c r="J82" s="11"/>
      <c r="K82" s="11"/>
      <c r="L82" s="13">
        <f t="shared" si="46"/>
        <v>0.8</v>
      </c>
      <c r="M82" s="13">
        <f t="shared" si="47"/>
        <v>0</v>
      </c>
      <c r="N82" s="13">
        <f t="shared" si="48"/>
        <v>0.8</v>
      </c>
      <c r="O82" s="13">
        <f t="shared" si="49"/>
        <v>0</v>
      </c>
    </row>
    <row r="83" spans="1:15" ht="15" customHeight="1" x14ac:dyDescent="0.25">
      <c r="A83" s="33" t="s">
        <v>133</v>
      </c>
      <c r="B83" s="30" t="s">
        <v>27</v>
      </c>
      <c r="C83" s="40" t="s">
        <v>30</v>
      </c>
      <c r="D83" s="17">
        <f t="shared" si="44"/>
        <v>12.8</v>
      </c>
      <c r="E83" s="17"/>
      <c r="F83" s="17">
        <v>10.5</v>
      </c>
      <c r="G83" s="17">
        <v>2.2999999999999998</v>
      </c>
      <c r="H83" s="11">
        <f t="shared" si="45"/>
        <v>0</v>
      </c>
      <c r="I83" s="11"/>
      <c r="J83" s="11"/>
      <c r="K83" s="11"/>
      <c r="L83" s="13">
        <f t="shared" si="46"/>
        <v>12.8</v>
      </c>
      <c r="M83" s="13">
        <f t="shared" si="47"/>
        <v>0</v>
      </c>
      <c r="N83" s="13">
        <f t="shared" si="48"/>
        <v>10.5</v>
      </c>
      <c r="O83" s="13">
        <f t="shared" si="49"/>
        <v>2.2999999999999998</v>
      </c>
    </row>
    <row r="84" spans="1:15" ht="15" customHeight="1" x14ac:dyDescent="0.25">
      <c r="A84" s="33" t="s">
        <v>134</v>
      </c>
      <c r="B84" s="30" t="s">
        <v>57</v>
      </c>
      <c r="C84" s="40" t="s">
        <v>30</v>
      </c>
      <c r="D84" s="17">
        <f t="shared" si="44"/>
        <v>3.4000000000000004</v>
      </c>
      <c r="E84" s="17">
        <v>0.2</v>
      </c>
      <c r="F84" s="17">
        <v>3.2</v>
      </c>
      <c r="G84" s="17"/>
      <c r="H84" s="11">
        <f t="shared" si="45"/>
        <v>0</v>
      </c>
      <c r="I84" s="11"/>
      <c r="J84" s="11"/>
      <c r="K84" s="11"/>
      <c r="L84" s="13">
        <f t="shared" si="46"/>
        <v>3.4000000000000004</v>
      </c>
      <c r="M84" s="13">
        <f t="shared" si="47"/>
        <v>0.2</v>
      </c>
      <c r="N84" s="13">
        <f t="shared" si="48"/>
        <v>3.2</v>
      </c>
      <c r="O84" s="13">
        <f t="shared" si="49"/>
        <v>0</v>
      </c>
    </row>
    <row r="85" spans="1:15" ht="15" customHeight="1" x14ac:dyDescent="0.25">
      <c r="A85" s="33" t="s">
        <v>135</v>
      </c>
      <c r="B85" s="30" t="s">
        <v>58</v>
      </c>
      <c r="C85" s="40" t="s">
        <v>30</v>
      </c>
      <c r="D85" s="17">
        <f t="shared" si="44"/>
        <v>2.2999999999999998</v>
      </c>
      <c r="E85" s="17">
        <v>0.3</v>
      </c>
      <c r="F85" s="17">
        <v>2</v>
      </c>
      <c r="G85" s="17"/>
      <c r="H85" s="11">
        <f t="shared" si="45"/>
        <v>0</v>
      </c>
      <c r="I85" s="11"/>
      <c r="J85" s="11"/>
      <c r="K85" s="11"/>
      <c r="L85" s="13">
        <f t="shared" si="46"/>
        <v>2.2999999999999998</v>
      </c>
      <c r="M85" s="13">
        <f t="shared" si="47"/>
        <v>0.3</v>
      </c>
      <c r="N85" s="13">
        <f t="shared" si="48"/>
        <v>2</v>
      </c>
      <c r="O85" s="13">
        <f t="shared" si="49"/>
        <v>0</v>
      </c>
    </row>
    <row r="86" spans="1:15" ht="15" customHeight="1" x14ac:dyDescent="0.25">
      <c r="A86" s="33" t="s">
        <v>136</v>
      </c>
      <c r="B86" s="30" t="s">
        <v>399</v>
      </c>
      <c r="C86" s="40" t="s">
        <v>30</v>
      </c>
      <c r="D86" s="17">
        <f t="shared" si="44"/>
        <v>0.79999999999999993</v>
      </c>
      <c r="E86" s="17">
        <v>0.1</v>
      </c>
      <c r="F86" s="17">
        <v>0.7</v>
      </c>
      <c r="G86" s="17"/>
      <c r="H86" s="11">
        <f t="shared" si="45"/>
        <v>0</v>
      </c>
      <c r="I86" s="11"/>
      <c r="J86" s="11"/>
      <c r="K86" s="11"/>
      <c r="L86" s="13">
        <f t="shared" si="46"/>
        <v>0.79999999999999993</v>
      </c>
      <c r="M86" s="13">
        <f t="shared" si="47"/>
        <v>0.1</v>
      </c>
      <c r="N86" s="13">
        <f t="shared" si="48"/>
        <v>0.7</v>
      </c>
      <c r="O86" s="13">
        <f t="shared" si="49"/>
        <v>0</v>
      </c>
    </row>
    <row r="87" spans="1:15" ht="15" customHeight="1" x14ac:dyDescent="0.25">
      <c r="A87" s="33" t="s">
        <v>137</v>
      </c>
      <c r="B87" s="30" t="s">
        <v>400</v>
      </c>
      <c r="C87" s="40" t="s">
        <v>30</v>
      </c>
      <c r="D87" s="17">
        <f t="shared" si="44"/>
        <v>0.8</v>
      </c>
      <c r="E87" s="17">
        <v>0.4</v>
      </c>
      <c r="F87" s="17">
        <v>0.4</v>
      </c>
      <c r="G87" s="17"/>
      <c r="H87" s="11">
        <f t="shared" si="45"/>
        <v>0</v>
      </c>
      <c r="I87" s="11"/>
      <c r="J87" s="11"/>
      <c r="K87" s="11"/>
      <c r="L87" s="13">
        <f t="shared" si="46"/>
        <v>0.8</v>
      </c>
      <c r="M87" s="13">
        <f t="shared" si="47"/>
        <v>0.4</v>
      </c>
      <c r="N87" s="13">
        <f t="shared" si="48"/>
        <v>0.4</v>
      </c>
      <c r="O87" s="13">
        <f t="shared" si="49"/>
        <v>0</v>
      </c>
    </row>
    <row r="88" spans="1:15" ht="15" customHeight="1" x14ac:dyDescent="0.25">
      <c r="A88" s="39" t="s">
        <v>138</v>
      </c>
      <c r="B88" s="30" t="s">
        <v>67</v>
      </c>
      <c r="C88" s="40" t="s">
        <v>30</v>
      </c>
      <c r="D88" s="17">
        <f t="shared" si="44"/>
        <v>1.2999999999999998</v>
      </c>
      <c r="E88" s="17">
        <v>0.6</v>
      </c>
      <c r="F88" s="17">
        <v>0.7</v>
      </c>
      <c r="G88" s="17"/>
      <c r="H88" s="11">
        <f t="shared" si="45"/>
        <v>0</v>
      </c>
      <c r="I88" s="11"/>
      <c r="J88" s="11"/>
      <c r="K88" s="11"/>
      <c r="L88" s="13">
        <f t="shared" si="46"/>
        <v>1.2999999999999998</v>
      </c>
      <c r="M88" s="13">
        <f t="shared" si="47"/>
        <v>0.6</v>
      </c>
      <c r="N88" s="13">
        <f t="shared" si="48"/>
        <v>0.7</v>
      </c>
      <c r="O88" s="13">
        <f t="shared" si="49"/>
        <v>0</v>
      </c>
    </row>
    <row r="89" spans="1:15" ht="15" customHeight="1" x14ac:dyDescent="0.25">
      <c r="A89" s="14" t="s">
        <v>139</v>
      </c>
      <c r="B89" s="30" t="s">
        <v>154</v>
      </c>
      <c r="C89" s="40" t="s">
        <v>30</v>
      </c>
      <c r="D89" s="17">
        <f t="shared" si="44"/>
        <v>1.6</v>
      </c>
      <c r="E89" s="17">
        <v>0.8</v>
      </c>
      <c r="F89" s="17">
        <v>0.8</v>
      </c>
      <c r="G89" s="17"/>
      <c r="H89" s="11">
        <f t="shared" si="45"/>
        <v>0</v>
      </c>
      <c r="I89" s="11"/>
      <c r="J89" s="11"/>
      <c r="K89" s="11"/>
      <c r="L89" s="13">
        <f t="shared" si="46"/>
        <v>1.6</v>
      </c>
      <c r="M89" s="13">
        <f t="shared" si="47"/>
        <v>0.8</v>
      </c>
      <c r="N89" s="13">
        <f t="shared" si="48"/>
        <v>0.8</v>
      </c>
      <c r="O89" s="13">
        <f t="shared" si="49"/>
        <v>0</v>
      </c>
    </row>
    <row r="90" spans="1:15" ht="15" customHeight="1" x14ac:dyDescent="0.25">
      <c r="A90" s="14" t="s">
        <v>164</v>
      </c>
      <c r="B90" s="30" t="s">
        <v>28</v>
      </c>
      <c r="C90" s="40" t="s">
        <v>30</v>
      </c>
      <c r="D90" s="17">
        <f t="shared" si="44"/>
        <v>1.8</v>
      </c>
      <c r="E90" s="17">
        <v>0.5</v>
      </c>
      <c r="F90" s="17">
        <v>1.3</v>
      </c>
      <c r="G90" s="17"/>
      <c r="H90" s="11">
        <f t="shared" si="45"/>
        <v>0</v>
      </c>
      <c r="I90" s="11"/>
      <c r="J90" s="11"/>
      <c r="K90" s="11"/>
      <c r="L90" s="13">
        <f t="shared" si="46"/>
        <v>1.8</v>
      </c>
      <c r="M90" s="13">
        <f t="shared" si="47"/>
        <v>0.5</v>
      </c>
      <c r="N90" s="13">
        <f t="shared" si="48"/>
        <v>1.3</v>
      </c>
      <c r="O90" s="13">
        <f t="shared" si="49"/>
        <v>0</v>
      </c>
    </row>
    <row r="91" spans="1:15" ht="15" customHeight="1" x14ac:dyDescent="0.25">
      <c r="A91" s="391" t="s">
        <v>140</v>
      </c>
      <c r="B91" s="13" t="s">
        <v>29</v>
      </c>
      <c r="C91" s="40" t="s">
        <v>30</v>
      </c>
      <c r="D91" s="17">
        <f t="shared" si="44"/>
        <v>13</v>
      </c>
      <c r="E91" s="17">
        <v>8.5</v>
      </c>
      <c r="F91" s="17">
        <v>4.5</v>
      </c>
      <c r="G91" s="17"/>
      <c r="H91" s="11">
        <f t="shared" si="45"/>
        <v>0</v>
      </c>
      <c r="I91" s="11"/>
      <c r="J91" s="11"/>
      <c r="K91" s="11"/>
      <c r="L91" s="13">
        <f t="shared" si="46"/>
        <v>13</v>
      </c>
      <c r="M91" s="13">
        <f t="shared" si="47"/>
        <v>8.5</v>
      </c>
      <c r="N91" s="13">
        <f t="shared" si="48"/>
        <v>4.5</v>
      </c>
      <c r="O91" s="13">
        <f t="shared" si="49"/>
        <v>0</v>
      </c>
    </row>
    <row r="92" spans="1:15" ht="15" customHeight="1" x14ac:dyDescent="0.25">
      <c r="A92" s="14" t="s">
        <v>183</v>
      </c>
      <c r="B92" s="42" t="s">
        <v>64</v>
      </c>
      <c r="C92" s="40" t="s">
        <v>30</v>
      </c>
      <c r="D92" s="17">
        <f t="shared" si="44"/>
        <v>13.2</v>
      </c>
      <c r="E92" s="17">
        <v>0.2</v>
      </c>
      <c r="F92" s="17"/>
      <c r="G92" s="17">
        <v>13</v>
      </c>
      <c r="H92" s="11">
        <f t="shared" si="45"/>
        <v>0</v>
      </c>
      <c r="I92" s="11"/>
      <c r="J92" s="11"/>
      <c r="K92" s="11"/>
      <c r="L92" s="13">
        <f t="shared" si="46"/>
        <v>13.2</v>
      </c>
      <c r="M92" s="13">
        <f t="shared" si="47"/>
        <v>0.2</v>
      </c>
      <c r="N92" s="13">
        <f t="shared" si="48"/>
        <v>0</v>
      </c>
      <c r="O92" s="13">
        <f t="shared" si="49"/>
        <v>13</v>
      </c>
    </row>
    <row r="93" spans="1:15" ht="15.95" customHeight="1" x14ac:dyDescent="0.25">
      <c r="A93" s="392" t="s">
        <v>184</v>
      </c>
      <c r="B93" s="28" t="s">
        <v>179</v>
      </c>
      <c r="C93" s="26"/>
      <c r="D93" s="24">
        <f>SUM(D79:D92)</f>
        <v>54.100000000000009</v>
      </c>
      <c r="E93" s="24">
        <f>SUM(E79:E92)</f>
        <v>12</v>
      </c>
      <c r="F93" s="24">
        <f>SUM(F79:F92)</f>
        <v>26.799999999999997</v>
      </c>
      <c r="G93" s="24">
        <f>SUM(G79:G92)</f>
        <v>15.3</v>
      </c>
      <c r="H93" s="25">
        <f t="shared" ref="H93:O93" si="50">SUM(H79:H92)</f>
        <v>0</v>
      </c>
      <c r="I93" s="25">
        <f t="shared" si="50"/>
        <v>0</v>
      </c>
      <c r="J93" s="25">
        <f t="shared" si="50"/>
        <v>0</v>
      </c>
      <c r="K93" s="25">
        <f t="shared" si="50"/>
        <v>0</v>
      </c>
      <c r="L93" s="22">
        <f t="shared" si="50"/>
        <v>54.100000000000009</v>
      </c>
      <c r="M93" s="22">
        <f t="shared" si="50"/>
        <v>12</v>
      </c>
      <c r="N93" s="22">
        <f t="shared" si="50"/>
        <v>26.799999999999997</v>
      </c>
      <c r="O93" s="22">
        <f t="shared" si="50"/>
        <v>15.3</v>
      </c>
    </row>
    <row r="94" spans="1:15" ht="15.95" customHeight="1" x14ac:dyDescent="0.25">
      <c r="A94" s="39" t="s">
        <v>185</v>
      </c>
      <c r="B94" s="527" t="s">
        <v>68</v>
      </c>
      <c r="C94" s="528"/>
      <c r="D94" s="528"/>
      <c r="E94" s="528"/>
      <c r="F94" s="528"/>
      <c r="G94" s="528"/>
      <c r="H94" s="528"/>
      <c r="I94" s="528"/>
      <c r="J94" s="528"/>
      <c r="K94" s="528"/>
      <c r="L94" s="528"/>
      <c r="M94" s="528"/>
      <c r="N94" s="528"/>
      <c r="O94" s="529"/>
    </row>
    <row r="95" spans="1:15" ht="15" customHeight="1" x14ac:dyDescent="0.25">
      <c r="A95" s="39" t="s">
        <v>186</v>
      </c>
      <c r="B95" s="12" t="s">
        <v>52</v>
      </c>
      <c r="C95" s="8" t="s">
        <v>24</v>
      </c>
      <c r="D95" s="9">
        <f>E95+F95+G95</f>
        <v>233</v>
      </c>
      <c r="E95" s="43"/>
      <c r="F95" s="43"/>
      <c r="G95" s="43">
        <v>233</v>
      </c>
      <c r="H95" s="11">
        <f>I95+J95+K95</f>
        <v>0</v>
      </c>
      <c r="I95" s="11"/>
      <c r="J95" s="11"/>
      <c r="K95" s="11"/>
      <c r="L95" s="13">
        <f>M95+N95+O95</f>
        <v>233</v>
      </c>
      <c r="M95" s="13">
        <f t="shared" ref="M95:O98" si="51">E95+I95</f>
        <v>0</v>
      </c>
      <c r="N95" s="13">
        <f t="shared" si="51"/>
        <v>0</v>
      </c>
      <c r="O95" s="13">
        <f t="shared" si="51"/>
        <v>233</v>
      </c>
    </row>
    <row r="96" spans="1:15" ht="15" customHeight="1" x14ac:dyDescent="0.25">
      <c r="A96" s="39" t="s">
        <v>187</v>
      </c>
      <c r="B96" s="13" t="s">
        <v>53</v>
      </c>
      <c r="C96" s="16" t="s">
        <v>24</v>
      </c>
      <c r="D96" s="17">
        <f>E96+F96+G96</f>
        <v>30</v>
      </c>
      <c r="E96" s="17"/>
      <c r="F96" s="17"/>
      <c r="G96" s="17">
        <v>30</v>
      </c>
      <c r="H96" s="11">
        <f>I96+J96+K96</f>
        <v>0</v>
      </c>
      <c r="I96" s="11"/>
      <c r="J96" s="11"/>
      <c r="K96" s="11"/>
      <c r="L96" s="13">
        <f>M96+N96+O96</f>
        <v>30</v>
      </c>
      <c r="M96" s="13">
        <f t="shared" si="51"/>
        <v>0</v>
      </c>
      <c r="N96" s="13">
        <f t="shared" si="51"/>
        <v>0</v>
      </c>
      <c r="O96" s="13">
        <f t="shared" si="51"/>
        <v>30</v>
      </c>
    </row>
    <row r="97" spans="1:15" ht="15" customHeight="1" x14ac:dyDescent="0.25">
      <c r="A97" s="39" t="s">
        <v>188</v>
      </c>
      <c r="B97" s="13" t="s">
        <v>167</v>
      </c>
      <c r="C97" s="16" t="s">
        <v>24</v>
      </c>
      <c r="D97" s="17">
        <f>E97+F97+G97</f>
        <v>8</v>
      </c>
      <c r="E97" s="44"/>
      <c r="F97" s="44"/>
      <c r="G97" s="44">
        <v>8</v>
      </c>
      <c r="H97" s="11">
        <f>I97+J97+K97</f>
        <v>0</v>
      </c>
      <c r="I97" s="11"/>
      <c r="J97" s="11"/>
      <c r="K97" s="11"/>
      <c r="L97" s="13">
        <f>M97+N97+O97</f>
        <v>8</v>
      </c>
      <c r="M97" s="13">
        <f t="shared" si="51"/>
        <v>0</v>
      </c>
      <c r="N97" s="13">
        <f t="shared" si="51"/>
        <v>0</v>
      </c>
      <c r="O97" s="13">
        <f t="shared" si="51"/>
        <v>8</v>
      </c>
    </row>
    <row r="98" spans="1:15" s="38" customFormat="1" ht="15" customHeight="1" x14ac:dyDescent="0.25">
      <c r="A98" s="39" t="s">
        <v>189</v>
      </c>
      <c r="B98" s="13" t="s">
        <v>69</v>
      </c>
      <c r="C98" s="31" t="s">
        <v>24</v>
      </c>
      <c r="D98" s="17">
        <f>E98+F98+G98</f>
        <v>3</v>
      </c>
      <c r="E98" s="17"/>
      <c r="F98" s="17"/>
      <c r="G98" s="17">
        <v>3</v>
      </c>
      <c r="H98" s="11">
        <f>I98+J98+K98</f>
        <v>0</v>
      </c>
      <c r="I98" s="11"/>
      <c r="J98" s="11"/>
      <c r="K98" s="11"/>
      <c r="L98" s="13">
        <f>M98+N98+O98</f>
        <v>3</v>
      </c>
      <c r="M98" s="13">
        <f t="shared" si="51"/>
        <v>0</v>
      </c>
      <c r="N98" s="13">
        <f t="shared" si="51"/>
        <v>0</v>
      </c>
      <c r="O98" s="13">
        <f t="shared" si="51"/>
        <v>3</v>
      </c>
    </row>
    <row r="99" spans="1:15" ht="15.95" customHeight="1" x14ac:dyDescent="0.25">
      <c r="A99" s="21" t="s">
        <v>190</v>
      </c>
      <c r="B99" s="45" t="s">
        <v>180</v>
      </c>
      <c r="C99" s="26"/>
      <c r="D99" s="24">
        <f>SUM(D95:D98)</f>
        <v>274</v>
      </c>
      <c r="E99" s="24">
        <f>SUM(E95:E98)</f>
        <v>0</v>
      </c>
      <c r="F99" s="24">
        <f>SUM(F95:F98)</f>
        <v>0</v>
      </c>
      <c r="G99" s="24">
        <f>SUM(G95:G98)</f>
        <v>274</v>
      </c>
      <c r="H99" s="25">
        <f t="shared" ref="H99:O99" si="52">SUM(H95:H98)</f>
        <v>0</v>
      </c>
      <c r="I99" s="25">
        <f t="shared" si="52"/>
        <v>0</v>
      </c>
      <c r="J99" s="25">
        <f t="shared" si="52"/>
        <v>0</v>
      </c>
      <c r="K99" s="25">
        <f t="shared" si="52"/>
        <v>0</v>
      </c>
      <c r="L99" s="22">
        <f t="shared" si="52"/>
        <v>274</v>
      </c>
      <c r="M99" s="22">
        <f t="shared" si="52"/>
        <v>0</v>
      </c>
      <c r="N99" s="22">
        <f t="shared" si="52"/>
        <v>0</v>
      </c>
      <c r="O99" s="22">
        <f t="shared" si="52"/>
        <v>274</v>
      </c>
    </row>
    <row r="100" spans="1:15" ht="15.95" customHeight="1" x14ac:dyDescent="0.25">
      <c r="A100" s="21" t="s">
        <v>191</v>
      </c>
      <c r="B100" s="46" t="s">
        <v>172</v>
      </c>
      <c r="C100" s="47"/>
      <c r="D100" s="48">
        <f t="shared" ref="D100:O100" si="53">D24+D37+D41+D77+D93+D99</f>
        <v>1103.6999999999998</v>
      </c>
      <c r="E100" s="48">
        <f t="shared" si="53"/>
        <v>180.1</v>
      </c>
      <c r="F100" s="48">
        <f t="shared" si="53"/>
        <v>104.8</v>
      </c>
      <c r="G100" s="48">
        <f t="shared" si="53"/>
        <v>818.79999999999984</v>
      </c>
      <c r="H100" s="49">
        <f t="shared" si="53"/>
        <v>0</v>
      </c>
      <c r="I100" s="49">
        <f t="shared" si="53"/>
        <v>0</v>
      </c>
      <c r="J100" s="49">
        <f t="shared" si="53"/>
        <v>0</v>
      </c>
      <c r="K100" s="49">
        <f t="shared" si="53"/>
        <v>0</v>
      </c>
      <c r="L100" s="50">
        <f t="shared" si="53"/>
        <v>1103.6999999999998</v>
      </c>
      <c r="M100" s="50">
        <f t="shared" si="53"/>
        <v>180.1</v>
      </c>
      <c r="N100" s="50">
        <f t="shared" si="53"/>
        <v>104.8</v>
      </c>
      <c r="O100" s="50">
        <f t="shared" si="53"/>
        <v>818.79999999999984</v>
      </c>
    </row>
    <row r="101" spans="1:15" x14ac:dyDescent="0.25">
      <c r="A101" s="56"/>
      <c r="B101" s="51"/>
      <c r="C101" s="52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</row>
    <row r="102" spans="1:15" x14ac:dyDescent="0.25">
      <c r="A102" s="7"/>
      <c r="B102" s="7"/>
      <c r="C102" s="53"/>
      <c r="D102" s="7"/>
      <c r="E102" s="7"/>
      <c r="F102" s="7"/>
      <c r="G102" s="7"/>
    </row>
    <row r="103" spans="1:15" x14ac:dyDescent="0.25">
      <c r="A103" s="7"/>
      <c r="B103" s="7"/>
      <c r="C103" s="53"/>
      <c r="D103" s="7"/>
      <c r="E103" s="7"/>
      <c r="F103" s="7"/>
      <c r="G103" s="7"/>
    </row>
    <row r="104" spans="1:15" x14ac:dyDescent="0.25">
      <c r="A104" s="7"/>
      <c r="B104" s="7"/>
      <c r="C104" s="53"/>
      <c r="D104" s="7"/>
      <c r="E104" s="7"/>
      <c r="F104" s="7"/>
      <c r="G104" s="7"/>
    </row>
    <row r="105" spans="1:15" x14ac:dyDescent="0.25">
      <c r="A105" s="7"/>
      <c r="B105" s="7"/>
      <c r="C105" s="53"/>
      <c r="D105" s="7"/>
      <c r="E105" s="7"/>
      <c r="F105" s="7"/>
      <c r="G105" s="7"/>
    </row>
    <row r="106" spans="1:15" x14ac:dyDescent="0.25">
      <c r="A106" s="7"/>
      <c r="B106" s="7"/>
      <c r="C106" s="53"/>
      <c r="D106" s="7"/>
      <c r="E106" s="7"/>
      <c r="F106" s="7"/>
      <c r="G106" s="7"/>
    </row>
    <row r="107" spans="1:15" x14ac:dyDescent="0.25">
      <c r="A107" s="7"/>
      <c r="B107" s="7"/>
      <c r="C107" s="53"/>
      <c r="D107" s="7"/>
      <c r="E107" s="7"/>
      <c r="F107" s="7"/>
      <c r="G107" s="7"/>
    </row>
    <row r="108" spans="1:15" x14ac:dyDescent="0.25">
      <c r="A108" s="7"/>
      <c r="B108" s="7"/>
      <c r="C108" s="53"/>
      <c r="D108" s="7"/>
      <c r="E108" s="7"/>
      <c r="F108" s="7"/>
      <c r="G108" s="7"/>
    </row>
    <row r="109" spans="1:15" x14ac:dyDescent="0.25">
      <c r="A109" s="7"/>
      <c r="B109" s="7"/>
      <c r="C109" s="53"/>
      <c r="D109" s="7"/>
      <c r="E109" s="7"/>
      <c r="F109" s="7"/>
      <c r="G109" s="7"/>
    </row>
    <row r="110" spans="1:15" x14ac:dyDescent="0.25">
      <c r="A110" s="7"/>
      <c r="B110" s="7"/>
      <c r="C110" s="53"/>
      <c r="D110" s="7"/>
      <c r="E110" s="7"/>
      <c r="F110" s="7"/>
      <c r="G110" s="7"/>
    </row>
    <row r="111" spans="1:15" x14ac:dyDescent="0.25">
      <c r="A111" s="7"/>
      <c r="B111" s="7"/>
      <c r="C111" s="53"/>
      <c r="D111" s="7"/>
      <c r="E111" s="7"/>
      <c r="F111" s="7"/>
      <c r="G111" s="7"/>
    </row>
    <row r="112" spans="1:15" x14ac:dyDescent="0.25">
      <c r="A112" s="7"/>
      <c r="B112" s="7"/>
      <c r="C112" s="53"/>
      <c r="D112" s="7"/>
      <c r="E112" s="7"/>
      <c r="F112" s="7"/>
      <c r="G112" s="7"/>
    </row>
    <row r="113" spans="1:7" x14ac:dyDescent="0.25">
      <c r="A113" s="7"/>
      <c r="B113" s="7"/>
      <c r="C113" s="53"/>
      <c r="D113" s="7"/>
      <c r="E113" s="7"/>
      <c r="F113" s="7"/>
      <c r="G113" s="7"/>
    </row>
    <row r="114" spans="1:7" x14ac:dyDescent="0.25">
      <c r="A114" s="7"/>
      <c r="B114" s="7"/>
      <c r="C114" s="53"/>
      <c r="D114" s="7"/>
      <c r="E114" s="7"/>
      <c r="F114" s="7"/>
      <c r="G114" s="7"/>
    </row>
    <row r="115" spans="1:7" x14ac:dyDescent="0.25">
      <c r="A115" s="7"/>
      <c r="B115" s="7"/>
      <c r="C115" s="53"/>
      <c r="D115" s="7"/>
      <c r="E115" s="7"/>
      <c r="F115" s="7"/>
      <c r="G115" s="7"/>
    </row>
    <row r="116" spans="1:7" x14ac:dyDescent="0.25">
      <c r="A116" s="7"/>
      <c r="B116" s="7"/>
      <c r="C116" s="53"/>
      <c r="D116" s="7"/>
      <c r="E116" s="7"/>
      <c r="F116" s="7"/>
      <c r="G116" s="7"/>
    </row>
    <row r="117" spans="1:7" x14ac:dyDescent="0.25">
      <c r="A117" s="7"/>
      <c r="B117" s="7"/>
      <c r="C117" s="53"/>
      <c r="D117" s="7"/>
      <c r="E117" s="7"/>
      <c r="F117" s="7"/>
      <c r="G117" s="7"/>
    </row>
    <row r="118" spans="1:7" x14ac:dyDescent="0.25">
      <c r="A118" s="7"/>
      <c r="B118" s="7"/>
      <c r="C118" s="53"/>
      <c r="D118" s="7"/>
      <c r="E118" s="7"/>
      <c r="F118" s="7"/>
      <c r="G118" s="7"/>
    </row>
    <row r="119" spans="1:7" x14ac:dyDescent="0.25">
      <c r="A119" s="7"/>
      <c r="B119" s="7"/>
      <c r="C119" s="53"/>
      <c r="D119" s="7"/>
      <c r="E119" s="7"/>
      <c r="F119" s="7"/>
      <c r="G119" s="7"/>
    </row>
    <row r="120" spans="1:7" x14ac:dyDescent="0.25">
      <c r="A120" s="7"/>
      <c r="B120" s="7"/>
      <c r="C120" s="53"/>
      <c r="D120" s="7"/>
      <c r="E120" s="7"/>
      <c r="F120" s="7"/>
      <c r="G120" s="7"/>
    </row>
    <row r="121" spans="1:7" x14ac:dyDescent="0.25">
      <c r="A121" s="7"/>
      <c r="B121" s="7"/>
      <c r="C121" s="53"/>
      <c r="D121" s="7"/>
      <c r="E121" s="7"/>
      <c r="F121" s="7"/>
      <c r="G121" s="7"/>
    </row>
    <row r="122" spans="1:7" x14ac:dyDescent="0.25">
      <c r="A122" s="7"/>
      <c r="B122" s="7"/>
      <c r="C122" s="53"/>
      <c r="D122" s="7"/>
      <c r="E122" s="7"/>
      <c r="F122" s="7"/>
      <c r="G122" s="7"/>
    </row>
    <row r="123" spans="1:7" x14ac:dyDescent="0.25">
      <c r="A123" s="7"/>
      <c r="B123" s="7"/>
      <c r="C123" s="53"/>
      <c r="D123" s="7"/>
      <c r="E123" s="7"/>
      <c r="F123" s="7"/>
      <c r="G123" s="7"/>
    </row>
    <row r="124" spans="1:7" x14ac:dyDescent="0.25">
      <c r="A124" s="7"/>
      <c r="B124" s="7"/>
      <c r="C124" s="53"/>
      <c r="D124" s="7"/>
      <c r="E124" s="7"/>
      <c r="F124" s="7"/>
      <c r="G124" s="7"/>
    </row>
    <row r="125" spans="1:7" x14ac:dyDescent="0.25">
      <c r="A125" s="7"/>
      <c r="B125" s="7"/>
      <c r="C125" s="53"/>
      <c r="D125" s="7"/>
      <c r="E125" s="7"/>
      <c r="F125" s="7"/>
      <c r="G125" s="7"/>
    </row>
    <row r="126" spans="1:7" x14ac:dyDescent="0.25">
      <c r="A126" s="7"/>
      <c r="B126" s="7"/>
      <c r="C126" s="53"/>
      <c r="D126" s="7"/>
      <c r="E126" s="7"/>
      <c r="F126" s="7"/>
      <c r="G126" s="7"/>
    </row>
    <row r="127" spans="1:7" x14ac:dyDescent="0.25">
      <c r="A127" s="7"/>
      <c r="B127" s="7"/>
      <c r="C127" s="53"/>
      <c r="D127" s="7"/>
      <c r="E127" s="7"/>
      <c r="F127" s="7"/>
      <c r="G127" s="7"/>
    </row>
    <row r="128" spans="1:7" x14ac:dyDescent="0.25">
      <c r="A128" s="7"/>
      <c r="B128" s="7"/>
      <c r="C128" s="53"/>
      <c r="D128" s="7"/>
      <c r="E128" s="7"/>
      <c r="F128" s="7"/>
      <c r="G128" s="7"/>
    </row>
    <row r="129" spans="1:7" x14ac:dyDescent="0.25">
      <c r="A129" s="7"/>
      <c r="B129" s="7"/>
      <c r="C129" s="53"/>
      <c r="D129" s="7"/>
      <c r="E129" s="7"/>
      <c r="F129" s="7"/>
      <c r="G129" s="7"/>
    </row>
    <row r="130" spans="1:7" x14ac:dyDescent="0.25">
      <c r="A130" s="7"/>
      <c r="B130" s="7"/>
      <c r="C130" s="53"/>
      <c r="D130" s="7"/>
      <c r="E130" s="7"/>
      <c r="F130" s="7"/>
      <c r="G130" s="7"/>
    </row>
    <row r="131" spans="1:7" x14ac:dyDescent="0.25">
      <c r="A131" s="7"/>
      <c r="B131" s="7"/>
      <c r="C131" s="53"/>
      <c r="D131" s="7"/>
      <c r="E131" s="7"/>
      <c r="F131" s="7"/>
      <c r="G131" s="7"/>
    </row>
    <row r="132" spans="1:7" x14ac:dyDescent="0.25">
      <c r="A132" s="7"/>
      <c r="B132" s="7"/>
      <c r="C132" s="53"/>
      <c r="D132" s="7"/>
      <c r="E132" s="7"/>
      <c r="F132" s="7"/>
      <c r="G132" s="7"/>
    </row>
    <row r="133" spans="1:7" x14ac:dyDescent="0.25">
      <c r="A133" s="7"/>
      <c r="B133" s="7"/>
      <c r="C133" s="53"/>
      <c r="D133" s="7"/>
      <c r="E133" s="7"/>
      <c r="F133" s="7"/>
      <c r="G133" s="7"/>
    </row>
    <row r="134" spans="1:7" x14ac:dyDescent="0.25">
      <c r="A134" s="7"/>
      <c r="B134" s="7"/>
      <c r="C134" s="53"/>
      <c r="D134" s="7"/>
      <c r="E134" s="7"/>
      <c r="F134" s="7"/>
      <c r="G134" s="7"/>
    </row>
    <row r="135" spans="1:7" x14ac:dyDescent="0.25">
      <c r="A135" s="7"/>
      <c r="B135" s="7"/>
      <c r="C135" s="53"/>
      <c r="D135" s="7"/>
      <c r="E135" s="7"/>
      <c r="F135" s="7"/>
      <c r="G135" s="7"/>
    </row>
    <row r="136" spans="1:7" x14ac:dyDescent="0.25">
      <c r="A136" s="7"/>
      <c r="B136" s="7"/>
      <c r="C136" s="53"/>
      <c r="D136" s="7"/>
      <c r="E136" s="7"/>
      <c r="F136" s="7"/>
      <c r="G136" s="7"/>
    </row>
    <row r="137" spans="1:7" x14ac:dyDescent="0.25">
      <c r="A137" s="7"/>
      <c r="B137" s="7"/>
      <c r="C137" s="53"/>
      <c r="D137" s="7"/>
      <c r="E137" s="7"/>
      <c r="F137" s="7"/>
      <c r="G137" s="7"/>
    </row>
    <row r="138" spans="1:7" x14ac:dyDescent="0.25">
      <c r="A138" s="7"/>
      <c r="B138" s="7"/>
      <c r="C138" s="53"/>
      <c r="D138" s="7"/>
      <c r="E138" s="7"/>
      <c r="F138" s="7"/>
      <c r="G138" s="7"/>
    </row>
    <row r="139" spans="1:7" x14ac:dyDescent="0.25">
      <c r="A139" s="7"/>
      <c r="B139" s="7"/>
      <c r="C139" s="53"/>
      <c r="D139" s="7"/>
      <c r="E139" s="7"/>
      <c r="F139" s="7"/>
      <c r="G139" s="7"/>
    </row>
    <row r="140" spans="1:7" x14ac:dyDescent="0.25">
      <c r="A140" s="7"/>
      <c r="B140" s="7"/>
      <c r="C140" s="53"/>
      <c r="D140" s="7"/>
      <c r="E140" s="7"/>
      <c r="F140" s="7"/>
      <c r="G140" s="7"/>
    </row>
    <row r="141" spans="1:7" x14ac:dyDescent="0.25">
      <c r="A141" s="7"/>
      <c r="B141" s="7"/>
      <c r="C141" s="53"/>
      <c r="D141" s="7"/>
      <c r="E141" s="7"/>
      <c r="F141" s="7"/>
      <c r="G141" s="7"/>
    </row>
    <row r="142" spans="1:7" x14ac:dyDescent="0.25">
      <c r="A142" s="7"/>
      <c r="B142" s="7"/>
      <c r="C142" s="53"/>
      <c r="D142" s="7"/>
      <c r="E142" s="7"/>
      <c r="F142" s="7"/>
      <c r="G142" s="7"/>
    </row>
    <row r="143" spans="1:7" x14ac:dyDescent="0.25">
      <c r="A143" s="7"/>
      <c r="B143" s="7"/>
      <c r="C143" s="53"/>
      <c r="D143" s="7"/>
      <c r="E143" s="7"/>
      <c r="F143" s="7"/>
      <c r="G143" s="7"/>
    </row>
    <row r="144" spans="1:7" x14ac:dyDescent="0.25">
      <c r="A144" s="7"/>
      <c r="B144" s="7"/>
      <c r="C144" s="53"/>
      <c r="D144" s="7"/>
      <c r="E144" s="7"/>
      <c r="F144" s="7"/>
      <c r="G144" s="7"/>
    </row>
    <row r="145" spans="1:7" x14ac:dyDescent="0.25">
      <c r="A145" s="7"/>
      <c r="B145" s="7"/>
      <c r="C145" s="53"/>
      <c r="D145" s="7"/>
      <c r="E145" s="7"/>
      <c r="F145" s="7"/>
      <c r="G145" s="7"/>
    </row>
    <row r="146" spans="1:7" x14ac:dyDescent="0.25">
      <c r="A146" s="7"/>
      <c r="B146" s="7"/>
      <c r="C146" s="53"/>
      <c r="D146" s="7"/>
      <c r="E146" s="7"/>
      <c r="F146" s="7"/>
      <c r="G146" s="7"/>
    </row>
    <row r="147" spans="1:7" x14ac:dyDescent="0.25">
      <c r="A147" s="7"/>
      <c r="B147" s="7"/>
      <c r="C147" s="53"/>
      <c r="D147" s="7"/>
      <c r="E147" s="7"/>
      <c r="F147" s="7"/>
      <c r="G147" s="7"/>
    </row>
    <row r="148" spans="1:7" x14ac:dyDescent="0.25">
      <c r="A148" s="7"/>
      <c r="B148" s="7"/>
      <c r="C148" s="53"/>
      <c r="D148" s="7"/>
      <c r="E148" s="7"/>
      <c r="F148" s="7"/>
      <c r="G148" s="7"/>
    </row>
    <row r="149" spans="1:7" x14ac:dyDescent="0.25">
      <c r="A149" s="7"/>
      <c r="B149" s="7"/>
      <c r="C149" s="53"/>
      <c r="D149" s="7"/>
      <c r="E149" s="7"/>
      <c r="F149" s="7"/>
      <c r="G149" s="7"/>
    </row>
    <row r="150" spans="1:7" x14ac:dyDescent="0.25">
      <c r="A150" s="7"/>
      <c r="B150" s="7"/>
      <c r="C150" s="53"/>
      <c r="D150" s="7"/>
      <c r="E150" s="7"/>
      <c r="F150" s="7"/>
      <c r="G150" s="7"/>
    </row>
    <row r="151" spans="1:7" x14ac:dyDescent="0.25">
      <c r="A151" s="7"/>
      <c r="B151" s="7"/>
      <c r="C151" s="53"/>
      <c r="D151" s="7"/>
      <c r="E151" s="7"/>
      <c r="F151" s="7"/>
      <c r="G151" s="7"/>
    </row>
    <row r="152" spans="1:7" x14ac:dyDescent="0.25">
      <c r="A152" s="7"/>
      <c r="B152" s="7"/>
      <c r="C152" s="53"/>
      <c r="D152" s="7"/>
      <c r="E152" s="7"/>
      <c r="F152" s="7"/>
      <c r="G152" s="7"/>
    </row>
    <row r="153" spans="1:7" x14ac:dyDescent="0.25">
      <c r="A153" s="7"/>
      <c r="B153" s="7"/>
      <c r="C153" s="53"/>
      <c r="D153" s="7"/>
      <c r="E153" s="7"/>
      <c r="F153" s="7"/>
      <c r="G153" s="7"/>
    </row>
    <row r="154" spans="1:7" x14ac:dyDescent="0.25">
      <c r="A154" s="7"/>
      <c r="B154" s="7"/>
      <c r="C154" s="53"/>
      <c r="D154" s="7"/>
      <c r="E154" s="7"/>
      <c r="F154" s="7"/>
      <c r="G154" s="7"/>
    </row>
    <row r="155" spans="1:7" x14ac:dyDescent="0.25">
      <c r="A155" s="7"/>
      <c r="B155" s="7"/>
      <c r="C155" s="53"/>
      <c r="D155" s="7"/>
      <c r="E155" s="7"/>
      <c r="F155" s="7"/>
      <c r="G155" s="7"/>
    </row>
    <row r="156" spans="1:7" x14ac:dyDescent="0.25">
      <c r="A156" s="7"/>
      <c r="B156" s="7"/>
      <c r="C156" s="53"/>
      <c r="D156" s="7"/>
      <c r="E156" s="7"/>
      <c r="F156" s="7"/>
      <c r="G156" s="7"/>
    </row>
    <row r="157" spans="1:7" x14ac:dyDescent="0.25">
      <c r="A157" s="7"/>
      <c r="B157" s="7"/>
      <c r="C157" s="53"/>
      <c r="D157" s="7"/>
      <c r="E157" s="7"/>
      <c r="F157" s="7"/>
      <c r="G157" s="7"/>
    </row>
    <row r="158" spans="1:7" x14ac:dyDescent="0.25">
      <c r="A158" s="7"/>
      <c r="B158" s="7"/>
      <c r="C158" s="53"/>
      <c r="D158" s="7"/>
      <c r="E158" s="7"/>
      <c r="F158" s="7"/>
      <c r="G158" s="7"/>
    </row>
    <row r="159" spans="1:7" x14ac:dyDescent="0.25">
      <c r="A159" s="7"/>
      <c r="B159" s="7"/>
      <c r="C159" s="53"/>
      <c r="D159" s="7"/>
      <c r="E159" s="7"/>
      <c r="F159" s="7"/>
      <c r="G159" s="7"/>
    </row>
    <row r="160" spans="1:7" x14ac:dyDescent="0.25">
      <c r="A160" s="7"/>
      <c r="B160" s="7"/>
      <c r="C160" s="53"/>
      <c r="D160" s="7"/>
      <c r="E160" s="7"/>
      <c r="F160" s="7"/>
      <c r="G160" s="7"/>
    </row>
    <row r="161" spans="1:7" x14ac:dyDescent="0.25">
      <c r="A161" s="7"/>
      <c r="B161" s="7"/>
      <c r="C161" s="53"/>
      <c r="D161" s="7"/>
      <c r="E161" s="7"/>
      <c r="F161" s="7"/>
      <c r="G161" s="7"/>
    </row>
    <row r="162" spans="1:7" x14ac:dyDescent="0.25">
      <c r="A162" s="7"/>
      <c r="B162" s="7"/>
      <c r="C162" s="53"/>
      <c r="D162" s="7"/>
      <c r="E162" s="7"/>
      <c r="F162" s="7"/>
      <c r="G162" s="7"/>
    </row>
    <row r="163" spans="1:7" x14ac:dyDescent="0.25">
      <c r="A163" s="7"/>
      <c r="B163" s="7"/>
      <c r="C163" s="53"/>
      <c r="D163" s="7"/>
      <c r="E163" s="7"/>
      <c r="F163" s="7"/>
      <c r="G163" s="7"/>
    </row>
    <row r="164" spans="1:7" x14ac:dyDescent="0.25">
      <c r="A164" s="7"/>
      <c r="B164" s="7"/>
      <c r="C164" s="53"/>
      <c r="D164" s="7"/>
      <c r="E164" s="7"/>
      <c r="F164" s="7"/>
      <c r="G164" s="7"/>
    </row>
    <row r="165" spans="1:7" x14ac:dyDescent="0.25">
      <c r="A165" s="7"/>
      <c r="B165" s="7"/>
      <c r="C165" s="53"/>
      <c r="D165" s="7"/>
      <c r="E165" s="7"/>
      <c r="F165" s="7"/>
      <c r="G165" s="7"/>
    </row>
    <row r="166" spans="1:7" x14ac:dyDescent="0.25">
      <c r="A166" s="7"/>
      <c r="B166" s="7"/>
      <c r="C166" s="53"/>
      <c r="D166" s="7"/>
      <c r="E166" s="7"/>
      <c r="F166" s="7"/>
      <c r="G166" s="7"/>
    </row>
    <row r="167" spans="1:7" x14ac:dyDescent="0.25">
      <c r="A167" s="7"/>
      <c r="B167" s="7"/>
      <c r="C167" s="53"/>
      <c r="D167" s="7"/>
      <c r="E167" s="7"/>
      <c r="F167" s="7"/>
      <c r="G167" s="7"/>
    </row>
    <row r="168" spans="1:7" x14ac:dyDescent="0.25">
      <c r="A168" s="7"/>
      <c r="B168" s="7"/>
      <c r="C168" s="53"/>
      <c r="D168" s="7"/>
      <c r="E168" s="7"/>
      <c r="F168" s="7"/>
      <c r="G168" s="7"/>
    </row>
    <row r="169" spans="1:7" x14ac:dyDescent="0.25">
      <c r="A169" s="7"/>
      <c r="B169" s="7"/>
      <c r="C169" s="53"/>
      <c r="D169" s="7"/>
      <c r="E169" s="7"/>
      <c r="F169" s="7"/>
      <c r="G169" s="7"/>
    </row>
    <row r="170" spans="1:7" x14ac:dyDescent="0.25">
      <c r="A170" s="7"/>
      <c r="B170" s="7"/>
      <c r="C170" s="53"/>
      <c r="D170" s="7"/>
      <c r="E170" s="7"/>
      <c r="F170" s="7"/>
      <c r="G170" s="7"/>
    </row>
    <row r="171" spans="1:7" x14ac:dyDescent="0.25">
      <c r="A171" s="7"/>
      <c r="B171" s="7"/>
      <c r="C171" s="53"/>
      <c r="D171" s="7"/>
      <c r="E171" s="7"/>
      <c r="F171" s="7"/>
      <c r="G171" s="7"/>
    </row>
    <row r="172" spans="1:7" x14ac:dyDescent="0.25">
      <c r="A172" s="7"/>
      <c r="B172" s="7"/>
      <c r="C172" s="53"/>
      <c r="D172" s="7"/>
      <c r="E172" s="7"/>
      <c r="F172" s="7"/>
      <c r="G172" s="7"/>
    </row>
    <row r="173" spans="1:7" x14ac:dyDescent="0.25">
      <c r="A173" s="7"/>
      <c r="B173" s="7"/>
      <c r="C173" s="53"/>
      <c r="D173" s="7"/>
      <c r="E173" s="7"/>
      <c r="F173" s="7"/>
      <c r="G173" s="7"/>
    </row>
    <row r="174" spans="1:7" x14ac:dyDescent="0.25">
      <c r="A174" s="7"/>
      <c r="B174" s="7"/>
      <c r="C174" s="53"/>
      <c r="D174" s="7"/>
      <c r="E174" s="7"/>
      <c r="F174" s="7"/>
      <c r="G174" s="7"/>
    </row>
    <row r="175" spans="1:7" x14ac:dyDescent="0.25">
      <c r="A175" s="7"/>
      <c r="B175" s="7"/>
      <c r="C175" s="53"/>
      <c r="D175" s="7"/>
      <c r="E175" s="7"/>
      <c r="F175" s="7"/>
      <c r="G175" s="7"/>
    </row>
    <row r="176" spans="1:7" x14ac:dyDescent="0.25">
      <c r="A176" s="7"/>
      <c r="B176" s="7"/>
      <c r="C176" s="53"/>
      <c r="D176" s="7"/>
      <c r="E176" s="7"/>
      <c r="F176" s="7"/>
      <c r="G176" s="7"/>
    </row>
    <row r="177" spans="1:7" x14ac:dyDescent="0.25">
      <c r="A177" s="7"/>
      <c r="B177" s="7"/>
      <c r="C177" s="53"/>
      <c r="D177" s="7"/>
      <c r="E177" s="7"/>
      <c r="F177" s="7"/>
      <c r="G177" s="7"/>
    </row>
    <row r="178" spans="1:7" x14ac:dyDescent="0.25">
      <c r="A178" s="7"/>
      <c r="B178" s="7"/>
      <c r="C178" s="53"/>
      <c r="D178" s="7"/>
      <c r="E178" s="7"/>
      <c r="F178" s="7"/>
      <c r="G178" s="7"/>
    </row>
    <row r="179" spans="1:7" x14ac:dyDescent="0.25">
      <c r="A179" s="7"/>
      <c r="B179" s="7"/>
      <c r="C179" s="53"/>
      <c r="D179" s="7"/>
      <c r="E179" s="7"/>
      <c r="F179" s="7"/>
      <c r="G179" s="7"/>
    </row>
    <row r="180" spans="1:7" x14ac:dyDescent="0.25">
      <c r="A180" s="7"/>
      <c r="B180" s="7"/>
      <c r="C180" s="53"/>
      <c r="D180" s="7"/>
      <c r="E180" s="7"/>
      <c r="F180" s="7"/>
      <c r="G180" s="7"/>
    </row>
    <row r="181" spans="1:7" x14ac:dyDescent="0.25">
      <c r="A181" s="7"/>
      <c r="B181" s="7"/>
      <c r="C181" s="53"/>
      <c r="D181" s="7"/>
      <c r="E181" s="7"/>
      <c r="F181" s="7"/>
      <c r="G181" s="7"/>
    </row>
    <row r="182" spans="1:7" x14ac:dyDescent="0.25">
      <c r="A182" s="7"/>
      <c r="B182" s="7"/>
      <c r="C182" s="53"/>
      <c r="D182" s="7"/>
      <c r="E182" s="7"/>
      <c r="F182" s="7"/>
      <c r="G182" s="7"/>
    </row>
    <row r="183" spans="1:7" x14ac:dyDescent="0.25">
      <c r="A183" s="7"/>
      <c r="B183" s="7"/>
      <c r="C183" s="53"/>
      <c r="D183" s="7"/>
      <c r="E183" s="7"/>
      <c r="F183" s="7"/>
      <c r="G183" s="7"/>
    </row>
    <row r="184" spans="1:7" x14ac:dyDescent="0.25">
      <c r="A184" s="7"/>
      <c r="B184" s="7"/>
      <c r="C184" s="53"/>
      <c r="D184" s="7"/>
      <c r="E184" s="7"/>
      <c r="F184" s="7"/>
      <c r="G184" s="7"/>
    </row>
    <row r="185" spans="1:7" x14ac:dyDescent="0.25">
      <c r="A185" s="7"/>
      <c r="B185" s="7"/>
      <c r="C185" s="53"/>
      <c r="D185" s="7"/>
      <c r="E185" s="7"/>
      <c r="F185" s="7"/>
      <c r="G185" s="7"/>
    </row>
    <row r="186" spans="1:7" x14ac:dyDescent="0.25">
      <c r="A186" s="7"/>
      <c r="B186" s="7"/>
      <c r="C186" s="53"/>
      <c r="D186" s="7"/>
      <c r="E186" s="7"/>
      <c r="F186" s="7"/>
      <c r="G186" s="7"/>
    </row>
    <row r="187" spans="1:7" x14ac:dyDescent="0.25">
      <c r="A187" s="7"/>
      <c r="B187" s="7"/>
      <c r="C187" s="53"/>
      <c r="D187" s="7"/>
      <c r="E187" s="7"/>
      <c r="F187" s="7"/>
      <c r="G187" s="7"/>
    </row>
    <row r="188" spans="1:7" x14ac:dyDescent="0.25">
      <c r="A188" s="7"/>
      <c r="B188" s="7"/>
      <c r="C188" s="53"/>
      <c r="D188" s="7"/>
      <c r="E188" s="7"/>
      <c r="F188" s="7"/>
      <c r="G188" s="7"/>
    </row>
    <row r="189" spans="1:7" x14ac:dyDescent="0.25">
      <c r="A189" s="7"/>
      <c r="B189" s="7"/>
      <c r="C189" s="53"/>
      <c r="D189" s="7"/>
      <c r="E189" s="7"/>
      <c r="F189" s="7"/>
      <c r="G189" s="7"/>
    </row>
    <row r="190" spans="1:7" x14ac:dyDescent="0.25">
      <c r="A190" s="7"/>
      <c r="B190" s="7"/>
      <c r="C190" s="53"/>
      <c r="D190" s="7"/>
      <c r="E190" s="7"/>
      <c r="F190" s="7"/>
      <c r="G190" s="7"/>
    </row>
    <row r="191" spans="1:7" x14ac:dyDescent="0.25">
      <c r="A191" s="7"/>
      <c r="B191" s="7"/>
      <c r="C191" s="53"/>
      <c r="D191" s="7"/>
      <c r="E191" s="7"/>
      <c r="F191" s="7"/>
      <c r="G191" s="7"/>
    </row>
    <row r="192" spans="1:7" x14ac:dyDescent="0.25">
      <c r="A192" s="7"/>
      <c r="B192" s="7"/>
      <c r="C192" s="53"/>
      <c r="D192" s="7"/>
      <c r="E192" s="7"/>
      <c r="F192" s="7"/>
      <c r="G192" s="7"/>
    </row>
    <row r="193" spans="1:7" x14ac:dyDescent="0.25">
      <c r="A193" s="7"/>
      <c r="B193" s="7"/>
      <c r="C193" s="53"/>
      <c r="D193" s="7"/>
      <c r="E193" s="7"/>
      <c r="F193" s="7"/>
      <c r="G193" s="7"/>
    </row>
    <row r="194" spans="1:7" x14ac:dyDescent="0.25">
      <c r="A194" s="7"/>
      <c r="B194" s="7"/>
      <c r="C194" s="53"/>
      <c r="D194" s="7"/>
      <c r="E194" s="7"/>
      <c r="F194" s="7"/>
      <c r="G194" s="7"/>
    </row>
    <row r="195" spans="1:7" x14ac:dyDescent="0.25">
      <c r="A195" s="7"/>
      <c r="B195" s="7"/>
      <c r="C195" s="53"/>
      <c r="D195" s="7"/>
      <c r="E195" s="7"/>
      <c r="F195" s="7"/>
      <c r="G195" s="7"/>
    </row>
    <row r="196" spans="1:7" x14ac:dyDescent="0.25">
      <c r="A196" s="7"/>
      <c r="B196" s="7"/>
      <c r="C196" s="53"/>
      <c r="D196" s="7"/>
      <c r="E196" s="7"/>
      <c r="F196" s="7"/>
      <c r="G196" s="7"/>
    </row>
    <row r="197" spans="1:7" x14ac:dyDescent="0.25">
      <c r="A197" s="7"/>
      <c r="B197" s="7"/>
      <c r="C197" s="53"/>
      <c r="D197" s="7"/>
      <c r="E197" s="7"/>
      <c r="F197" s="7"/>
      <c r="G197" s="7"/>
    </row>
    <row r="198" spans="1:7" x14ac:dyDescent="0.25">
      <c r="A198" s="7"/>
      <c r="B198" s="7"/>
      <c r="C198" s="53"/>
      <c r="D198" s="7"/>
      <c r="E198" s="7"/>
      <c r="F198" s="7"/>
      <c r="G198" s="7"/>
    </row>
    <row r="199" spans="1:7" x14ac:dyDescent="0.25">
      <c r="C199" s="54"/>
    </row>
    <row r="200" spans="1:7" x14ac:dyDescent="0.25">
      <c r="C200" s="54"/>
    </row>
    <row r="201" spans="1:7" x14ac:dyDescent="0.25">
      <c r="C201" s="54"/>
    </row>
    <row r="202" spans="1:7" x14ac:dyDescent="0.25">
      <c r="C202" s="54"/>
    </row>
    <row r="203" spans="1:7" x14ac:dyDescent="0.25">
      <c r="C203" s="54"/>
    </row>
    <row r="204" spans="1:7" x14ac:dyDescent="0.25">
      <c r="C204" s="54"/>
    </row>
    <row r="205" spans="1:7" x14ac:dyDescent="0.25">
      <c r="C205" s="54"/>
    </row>
    <row r="206" spans="1:7" x14ac:dyDescent="0.25">
      <c r="C206" s="54"/>
    </row>
    <row r="207" spans="1:7" x14ac:dyDescent="0.25">
      <c r="C207" s="54"/>
    </row>
    <row r="208" spans="1:7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</sheetData>
  <mergeCells count="29">
    <mergeCell ref="B1:O1"/>
    <mergeCell ref="B2:O2"/>
    <mergeCell ref="B3:O3"/>
    <mergeCell ref="B4:O4"/>
    <mergeCell ref="J9:J10"/>
    <mergeCell ref="A6:O6"/>
    <mergeCell ref="N9:N10"/>
    <mergeCell ref="O9:O10"/>
    <mergeCell ref="K9:K10"/>
    <mergeCell ref="A8:A10"/>
    <mergeCell ref="B8:B10"/>
    <mergeCell ref="C8:C10"/>
    <mergeCell ref="H8:H10"/>
    <mergeCell ref="I8:K8"/>
    <mergeCell ref="I9:I10"/>
    <mergeCell ref="B94:O94"/>
    <mergeCell ref="L8:L10"/>
    <mergeCell ref="D8:D10"/>
    <mergeCell ref="E8:G8"/>
    <mergeCell ref="G9:G10"/>
    <mergeCell ref="E9:E10"/>
    <mergeCell ref="B78:O78"/>
    <mergeCell ref="M8:O8"/>
    <mergeCell ref="M9:M10"/>
    <mergeCell ref="B42:O42"/>
    <mergeCell ref="F9:F10"/>
    <mergeCell ref="B25:O25"/>
    <mergeCell ref="B38:O38"/>
    <mergeCell ref="B11:O11"/>
  </mergeCells>
  <pageMargins left="1.1811023622047245" right="0.39370078740157483" top="0.59055118110236227" bottom="0.19685039370078741" header="0.31496062992125984" footer="0.31496062992125984"/>
  <pageSetup paperSize="9"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68"/>
  <sheetViews>
    <sheetView showZeros="0" workbookViewId="0">
      <selection activeCell="B3" sqref="B3:N3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1:14" x14ac:dyDescent="0.25">
      <c r="B1" s="525" t="s">
        <v>329</v>
      </c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</row>
    <row r="2" spans="1:14" x14ac:dyDescent="0.25">
      <c r="B2" s="525" t="s">
        <v>467</v>
      </c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</row>
    <row r="3" spans="1:14" x14ac:dyDescent="0.25">
      <c r="B3" s="525" t="s">
        <v>529</v>
      </c>
      <c r="C3" s="525"/>
      <c r="D3" s="525"/>
      <c r="E3" s="525"/>
      <c r="F3" s="525"/>
      <c r="G3" s="525"/>
      <c r="H3" s="525"/>
      <c r="I3" s="525"/>
      <c r="J3" s="525"/>
      <c r="K3" s="525"/>
      <c r="L3" s="525"/>
      <c r="M3" s="525"/>
      <c r="N3" s="525"/>
    </row>
    <row r="4" spans="1:14" x14ac:dyDescent="0.25">
      <c r="B4" s="525" t="s">
        <v>334</v>
      </c>
      <c r="C4" s="525"/>
      <c r="D4" s="525"/>
      <c r="E4" s="525"/>
      <c r="F4" s="525"/>
      <c r="G4" s="525"/>
      <c r="H4" s="525"/>
      <c r="I4" s="525"/>
      <c r="J4" s="525"/>
      <c r="K4" s="525"/>
      <c r="L4" s="525"/>
      <c r="M4" s="525"/>
      <c r="N4" s="525"/>
    </row>
    <row r="6" spans="1:14" ht="15" customHeight="1" x14ac:dyDescent="0.25">
      <c r="A6" s="547" t="s">
        <v>528</v>
      </c>
      <c r="B6" s="547"/>
      <c r="C6" s="547"/>
      <c r="D6" s="547"/>
      <c r="E6" s="547"/>
      <c r="F6" s="547"/>
      <c r="G6" s="547"/>
      <c r="H6" s="547"/>
      <c r="I6" s="547"/>
      <c r="J6" s="547"/>
      <c r="K6" s="547"/>
      <c r="L6" s="547"/>
      <c r="M6" s="547"/>
      <c r="N6" s="547"/>
    </row>
    <row r="7" spans="1:14" x14ac:dyDescent="0.25">
      <c r="F7" s="5"/>
      <c r="N7" s="5" t="s">
        <v>412</v>
      </c>
    </row>
    <row r="8" spans="1:14" ht="15" customHeight="1" x14ac:dyDescent="0.25">
      <c r="A8" s="551" t="s">
        <v>5</v>
      </c>
      <c r="B8" s="554" t="s">
        <v>335</v>
      </c>
      <c r="C8" s="531" t="s">
        <v>337</v>
      </c>
      <c r="D8" s="535" t="s">
        <v>194</v>
      </c>
      <c r="E8" s="535"/>
      <c r="F8" s="536"/>
      <c r="G8" s="557" t="s">
        <v>339</v>
      </c>
      <c r="H8" s="560" t="s">
        <v>194</v>
      </c>
      <c r="I8" s="561"/>
      <c r="J8" s="562"/>
      <c r="K8" s="564" t="s">
        <v>0</v>
      </c>
      <c r="L8" s="565" t="s">
        <v>194</v>
      </c>
      <c r="M8" s="566"/>
      <c r="N8" s="567"/>
    </row>
    <row r="9" spans="1:14" ht="15" customHeight="1" x14ac:dyDescent="0.25">
      <c r="A9" s="552"/>
      <c r="B9" s="555"/>
      <c r="C9" s="532"/>
      <c r="D9" s="536" t="s">
        <v>1</v>
      </c>
      <c r="E9" s="563"/>
      <c r="F9" s="537" t="s">
        <v>2</v>
      </c>
      <c r="G9" s="558"/>
      <c r="H9" s="569" t="s">
        <v>1</v>
      </c>
      <c r="I9" s="569"/>
      <c r="J9" s="550" t="s">
        <v>2</v>
      </c>
      <c r="K9" s="564"/>
      <c r="L9" s="564" t="s">
        <v>1</v>
      </c>
      <c r="M9" s="564"/>
      <c r="N9" s="568" t="s">
        <v>2</v>
      </c>
    </row>
    <row r="10" spans="1:14" ht="28.5" customHeight="1" x14ac:dyDescent="0.25">
      <c r="A10" s="553"/>
      <c r="B10" s="556"/>
      <c r="C10" s="533"/>
      <c r="D10" s="89" t="s">
        <v>3</v>
      </c>
      <c r="E10" s="90" t="s">
        <v>4</v>
      </c>
      <c r="F10" s="537"/>
      <c r="G10" s="559"/>
      <c r="H10" s="91" t="s">
        <v>3</v>
      </c>
      <c r="I10" s="92" t="s">
        <v>4</v>
      </c>
      <c r="J10" s="550"/>
      <c r="K10" s="564"/>
      <c r="L10" s="143" t="s">
        <v>3</v>
      </c>
      <c r="M10" s="144" t="s">
        <v>4</v>
      </c>
      <c r="N10" s="568"/>
    </row>
    <row r="11" spans="1:14" ht="15" customHeight="1" x14ac:dyDescent="0.25">
      <c r="A11" s="6" t="s">
        <v>71</v>
      </c>
      <c r="B11" s="18" t="s">
        <v>56</v>
      </c>
      <c r="C11" s="17">
        <f>D11+F11</f>
        <v>84.1</v>
      </c>
      <c r="D11" s="17">
        <f>'4 pr._savarankiškos f-jos'!E12</f>
        <v>84.1</v>
      </c>
      <c r="E11" s="17">
        <f>'4 pr._savarankiškos f-jos'!F12</f>
        <v>62.5</v>
      </c>
      <c r="F11" s="17">
        <f>'4 pr._savarankiškos f-jos'!G12</f>
        <v>0</v>
      </c>
      <c r="G11" s="11">
        <f>H11+J11</f>
        <v>0</v>
      </c>
      <c r="H11" s="11">
        <f>'4 pr._savarankiškos f-jos'!I12</f>
        <v>0</v>
      </c>
      <c r="I11" s="11">
        <f>'4 pr._savarankiškos f-jos'!J12</f>
        <v>0</v>
      </c>
      <c r="J11" s="11">
        <f>'4 pr._savarankiškos f-jos'!K12</f>
        <v>0</v>
      </c>
      <c r="K11" s="95">
        <f>L11+N11</f>
        <v>84.1</v>
      </c>
      <c r="L11" s="95">
        <f>'4 pr._savarankiškos f-jos'!M12</f>
        <v>84.1</v>
      </c>
      <c r="M11" s="95">
        <f>'4 pr._savarankiškos f-jos'!N12</f>
        <v>62.5</v>
      </c>
      <c r="N11" s="95">
        <f>'4 pr._savarankiškos f-jos'!O12</f>
        <v>0</v>
      </c>
    </row>
    <row r="12" spans="1:14" ht="15" customHeight="1" x14ac:dyDescent="0.25">
      <c r="A12" s="14" t="s">
        <v>182</v>
      </c>
      <c r="B12" s="18" t="s">
        <v>20</v>
      </c>
      <c r="C12" s="17">
        <f>D12+F12</f>
        <v>12420</v>
      </c>
      <c r="D12" s="17">
        <f>'4 pr._savarankiškos f-jos'!E15+'4 pr._savarankiškos f-jos'!E83+'4 pr._savarankiškos f-jos'!E137+'4 pr._savarankiškos f-jos'!E141+'4 pr._savarankiškos f-jos'!E181+'4 pr._savarankiškos f-jos'!E186+'4 pr._savarankiškos f-jos'!E203+'5 pr._valstybinės f-jos'!E12+'5 pr._valstybinės f-jos'!E82+'5 pr._valstybinės f-jos'!E108+'6 pr._mokinio krepšelis'!E12+'8 pr._aplinkos apsaugos s. p.'!E12+'8 pr._aplinkos apsaugos s. p.'!E15+'9 pr._įstaigų pajamos'!E28+'9 pr._įstaigų pajamos'!E54+'10 pr._skolintos lėšos'!E24+'10 pr._skolintos lėšos'!E27+'10 pr._skolintos lėšos'!E40+'10 pr._skolintos lėšos'!E43+'10 pr._skolintos lėšos'!E47+'7 pr._kita dotacija'!E12+'7 pr._kita dotacija'!E62+'7 pr._kita dotacija'!E69+'7 pr._kita dotacija'!E80+'7 pr._kita dotacija'!E162+'7 pr._kita dotacija'!E168+'7 pr._kita dotacija'!E228+'11 pr._apyvartinės lėšos'!E13+'11 pr._apyvartinės lėšos'!E19+'11 pr._apyvartinės lėšos'!E25+'11 pr._apyvartinės lėšos'!E69+'11 pr._apyvartinės lėšos'!E86+'11 pr._apyvartinės lėšos'!E120+'11 pr._apyvartinės lėšos'!E125+'11 pr._apyvartinės lėšos'!E130+'11 pr._apyvartinės lėšos'!E134</f>
        <v>10238.299999999999</v>
      </c>
      <c r="E12" s="17">
        <f>'4 pr._savarankiškos f-jos'!F15+'4 pr._savarankiškos f-jos'!F83+'4 pr._savarankiškos f-jos'!F137+'4 pr._savarankiškos f-jos'!F141+'4 pr._savarankiškos f-jos'!F181+'4 pr._savarankiškos f-jos'!F186+'4 pr._savarankiškos f-jos'!F203+'5 pr._valstybinės f-jos'!F12+'5 pr._valstybinės f-jos'!F82+'5 pr._valstybinės f-jos'!F108+'6 pr._mokinio krepšelis'!F12+'8 pr._aplinkos apsaugos s. p.'!F12+'8 pr._aplinkos apsaugos s. p.'!F15+'9 pr._įstaigų pajamos'!F28+'9 pr._įstaigų pajamos'!F54+'10 pr._skolintos lėšos'!F24+'10 pr._skolintos lėšos'!F27+'10 pr._skolintos lėšos'!F40+'10 pr._skolintos lėšos'!F43+'10 pr._skolintos lėšos'!F47+'7 pr._kita dotacija'!F12+'7 pr._kita dotacija'!F62+'7 pr._kita dotacija'!F69+'7 pr._kita dotacija'!F80+'7 pr._kita dotacija'!F162+'7 pr._kita dotacija'!F168+'7 pr._kita dotacija'!F228+'11 pr._apyvartinės lėšos'!F13+'11 pr._apyvartinės lėšos'!F19+'11 pr._apyvartinės lėšos'!F25+'11 pr._apyvartinės lėšos'!F69+'11 pr._apyvartinės lėšos'!F86+'11 pr._apyvartinės lėšos'!F120+'11 pr._apyvartinės lėšos'!F125+'11 pr._apyvartinės lėšos'!F130+'11 pr._apyvartinės lėšos'!F134</f>
        <v>2272.1999999999998</v>
      </c>
      <c r="F12" s="17">
        <f>'4 pr._savarankiškos f-jos'!G15+'4 pr._savarankiškos f-jos'!G83+'4 pr._savarankiškos f-jos'!G137+'4 pr._savarankiškos f-jos'!G141+'4 pr._savarankiškos f-jos'!G181+'4 pr._savarankiškos f-jos'!G186+'4 pr._savarankiškos f-jos'!G203+'5 pr._valstybinės f-jos'!G12+'5 pr._valstybinės f-jos'!G82+'5 pr._valstybinės f-jos'!G108+'6 pr._mokinio krepšelis'!G12+'8 pr._aplinkos apsaugos s. p.'!G12+'8 pr._aplinkos apsaugos s. p.'!G15+'9 pr._įstaigų pajamos'!G28+'9 pr._įstaigų pajamos'!G54+'10 pr._skolintos lėšos'!G24+'10 pr._skolintos lėšos'!G27+'10 pr._skolintos lėšos'!G40+'10 pr._skolintos lėšos'!G43+'10 pr._skolintos lėšos'!G47+'7 pr._kita dotacija'!G12+'7 pr._kita dotacija'!G62+'7 pr._kita dotacija'!G69+'7 pr._kita dotacija'!G80+'7 pr._kita dotacija'!G162+'7 pr._kita dotacija'!G168+'7 pr._kita dotacija'!G228+'11 pr._apyvartinės lėšos'!G13+'11 pr._apyvartinės lėšos'!G19+'11 pr._apyvartinės lėšos'!G25+'11 pr._apyvartinės lėšos'!G69+'11 pr._apyvartinės lėšos'!G86+'11 pr._apyvartinės lėšos'!G120+'11 pr._apyvartinės lėšos'!G125+'11 pr._apyvartinės lėšos'!G130+'11 pr._apyvartinės lėšos'!G134</f>
        <v>2181.6999999999998</v>
      </c>
      <c r="G12" s="11">
        <f t="shared" ref="G12" si="0">H12+J12</f>
        <v>0</v>
      </c>
      <c r="H12" s="11">
        <f>'4 pr._savarankiškos f-jos'!I15+'4 pr._savarankiškos f-jos'!I83+'4 pr._savarankiškos f-jos'!I137+'4 pr._savarankiškos f-jos'!I141+'4 pr._savarankiškos f-jos'!I181+'4 pr._savarankiškos f-jos'!I186+'4 pr._savarankiškos f-jos'!I203+'5 pr._valstybinės f-jos'!I12+'5 pr._valstybinės f-jos'!I82+'5 pr._valstybinės f-jos'!I108+'6 pr._mokinio krepšelis'!I12+'8 pr._aplinkos apsaugos s. p.'!I12+'8 pr._aplinkos apsaugos s. p.'!I15+'9 pr._įstaigų pajamos'!I28+'9 pr._įstaigų pajamos'!I54+'10 pr._skolintos lėšos'!I24+'10 pr._skolintos lėšos'!I27+'10 pr._skolintos lėšos'!I40+'10 pr._skolintos lėšos'!I43+'10 pr._skolintos lėšos'!I47+'7 pr._kita dotacija'!I12+'7 pr._kita dotacija'!I62+'7 pr._kita dotacija'!I69+'7 pr._kita dotacija'!I80+'7 pr._kita dotacija'!I162+'7 pr._kita dotacija'!I168+'7 pr._kita dotacija'!I228+'11 pr._apyvartinės lėšos'!I13+'11 pr._apyvartinės lėšos'!I19+'11 pr._apyvartinės lėšos'!I25+'11 pr._apyvartinės lėšos'!I69+'11 pr._apyvartinės lėšos'!I86+'11 pr._apyvartinės lėšos'!I120+'11 pr._apyvartinės lėšos'!I125+'11 pr._apyvartinės lėšos'!I130+'11 pr._apyvartinės lėšos'!I134</f>
        <v>0</v>
      </c>
      <c r="I12" s="11">
        <f>'4 pr._savarankiškos f-jos'!J15+'4 pr._savarankiškos f-jos'!J83+'4 pr._savarankiškos f-jos'!J137+'4 pr._savarankiškos f-jos'!J141+'4 pr._savarankiškos f-jos'!J181+'4 pr._savarankiškos f-jos'!J186+'4 pr._savarankiškos f-jos'!J203+'5 pr._valstybinės f-jos'!J12+'5 pr._valstybinės f-jos'!J82+'5 pr._valstybinės f-jos'!J108+'6 pr._mokinio krepšelis'!J12+'8 pr._aplinkos apsaugos s. p.'!J12+'8 pr._aplinkos apsaugos s. p.'!J15+'9 pr._įstaigų pajamos'!J28+'9 pr._įstaigų pajamos'!J54+'10 pr._skolintos lėšos'!J24+'10 pr._skolintos lėšos'!J27+'10 pr._skolintos lėšos'!J40+'10 pr._skolintos lėšos'!J43+'10 pr._skolintos lėšos'!J47+'7 pr._kita dotacija'!J12+'7 pr._kita dotacija'!J62+'7 pr._kita dotacija'!J69+'7 pr._kita dotacija'!J80+'7 pr._kita dotacija'!J162+'7 pr._kita dotacija'!J168+'7 pr._kita dotacija'!J228+'11 pr._apyvartinės lėšos'!J13+'11 pr._apyvartinės lėšos'!J19+'11 pr._apyvartinės lėšos'!J25+'11 pr._apyvartinės lėšos'!J69+'11 pr._apyvartinės lėšos'!J86+'11 pr._apyvartinės lėšos'!J120+'11 pr._apyvartinės lėšos'!J125+'11 pr._apyvartinės lėšos'!J130+'11 pr._apyvartinės lėšos'!J134</f>
        <v>0</v>
      </c>
      <c r="J12" s="11">
        <f>'4 pr._savarankiškos f-jos'!K15+'4 pr._savarankiškos f-jos'!K83+'4 pr._savarankiškos f-jos'!K137+'4 pr._savarankiškos f-jos'!K141+'4 pr._savarankiškos f-jos'!K181+'4 pr._savarankiškos f-jos'!K186+'4 pr._savarankiškos f-jos'!K203+'5 pr._valstybinės f-jos'!K12+'5 pr._valstybinės f-jos'!K82+'5 pr._valstybinės f-jos'!K108+'6 pr._mokinio krepšelis'!K12+'8 pr._aplinkos apsaugos s. p.'!K12+'8 pr._aplinkos apsaugos s. p.'!K15+'9 pr._įstaigų pajamos'!K28+'9 pr._įstaigų pajamos'!K54+'10 pr._skolintos lėšos'!K24+'10 pr._skolintos lėšos'!K27+'10 pr._skolintos lėšos'!K40+'10 pr._skolintos lėšos'!K43+'10 pr._skolintos lėšos'!K47+'7 pr._kita dotacija'!K12+'7 pr._kita dotacija'!K62+'7 pr._kita dotacija'!K69+'7 pr._kita dotacija'!K80+'7 pr._kita dotacija'!K162+'7 pr._kita dotacija'!K168+'7 pr._kita dotacija'!K228+'11 pr._apyvartinės lėšos'!K13+'11 pr._apyvartinės lėšos'!K19+'11 pr._apyvartinės lėšos'!K25+'11 pr._apyvartinės lėšos'!K69+'11 pr._apyvartinės lėšos'!K86+'11 pr._apyvartinės lėšos'!K120+'11 pr._apyvartinės lėšos'!K125+'11 pr._apyvartinės lėšos'!K130+'11 pr._apyvartinės lėšos'!K134</f>
        <v>0</v>
      </c>
      <c r="K12" s="95">
        <f t="shared" ref="K12" si="1">L12+N12</f>
        <v>12420</v>
      </c>
      <c r="L12" s="95">
        <f>'4 pr._savarankiškos f-jos'!M15+'4 pr._savarankiškos f-jos'!M83+'4 pr._savarankiškos f-jos'!M137+'4 pr._savarankiškos f-jos'!M141+'4 pr._savarankiškos f-jos'!M181+'4 pr._savarankiškos f-jos'!M186+'4 pr._savarankiškos f-jos'!M203+'5 pr._valstybinės f-jos'!M12+'5 pr._valstybinės f-jos'!M82+'5 pr._valstybinės f-jos'!M108+'6 pr._mokinio krepšelis'!M12+'8 pr._aplinkos apsaugos s. p.'!M12+'8 pr._aplinkos apsaugos s. p.'!M15+'9 pr._įstaigų pajamos'!M28+'9 pr._įstaigų pajamos'!M54+'10 pr._skolintos lėšos'!M24+'10 pr._skolintos lėšos'!M27+'10 pr._skolintos lėšos'!M40+'10 pr._skolintos lėšos'!M43+'10 pr._skolintos lėšos'!M47+'7 pr._kita dotacija'!M12+'7 pr._kita dotacija'!M62+'7 pr._kita dotacija'!M69+'7 pr._kita dotacija'!M80+'7 pr._kita dotacija'!M162+'7 pr._kita dotacija'!M168+'7 pr._kita dotacija'!M228+'11 pr._apyvartinės lėšos'!M13+'11 pr._apyvartinės lėšos'!M19+'11 pr._apyvartinės lėšos'!M25+'11 pr._apyvartinės lėšos'!M69+'11 pr._apyvartinės lėšos'!M86+'11 pr._apyvartinės lėšos'!M120+'11 pr._apyvartinės lėšos'!M125+'11 pr._apyvartinės lėšos'!M130+'11 pr._apyvartinės lėšos'!M134</f>
        <v>10238.299999999999</v>
      </c>
      <c r="M12" s="95">
        <f>'4 pr._savarankiškos f-jos'!N15+'4 pr._savarankiškos f-jos'!N83+'4 pr._savarankiškos f-jos'!N137+'4 pr._savarankiškos f-jos'!N141+'4 pr._savarankiškos f-jos'!N181+'4 pr._savarankiškos f-jos'!N186+'4 pr._savarankiškos f-jos'!N203+'5 pr._valstybinės f-jos'!N12+'5 pr._valstybinės f-jos'!N82+'5 pr._valstybinės f-jos'!N108+'6 pr._mokinio krepšelis'!N12+'8 pr._aplinkos apsaugos s. p.'!N12+'8 pr._aplinkos apsaugos s. p.'!N15+'9 pr._įstaigų pajamos'!N28+'9 pr._įstaigų pajamos'!N54+'10 pr._skolintos lėšos'!N24+'10 pr._skolintos lėšos'!N27+'10 pr._skolintos lėšos'!N40+'10 pr._skolintos lėšos'!N43+'10 pr._skolintos lėšos'!N47+'7 pr._kita dotacija'!N12+'7 pr._kita dotacija'!N62+'7 pr._kita dotacija'!N69+'7 pr._kita dotacija'!N80+'7 pr._kita dotacija'!N162+'7 pr._kita dotacija'!N168+'7 pr._kita dotacija'!N228+'11 pr._apyvartinės lėšos'!N13+'11 pr._apyvartinės lėšos'!N19+'11 pr._apyvartinės lėšos'!N25+'11 pr._apyvartinės lėšos'!N69+'11 pr._apyvartinės lėšos'!N86+'11 pr._apyvartinės lėšos'!N120+'11 pr._apyvartinės lėšos'!N125+'11 pr._apyvartinės lėšos'!N130+'11 pr._apyvartinės lėšos'!N134</f>
        <v>2272.1999999999998</v>
      </c>
      <c r="N12" s="95">
        <f>'4 pr._savarankiškos f-jos'!O15+'4 pr._savarankiškos f-jos'!O83+'4 pr._savarankiškos f-jos'!O137+'4 pr._savarankiškos f-jos'!O141+'4 pr._savarankiškos f-jos'!O181+'4 pr._savarankiškos f-jos'!O186+'4 pr._savarankiškos f-jos'!O203+'5 pr._valstybinės f-jos'!O12+'5 pr._valstybinės f-jos'!O82+'5 pr._valstybinės f-jos'!O108+'6 pr._mokinio krepšelis'!O12+'8 pr._aplinkos apsaugos s. p.'!O12+'8 pr._aplinkos apsaugos s. p.'!O15+'9 pr._įstaigų pajamos'!O28+'9 pr._įstaigų pajamos'!O54+'10 pr._skolintos lėšos'!O24+'10 pr._skolintos lėšos'!O27+'10 pr._skolintos lėšos'!O40+'10 pr._skolintos lėšos'!O43+'10 pr._skolintos lėšos'!O47+'7 pr._kita dotacija'!O12+'7 pr._kita dotacija'!O62+'7 pr._kita dotacija'!O69+'7 pr._kita dotacija'!O80+'7 pr._kita dotacija'!O162+'7 pr._kita dotacija'!O168+'7 pr._kita dotacija'!O228+'11 pr._apyvartinės lėšos'!O13+'11 pr._apyvartinės lėšos'!O19+'11 pr._apyvartinės lėšos'!O25+'11 pr._apyvartinės lėšos'!O69+'11 pr._apyvartinės lėšos'!O86+'11 pr._apyvartinės lėšos'!O120+'11 pr._apyvartinės lėšos'!O125+'11 pr._apyvartinės lėšos'!O130+'11 pr._apyvartinės lėšos'!O134</f>
        <v>2181.6999999999998</v>
      </c>
    </row>
    <row r="13" spans="1:14" ht="15" customHeight="1" x14ac:dyDescent="0.25">
      <c r="A13" s="6" t="s">
        <v>72</v>
      </c>
      <c r="B13" s="18" t="s">
        <v>7</v>
      </c>
      <c r="C13" s="17">
        <f t="shared" ref="C13:C23" si="2">D13+F13</f>
        <v>152.29999999999998</v>
      </c>
      <c r="D13" s="17">
        <f>'4 pr._savarankiškos f-jos'!E22+'4 pr._savarankiškos f-jos'!E91+'4 pr._savarankiškos f-jos'!E187+'5 pr._valstybinės f-jos'!E30+'5 pr._valstybinės f-jos'!E84+'7 pr._kita dotacija'!E16+'7 pr._kita dotacija'!E172+'9 pr._įstaigų pajamos'!E29+'9 pr._įstaigų pajamos'!E41++'9 pr._įstaigų pajamos'!E94</f>
        <v>152.29999999999998</v>
      </c>
      <c r="E13" s="17">
        <f>'4 pr._savarankiškos f-jos'!F22+'4 pr._savarankiškos f-jos'!F91+'4 pr._savarankiškos f-jos'!F187+'5 pr._valstybinės f-jos'!F30+'5 pr._valstybinės f-jos'!F84+'7 pr._kita dotacija'!F16+'7 pr._kita dotacija'!F172+'9 pr._įstaigų pajamos'!F29+'9 pr._įstaigų pajamos'!F41++'9 pr._įstaigų pajamos'!F94</f>
        <v>84.9</v>
      </c>
      <c r="F13" s="17">
        <f>'4 pr._savarankiškos f-jos'!G22+'4 pr._savarankiškos f-jos'!G91+'4 pr._savarankiškos f-jos'!G187+'5 pr._valstybinės f-jos'!G30+'5 pr._valstybinės f-jos'!G84+'7 pr._kita dotacija'!G16+'7 pr._kita dotacija'!G172+'9 pr._įstaigų pajamos'!G29+'9 pr._įstaigų pajamos'!G41++'9 pr._įstaigų pajamos'!G94</f>
        <v>0</v>
      </c>
      <c r="G13" s="11">
        <f t="shared" ref="G13:G25" si="3">H13+J13</f>
        <v>0</v>
      </c>
      <c r="H13" s="11">
        <f>'4 pr._savarankiškos f-jos'!I22+'4 pr._savarankiškos f-jos'!I91+'4 pr._savarankiškos f-jos'!I187+'5 pr._valstybinės f-jos'!I30+'5 pr._valstybinės f-jos'!I84+'7 pr._kita dotacija'!I16+'7 pr._kita dotacija'!I172+'9 pr._įstaigų pajamos'!I29+'9 pr._įstaigų pajamos'!I41++'9 pr._įstaigų pajamos'!I94</f>
        <v>0</v>
      </c>
      <c r="I13" s="11">
        <f>'4 pr._savarankiškos f-jos'!J22+'4 pr._savarankiškos f-jos'!J91+'4 pr._savarankiškos f-jos'!J187+'5 pr._valstybinės f-jos'!J30+'5 pr._valstybinės f-jos'!J84+'7 pr._kita dotacija'!J16+'7 pr._kita dotacija'!J172+'9 pr._įstaigų pajamos'!J29+'9 pr._įstaigų pajamos'!J41++'9 pr._įstaigų pajamos'!J94</f>
        <v>0</v>
      </c>
      <c r="J13" s="11">
        <f>'4 pr._savarankiškos f-jos'!K22+'4 pr._savarankiškos f-jos'!K91+'4 pr._savarankiškos f-jos'!K187+'5 pr._valstybinės f-jos'!K30+'5 pr._valstybinės f-jos'!K84+'7 pr._kita dotacija'!K16+'7 pr._kita dotacija'!K172+'9 pr._įstaigų pajamos'!K29+'9 pr._įstaigų pajamos'!K41++'9 pr._įstaigų pajamos'!K94</f>
        <v>0</v>
      </c>
      <c r="K13" s="95">
        <f t="shared" ref="K13:K25" si="4">L13+N13</f>
        <v>152.29999999999998</v>
      </c>
      <c r="L13" s="95">
        <f>'4 pr._savarankiškos f-jos'!M22+'4 pr._savarankiškos f-jos'!M91+'4 pr._savarankiškos f-jos'!M187+'5 pr._valstybinės f-jos'!M30+'5 pr._valstybinės f-jos'!M84+'7 pr._kita dotacija'!M16+'7 pr._kita dotacija'!M172+'9 pr._įstaigų pajamos'!M29+'9 pr._įstaigų pajamos'!M41++'9 pr._įstaigų pajamos'!M94</f>
        <v>152.29999999999998</v>
      </c>
      <c r="M13" s="95">
        <f>'4 pr._savarankiškos f-jos'!N22+'4 pr._savarankiškos f-jos'!N91+'4 pr._savarankiškos f-jos'!N187+'5 pr._valstybinės f-jos'!N30+'5 pr._valstybinės f-jos'!N84+'7 pr._kita dotacija'!N16+'7 pr._kita dotacija'!N172+'9 pr._įstaigų pajamos'!N29+'9 pr._įstaigų pajamos'!N41++'9 pr._įstaigų pajamos'!N94</f>
        <v>84.9</v>
      </c>
      <c r="N13" s="95">
        <f>'4 pr._savarankiškos f-jos'!O22+'4 pr._savarankiškos f-jos'!O91+'4 pr._savarankiškos f-jos'!O187+'5 pr._valstybinės f-jos'!O30+'5 pr._valstybinės f-jos'!O84+'7 pr._kita dotacija'!O16+'7 pr._kita dotacija'!O172+'9 pr._įstaigų pajamos'!O29+'9 pr._įstaigų pajamos'!O41++'9 pr._įstaigų pajamos'!O94</f>
        <v>0</v>
      </c>
    </row>
    <row r="14" spans="1:14" ht="15" customHeight="1" x14ac:dyDescent="0.25">
      <c r="A14" s="6" t="s">
        <v>73</v>
      </c>
      <c r="B14" s="18" t="s">
        <v>10</v>
      </c>
      <c r="C14" s="17">
        <f t="shared" si="2"/>
        <v>143.39999999999998</v>
      </c>
      <c r="D14" s="17">
        <f>'4 pr._savarankiškos f-jos'!E28+'4 pr._savarankiškos f-jos'!E95+'4 pr._savarankiškos f-jos'!E188+'5 pr._valstybinės f-jos'!E34+'5 pr._valstybinės f-jos'!E86+'7 pr._kita dotacija'!E176+'7 pr._kita dotacija'!E20+'9 pr._įstaigų pajamos'!E30+'9 pr._įstaigų pajamos'!E42+'9 pr._įstaigų pajamos'!E95</f>
        <v>143.39999999999998</v>
      </c>
      <c r="E14" s="17">
        <f>'4 pr._savarankiškos f-jos'!F28+'4 pr._savarankiškos f-jos'!F95+'4 pr._savarankiškos f-jos'!F188+'5 pr._valstybinės f-jos'!F34+'5 pr._valstybinės f-jos'!F86+'7 pr._kita dotacija'!F176+'7 pr._kita dotacija'!F20+'9 pr._įstaigų pajamos'!F30+'9 pr._įstaigų pajamos'!F42+'9 pr._įstaigų pajamos'!F95</f>
        <v>87.2</v>
      </c>
      <c r="F14" s="17">
        <f>'4 pr._savarankiškos f-jos'!G28+'4 pr._savarankiškos f-jos'!G95+'4 pr._savarankiškos f-jos'!G188+'5 pr._valstybinės f-jos'!G34+'5 pr._valstybinės f-jos'!G86+'7 pr._kita dotacija'!G176+'7 pr._kita dotacija'!G20+'9 pr._įstaigų pajamos'!G30+'9 pr._įstaigų pajamos'!G42+'9 pr._įstaigų pajamos'!G95</f>
        <v>0</v>
      </c>
      <c r="G14" s="11">
        <f t="shared" si="3"/>
        <v>0</v>
      </c>
      <c r="H14" s="11">
        <f>'4 pr._savarankiškos f-jos'!I28+'4 pr._savarankiškos f-jos'!I95+'4 pr._savarankiškos f-jos'!I188+'5 pr._valstybinės f-jos'!I34+'5 pr._valstybinės f-jos'!I86+'7 pr._kita dotacija'!I176+'7 pr._kita dotacija'!I20+'9 pr._įstaigų pajamos'!I30+'9 pr._įstaigų pajamos'!I42+'9 pr._įstaigų pajamos'!I95</f>
        <v>0</v>
      </c>
      <c r="I14" s="11">
        <f>'4 pr._savarankiškos f-jos'!J28+'4 pr._savarankiškos f-jos'!J95+'4 pr._savarankiškos f-jos'!J188+'5 pr._valstybinės f-jos'!J34+'5 pr._valstybinės f-jos'!J86+'7 pr._kita dotacija'!J176+'7 pr._kita dotacija'!J20+'9 pr._įstaigų pajamos'!J30+'9 pr._įstaigų pajamos'!J42+'9 pr._įstaigų pajamos'!J95</f>
        <v>0</v>
      </c>
      <c r="J14" s="11">
        <f>'4 pr._savarankiškos f-jos'!K28+'4 pr._savarankiškos f-jos'!K95+'4 pr._savarankiškos f-jos'!K188+'5 pr._valstybinės f-jos'!K34+'5 pr._valstybinės f-jos'!K86+'7 pr._kita dotacija'!K176+'7 pr._kita dotacija'!K20+'9 pr._įstaigų pajamos'!K30+'9 pr._įstaigų pajamos'!K42+'9 pr._įstaigų pajamos'!K95</f>
        <v>0</v>
      </c>
      <c r="K14" s="95">
        <f t="shared" si="4"/>
        <v>143.39999999999998</v>
      </c>
      <c r="L14" s="95">
        <f>'4 pr._savarankiškos f-jos'!M28+'4 pr._savarankiškos f-jos'!M95+'4 pr._savarankiškos f-jos'!M188+'5 pr._valstybinės f-jos'!M34+'5 pr._valstybinės f-jos'!M86+'7 pr._kita dotacija'!M176+'7 pr._kita dotacija'!M20+'9 pr._įstaigų pajamos'!M30+'9 pr._įstaigų pajamos'!M42+'9 pr._įstaigų pajamos'!M95</f>
        <v>143.39999999999998</v>
      </c>
      <c r="M14" s="95">
        <f>'4 pr._savarankiškos f-jos'!N28+'4 pr._savarankiškos f-jos'!N95+'4 pr._savarankiškos f-jos'!N188+'5 pr._valstybinės f-jos'!N34+'5 pr._valstybinės f-jos'!N86+'7 pr._kita dotacija'!N176+'7 pr._kita dotacija'!N20+'9 pr._įstaigų pajamos'!N30+'9 pr._įstaigų pajamos'!N42+'9 pr._įstaigų pajamos'!N95</f>
        <v>87.2</v>
      </c>
      <c r="N14" s="95">
        <f>'4 pr._savarankiškos f-jos'!O28+'4 pr._savarankiškos f-jos'!O95+'4 pr._savarankiškos f-jos'!O188+'5 pr._valstybinės f-jos'!O34+'5 pr._valstybinės f-jos'!O86+'7 pr._kita dotacija'!O176+'7 pr._kita dotacija'!O20+'9 pr._įstaigų pajamos'!O30+'9 pr._įstaigų pajamos'!O42+'9 pr._įstaigų pajamos'!O95</f>
        <v>0</v>
      </c>
    </row>
    <row r="15" spans="1:14" ht="15" customHeight="1" x14ac:dyDescent="0.25">
      <c r="A15" s="6" t="s">
        <v>74</v>
      </c>
      <c r="B15" s="18" t="s">
        <v>11</v>
      </c>
      <c r="C15" s="17">
        <f t="shared" si="2"/>
        <v>271</v>
      </c>
      <c r="D15" s="17">
        <f>'4 pr._savarankiškos f-jos'!E33+'4 pr._savarankiškos f-jos'!E99+'4 pr._savarankiškos f-jos'!E189+'5 pr._valstybinės f-jos'!E38+'5 pr._valstybinės f-jos'!E88+'7 pr._kita dotacija'!E24+'7 pr._kita dotacija'!E180+'9 pr._įstaigų pajamos'!E31+'9 pr._įstaigų pajamos'!E43+'9 pr._įstaigų pajamos'!E96</f>
        <v>266.8</v>
      </c>
      <c r="E15" s="17">
        <f>'4 pr._savarankiškos f-jos'!F33+'4 pr._savarankiškos f-jos'!F99+'4 pr._savarankiškos f-jos'!F189+'5 pr._valstybinės f-jos'!F38+'5 pr._valstybinės f-jos'!F88+'7 pr._kita dotacija'!F24+'7 pr._kita dotacija'!F180+'9 pr._įstaigų pajamos'!F31+'9 pr._įstaigų pajamos'!F43+'9 pr._įstaigų pajamos'!F96</f>
        <v>158.4</v>
      </c>
      <c r="F15" s="17">
        <f>'4 pr._savarankiškos f-jos'!G33+'4 pr._savarankiškos f-jos'!G99+'4 pr._savarankiškos f-jos'!G189+'5 pr._valstybinės f-jos'!G38+'5 pr._valstybinės f-jos'!G88+'7 pr._kita dotacija'!G24+'7 pr._kita dotacija'!G180+'9 pr._įstaigų pajamos'!G31+'9 pr._įstaigų pajamos'!G43+'9 pr._įstaigų pajamos'!G96</f>
        <v>4.2</v>
      </c>
      <c r="G15" s="11">
        <f t="shared" si="3"/>
        <v>0</v>
      </c>
      <c r="H15" s="11">
        <f>'4 pr._savarankiškos f-jos'!I33+'4 pr._savarankiškos f-jos'!I99+'4 pr._savarankiškos f-jos'!I189+'5 pr._valstybinės f-jos'!I38+'5 pr._valstybinės f-jos'!I88+'7 pr._kita dotacija'!I24+'7 pr._kita dotacija'!I180+'9 pr._įstaigų pajamos'!I31+'9 pr._įstaigų pajamos'!I43+'9 pr._įstaigų pajamos'!I96</f>
        <v>0</v>
      </c>
      <c r="I15" s="11">
        <f>'4 pr._savarankiškos f-jos'!J33+'4 pr._savarankiškos f-jos'!J99+'4 pr._savarankiškos f-jos'!J189+'5 pr._valstybinės f-jos'!J38+'5 pr._valstybinės f-jos'!J88+'7 pr._kita dotacija'!J24+'7 pr._kita dotacija'!J180+'9 pr._įstaigų pajamos'!J31+'9 pr._įstaigų pajamos'!J43+'9 pr._įstaigų pajamos'!J96</f>
        <v>0</v>
      </c>
      <c r="J15" s="11">
        <f>'4 pr._savarankiškos f-jos'!K33+'4 pr._savarankiškos f-jos'!K99+'4 pr._savarankiškos f-jos'!K189+'5 pr._valstybinės f-jos'!K38+'5 pr._valstybinės f-jos'!K88+'7 pr._kita dotacija'!K24+'7 pr._kita dotacija'!K180+'9 pr._įstaigų pajamos'!K31+'9 pr._įstaigų pajamos'!K43+'9 pr._įstaigų pajamos'!K96</f>
        <v>0</v>
      </c>
      <c r="K15" s="95">
        <f t="shared" si="4"/>
        <v>271</v>
      </c>
      <c r="L15" s="95">
        <f>'4 pr._savarankiškos f-jos'!M33+'4 pr._savarankiškos f-jos'!M99+'4 pr._savarankiškos f-jos'!M189+'5 pr._valstybinės f-jos'!M38+'5 pr._valstybinės f-jos'!M88+'7 pr._kita dotacija'!M24+'7 pr._kita dotacija'!M180+'9 pr._įstaigų pajamos'!M31+'9 pr._įstaigų pajamos'!M43+'9 pr._įstaigų pajamos'!M96</f>
        <v>266.8</v>
      </c>
      <c r="M15" s="95">
        <f>'4 pr._savarankiškos f-jos'!N33+'4 pr._savarankiškos f-jos'!N99+'4 pr._savarankiškos f-jos'!N189+'5 pr._valstybinės f-jos'!N38+'5 pr._valstybinės f-jos'!N88+'7 pr._kita dotacija'!N24+'7 pr._kita dotacija'!N180+'9 pr._įstaigų pajamos'!N31+'9 pr._įstaigų pajamos'!N43+'9 pr._įstaigų pajamos'!N96</f>
        <v>158.4</v>
      </c>
      <c r="N15" s="95">
        <f>'4 pr._savarankiškos f-jos'!O33+'4 pr._savarankiškos f-jos'!O99+'4 pr._savarankiškos f-jos'!O189+'5 pr._valstybinės f-jos'!O38+'5 pr._valstybinės f-jos'!O88+'7 pr._kita dotacija'!O24+'7 pr._kita dotacija'!O180+'9 pr._įstaigų pajamos'!O31+'9 pr._įstaigų pajamos'!O43+'9 pr._įstaigų pajamos'!O96</f>
        <v>4.2</v>
      </c>
    </row>
    <row r="16" spans="1:14" ht="15" customHeight="1" x14ac:dyDescent="0.25">
      <c r="A16" s="6" t="s">
        <v>75</v>
      </c>
      <c r="B16" s="18" t="s">
        <v>12</v>
      </c>
      <c r="C16" s="17">
        <f t="shared" si="2"/>
        <v>168.2</v>
      </c>
      <c r="D16" s="17">
        <f>'4 pr._savarankiškos f-jos'!E39+'4 pr._savarankiškos f-jos'!E103+'5 pr._valstybinės f-jos'!E42+'5 pr._valstybinės f-jos'!E90+'7 pr._kita dotacija'!E28+'9 pr._įstaigų pajamos'!E32+'9 pr._įstaigų pajamos'!E44+'11 pr._apyvartinės lėšos'!E76+'11 pr._apyvartinės lėšos'!E81</f>
        <v>164.7</v>
      </c>
      <c r="E16" s="17">
        <f>'4 pr._savarankiškos f-jos'!F39+'4 pr._savarankiškos f-jos'!F103+'5 pr._valstybinės f-jos'!F42+'5 pr._valstybinės f-jos'!F90+'7 pr._kita dotacija'!F28+'9 pr._įstaigų pajamos'!F32+'9 pr._įstaigų pajamos'!F44+'11 pr._apyvartinės lėšos'!F76+'11 pr._apyvartinės lėšos'!F81</f>
        <v>95.1</v>
      </c>
      <c r="F16" s="17">
        <f>'4 pr._savarankiškos f-jos'!G39+'4 pr._savarankiškos f-jos'!G103+'5 pr._valstybinės f-jos'!G42+'5 pr._valstybinės f-jos'!G90+'7 pr._kita dotacija'!G28+'9 pr._įstaigų pajamos'!G32+'9 pr._įstaigų pajamos'!G44+'11 pr._apyvartinės lėšos'!G76+'11 pr._apyvartinės lėšos'!G81</f>
        <v>3.5</v>
      </c>
      <c r="G16" s="11">
        <f t="shared" si="3"/>
        <v>0</v>
      </c>
      <c r="H16" s="11">
        <f>'4 pr._savarankiškos f-jos'!I39+'4 pr._savarankiškos f-jos'!I103+'5 pr._valstybinės f-jos'!I42+'5 pr._valstybinės f-jos'!I90+'7 pr._kita dotacija'!I28+'9 pr._įstaigų pajamos'!I32+'9 pr._įstaigų pajamos'!I44+'11 pr._apyvartinės lėšos'!I76+'11 pr._apyvartinės lėšos'!I81</f>
        <v>0</v>
      </c>
      <c r="I16" s="11">
        <f>'4 pr._savarankiškos f-jos'!J39+'4 pr._savarankiškos f-jos'!J103+'5 pr._valstybinės f-jos'!J42+'5 pr._valstybinės f-jos'!J90+'7 pr._kita dotacija'!J28+'9 pr._įstaigų pajamos'!J32+'9 pr._įstaigų pajamos'!J44+'11 pr._apyvartinės lėšos'!J76+'11 pr._apyvartinės lėšos'!J81</f>
        <v>0</v>
      </c>
      <c r="J16" s="11">
        <f>'4 pr._savarankiškos f-jos'!K39+'4 pr._savarankiškos f-jos'!K103+'5 pr._valstybinės f-jos'!K42+'5 pr._valstybinės f-jos'!K90+'7 pr._kita dotacija'!K28+'9 pr._įstaigų pajamos'!K32+'9 pr._įstaigų pajamos'!K44+'11 pr._apyvartinės lėšos'!K76+'11 pr._apyvartinės lėšos'!K81</f>
        <v>0</v>
      </c>
      <c r="K16" s="95">
        <f t="shared" si="4"/>
        <v>168.2</v>
      </c>
      <c r="L16" s="95">
        <f>'4 pr._savarankiškos f-jos'!M39+'4 pr._savarankiškos f-jos'!M103+'5 pr._valstybinės f-jos'!M42+'5 pr._valstybinės f-jos'!M90+'7 pr._kita dotacija'!M28+'9 pr._įstaigų pajamos'!M32+'9 pr._įstaigų pajamos'!M44+'11 pr._apyvartinės lėšos'!M76+'11 pr._apyvartinės lėšos'!M81</f>
        <v>164.7</v>
      </c>
      <c r="M16" s="95">
        <f>'4 pr._savarankiškos f-jos'!N39+'4 pr._savarankiškos f-jos'!N103+'5 pr._valstybinės f-jos'!N42+'5 pr._valstybinės f-jos'!N90+'7 pr._kita dotacija'!N28+'9 pr._įstaigų pajamos'!N32+'9 pr._įstaigų pajamos'!N44+'11 pr._apyvartinės lėšos'!N76+'11 pr._apyvartinės lėšos'!N81</f>
        <v>95.1</v>
      </c>
      <c r="N16" s="95">
        <f>'4 pr._savarankiškos f-jos'!O39+'4 pr._savarankiškos f-jos'!O103+'5 pr._valstybinės f-jos'!O42+'5 pr._valstybinės f-jos'!O90+'7 pr._kita dotacija'!O28+'9 pr._įstaigų pajamos'!O32+'9 pr._įstaigų pajamos'!O44+'11 pr._apyvartinės lėšos'!O76+'11 pr._apyvartinės lėšos'!O81</f>
        <v>3.5</v>
      </c>
    </row>
    <row r="17" spans="1:14" ht="15" customHeight="1" x14ac:dyDescent="0.25">
      <c r="A17" s="6" t="s">
        <v>76</v>
      </c>
      <c r="B17" s="18" t="s">
        <v>13</v>
      </c>
      <c r="C17" s="17">
        <f t="shared" si="2"/>
        <v>118.89999999999999</v>
      </c>
      <c r="D17" s="17">
        <f>'4 pr._savarankiškos f-jos'!E44+'4 pr._savarankiškos f-jos'!E107+'5 pr._valstybinės f-jos'!E46+'5 pr._valstybinės f-jos'!E92+'7 pr._kita dotacija'!E32+'9 pr._įstaigų pajamos'!E45</f>
        <v>118.89999999999999</v>
      </c>
      <c r="E17" s="17">
        <f>'4 pr._savarankiškos f-jos'!F44+'4 pr._savarankiškos f-jos'!F107+'5 pr._valstybinės f-jos'!F46+'5 pr._valstybinės f-jos'!F92+'7 pr._kita dotacija'!F32+'9 pr._įstaigų pajamos'!F45</f>
        <v>70</v>
      </c>
      <c r="F17" s="17">
        <f>'4 pr._savarankiškos f-jos'!G44+'4 pr._savarankiškos f-jos'!G107+'5 pr._valstybinės f-jos'!G46+'5 pr._valstybinės f-jos'!G92+'7 pr._kita dotacija'!G32+'9 pr._įstaigų pajamos'!G45</f>
        <v>0</v>
      </c>
      <c r="G17" s="11">
        <f t="shared" si="3"/>
        <v>0</v>
      </c>
      <c r="H17" s="11">
        <f>'4 pr._savarankiškos f-jos'!I44+'4 pr._savarankiškos f-jos'!I107+'5 pr._valstybinės f-jos'!I46+'5 pr._valstybinės f-jos'!I92+'7 pr._kita dotacija'!I32+'9 pr._įstaigų pajamos'!I45</f>
        <v>0</v>
      </c>
      <c r="I17" s="11">
        <f>'4 pr._savarankiškos f-jos'!J44+'4 pr._savarankiškos f-jos'!J107+'5 pr._valstybinės f-jos'!J46+'5 pr._valstybinės f-jos'!J92+'7 pr._kita dotacija'!J32+'9 pr._įstaigų pajamos'!J45</f>
        <v>0</v>
      </c>
      <c r="J17" s="11">
        <f>'4 pr._savarankiškos f-jos'!K44+'4 pr._savarankiškos f-jos'!K107+'5 pr._valstybinės f-jos'!K46+'5 pr._valstybinės f-jos'!K92+'7 pr._kita dotacija'!K32+'9 pr._įstaigų pajamos'!K45</f>
        <v>0</v>
      </c>
      <c r="K17" s="95">
        <f t="shared" si="4"/>
        <v>118.89999999999999</v>
      </c>
      <c r="L17" s="95">
        <f>'4 pr._savarankiškos f-jos'!M44+'4 pr._savarankiškos f-jos'!M107+'5 pr._valstybinės f-jos'!M46+'5 pr._valstybinės f-jos'!M92+'7 pr._kita dotacija'!M32+'9 pr._įstaigų pajamos'!M45</f>
        <v>118.89999999999999</v>
      </c>
      <c r="M17" s="95">
        <f>'4 pr._savarankiškos f-jos'!N44+'4 pr._savarankiškos f-jos'!N107+'5 pr._valstybinės f-jos'!N46+'5 pr._valstybinės f-jos'!N92+'7 pr._kita dotacija'!N32+'9 pr._įstaigų pajamos'!N45</f>
        <v>70</v>
      </c>
      <c r="N17" s="95">
        <f>'4 pr._savarankiškos f-jos'!O44+'4 pr._savarankiškos f-jos'!O107+'5 pr._valstybinės f-jos'!O46+'5 pr._valstybinės f-jos'!O92+'7 pr._kita dotacija'!O32+'9 pr._įstaigų pajamos'!O45</f>
        <v>0</v>
      </c>
    </row>
    <row r="18" spans="1:14" ht="15" customHeight="1" x14ac:dyDescent="0.25">
      <c r="A18" s="6" t="s">
        <v>77</v>
      </c>
      <c r="B18" s="13" t="s">
        <v>14</v>
      </c>
      <c r="C18" s="17">
        <f t="shared" si="2"/>
        <v>146.80000000000001</v>
      </c>
      <c r="D18" s="17">
        <f>'4 pr._savarankiškos f-jos'!E49+'4 pr._savarankiškos f-jos'!E111+'5 pr._valstybinės f-jos'!E50+'5 pr._valstybinės f-jos'!E94+'7 pr._kita dotacija'!E36+'9 pr._įstaigų pajamos'!E33+'9 pr._įstaigų pajamos'!E46</f>
        <v>146.80000000000001</v>
      </c>
      <c r="E18" s="17">
        <f>'4 pr._savarankiškos f-jos'!F49+'4 pr._savarankiškos f-jos'!F111+'5 pr._valstybinės f-jos'!F50+'5 pr._valstybinės f-jos'!F94+'7 pr._kita dotacija'!F36+'9 pr._įstaigų pajamos'!F33+'9 pr._įstaigų pajamos'!F46</f>
        <v>72.8</v>
      </c>
      <c r="F18" s="17">
        <f>'4 pr._savarankiškos f-jos'!G49+'4 pr._savarankiškos f-jos'!G111+'5 pr._valstybinės f-jos'!G50+'5 pr._valstybinės f-jos'!G94+'7 pr._kita dotacija'!G36+'9 pr._įstaigų pajamos'!G33+'9 pr._įstaigų pajamos'!G46</f>
        <v>0</v>
      </c>
      <c r="G18" s="11">
        <f t="shared" si="3"/>
        <v>0</v>
      </c>
      <c r="H18" s="11">
        <f>'4 pr._savarankiškos f-jos'!I49+'4 pr._savarankiškos f-jos'!I111+'5 pr._valstybinės f-jos'!I50+'5 pr._valstybinės f-jos'!I94+'7 pr._kita dotacija'!I36+'9 pr._įstaigų pajamos'!I33+'9 pr._įstaigų pajamos'!I46</f>
        <v>0</v>
      </c>
      <c r="I18" s="11">
        <f>'4 pr._savarankiškos f-jos'!J49+'4 pr._savarankiškos f-jos'!J111+'5 pr._valstybinės f-jos'!J50+'5 pr._valstybinės f-jos'!J94+'7 pr._kita dotacija'!J36+'9 pr._įstaigų pajamos'!J33+'9 pr._įstaigų pajamos'!J46</f>
        <v>0</v>
      </c>
      <c r="J18" s="11">
        <f>'4 pr._savarankiškos f-jos'!K49+'4 pr._savarankiškos f-jos'!K111+'5 pr._valstybinės f-jos'!K50+'5 pr._valstybinės f-jos'!K94+'7 pr._kita dotacija'!K36+'9 pr._įstaigų pajamos'!K33+'9 pr._įstaigų pajamos'!K46</f>
        <v>0</v>
      </c>
      <c r="K18" s="95">
        <f t="shared" si="4"/>
        <v>146.80000000000001</v>
      </c>
      <c r="L18" s="95">
        <f>'4 pr._savarankiškos f-jos'!M49+'4 pr._savarankiškos f-jos'!M111+'5 pr._valstybinės f-jos'!M50+'5 pr._valstybinės f-jos'!M94+'7 pr._kita dotacija'!M36+'9 pr._įstaigų pajamos'!M33+'9 pr._įstaigų pajamos'!M46</f>
        <v>146.80000000000001</v>
      </c>
      <c r="M18" s="95">
        <f>'4 pr._savarankiškos f-jos'!N49+'4 pr._savarankiškos f-jos'!N111+'5 pr._valstybinės f-jos'!N50+'5 pr._valstybinės f-jos'!N94+'7 pr._kita dotacija'!N36+'9 pr._įstaigų pajamos'!N33+'9 pr._įstaigų pajamos'!N46</f>
        <v>72.8</v>
      </c>
      <c r="N18" s="95">
        <f>'4 pr._savarankiškos f-jos'!O49+'4 pr._savarankiškos f-jos'!O111+'5 pr._valstybinės f-jos'!O50+'5 pr._valstybinės f-jos'!O94+'7 pr._kita dotacija'!O36+'9 pr._įstaigų pajamos'!O33+'9 pr._įstaigų pajamos'!O46</f>
        <v>0</v>
      </c>
    </row>
    <row r="19" spans="1:14" ht="15" customHeight="1" x14ac:dyDescent="0.25">
      <c r="A19" s="14" t="s">
        <v>78</v>
      </c>
      <c r="B19" s="13" t="s">
        <v>15</v>
      </c>
      <c r="C19" s="17">
        <f t="shared" si="2"/>
        <v>164.79999999999998</v>
      </c>
      <c r="D19" s="17">
        <f>'4 pr._savarankiškos f-jos'!E54+'4 pr._savarankiškos f-jos'!E115++'4 pr._savarankiškos f-jos'!E190+'5 pr._valstybinės f-jos'!E54+'5 pr._valstybinės f-jos'!E96+'7 pr._kita dotacija'!E40+'7 pr._kita dotacija'!E184+'9 pr._įstaigų pajamos'!E34+'9 pr._įstaigų pajamos'!E47+'9 pr._įstaigų pajamos'!E97+'11 pr._apyvartinės lėšos'!E83</f>
        <v>162.79999999999998</v>
      </c>
      <c r="E19" s="17">
        <f>'4 pr._savarankiškos f-jos'!F54+'4 pr._savarankiškos f-jos'!F115++'4 pr._savarankiškos f-jos'!F190+'5 pr._valstybinės f-jos'!F54+'5 pr._valstybinės f-jos'!F96+'7 pr._kita dotacija'!F40+'7 pr._kita dotacija'!F184+'9 pr._įstaigų pajamos'!F34+'9 pr._įstaigų pajamos'!F47+'9 pr._įstaigų pajamos'!F97+'11 pr._apyvartinės lėšos'!F83</f>
        <v>100.2</v>
      </c>
      <c r="F19" s="17">
        <f>'4 pr._savarankiškos f-jos'!G54+'4 pr._savarankiškos f-jos'!G115++'4 pr._savarankiškos f-jos'!G190+'5 pr._valstybinės f-jos'!G54+'5 pr._valstybinės f-jos'!G96+'7 pr._kita dotacija'!G40+'7 pr._kita dotacija'!G184+'9 pr._įstaigų pajamos'!G34+'9 pr._įstaigų pajamos'!G47+'9 pr._įstaigų pajamos'!G97+'11 pr._apyvartinės lėšos'!G83</f>
        <v>2</v>
      </c>
      <c r="G19" s="11">
        <f t="shared" si="3"/>
        <v>0</v>
      </c>
      <c r="H19" s="11">
        <f>'4 pr._savarankiškos f-jos'!I54+'4 pr._savarankiškos f-jos'!I115++'4 pr._savarankiškos f-jos'!I190+'5 pr._valstybinės f-jos'!I54+'5 pr._valstybinės f-jos'!I96+'7 pr._kita dotacija'!I40+'7 pr._kita dotacija'!I184+'9 pr._įstaigų pajamos'!I34+'9 pr._įstaigų pajamos'!I47+'9 pr._įstaigų pajamos'!I97+'11 pr._apyvartinės lėšos'!I83</f>
        <v>0</v>
      </c>
      <c r="I19" s="11">
        <f>'4 pr._savarankiškos f-jos'!J54+'4 pr._savarankiškos f-jos'!J115++'4 pr._savarankiškos f-jos'!J190+'5 pr._valstybinės f-jos'!J54+'5 pr._valstybinės f-jos'!J96+'7 pr._kita dotacija'!J40+'7 pr._kita dotacija'!J184+'9 pr._įstaigų pajamos'!J34+'9 pr._įstaigų pajamos'!J47+'9 pr._įstaigų pajamos'!J97+'11 pr._apyvartinės lėšos'!J83</f>
        <v>0</v>
      </c>
      <c r="J19" s="11">
        <f>'4 pr._savarankiškos f-jos'!K54+'4 pr._savarankiškos f-jos'!K115++'4 pr._savarankiškos f-jos'!K190+'5 pr._valstybinės f-jos'!K54+'5 pr._valstybinės f-jos'!K96+'7 pr._kita dotacija'!K40+'7 pr._kita dotacija'!K184+'9 pr._įstaigų pajamos'!K34+'9 pr._įstaigų pajamos'!K47+'9 pr._įstaigų pajamos'!K97+'11 pr._apyvartinės lėšos'!K83</f>
        <v>0</v>
      </c>
      <c r="K19" s="95">
        <f t="shared" si="4"/>
        <v>164.79999999999998</v>
      </c>
      <c r="L19" s="95">
        <f>'4 pr._savarankiškos f-jos'!M54+'4 pr._savarankiškos f-jos'!M115++'4 pr._savarankiškos f-jos'!M190+'5 pr._valstybinės f-jos'!M54+'5 pr._valstybinės f-jos'!M96+'7 pr._kita dotacija'!M40+'7 pr._kita dotacija'!M184+'9 pr._įstaigų pajamos'!M34+'9 pr._įstaigų pajamos'!M47+'9 pr._įstaigų pajamos'!M97+'11 pr._apyvartinės lėšos'!M83</f>
        <v>162.79999999999998</v>
      </c>
      <c r="M19" s="95">
        <f>'4 pr._savarankiškos f-jos'!N54+'4 pr._savarankiškos f-jos'!N115++'4 pr._savarankiškos f-jos'!N190+'5 pr._valstybinės f-jos'!N54+'5 pr._valstybinės f-jos'!N96+'7 pr._kita dotacija'!N40+'7 pr._kita dotacija'!N184+'9 pr._įstaigų pajamos'!N34+'9 pr._įstaigų pajamos'!N47+'9 pr._įstaigų pajamos'!N97+'11 pr._apyvartinės lėšos'!N83</f>
        <v>100.2</v>
      </c>
      <c r="N19" s="95">
        <f>'4 pr._savarankiškos f-jos'!O54+'4 pr._savarankiškos f-jos'!O115++'4 pr._savarankiškos f-jos'!O190+'5 pr._valstybinės f-jos'!O54+'5 pr._valstybinės f-jos'!O96+'7 pr._kita dotacija'!O40+'7 pr._kita dotacija'!O184+'9 pr._įstaigų pajamos'!O34+'9 pr._įstaigų pajamos'!O47+'9 pr._įstaigų pajamos'!O97+'11 pr._apyvartinės lėšos'!O83</f>
        <v>2</v>
      </c>
    </row>
    <row r="20" spans="1:14" ht="15" customHeight="1" x14ac:dyDescent="0.25">
      <c r="A20" s="20" t="s">
        <v>79</v>
      </c>
      <c r="B20" s="18" t="s">
        <v>16</v>
      </c>
      <c r="C20" s="17">
        <f t="shared" si="2"/>
        <v>266.79999999999995</v>
      </c>
      <c r="D20" s="17">
        <f>'4 pr._savarankiškos f-jos'!E59+'4 pr._savarankiškos f-jos'!E119+'5 pr._valstybinės f-jos'!E58+'5 pr._valstybinės f-jos'!E98+'7 pr._kita dotacija'!E44+'9 pr._įstaigų pajamos'!E35+'9 pr._įstaigų pajamos'!E48</f>
        <v>265.29999999999995</v>
      </c>
      <c r="E20" s="17">
        <f>'4 pr._savarankiškos f-jos'!F59+'4 pr._savarankiškos f-jos'!F119+'5 pr._valstybinės f-jos'!F58+'5 pr._valstybinės f-jos'!F98+'7 pr._kita dotacija'!F44+'9 pr._įstaigų pajamos'!F35+'9 pr._įstaigų pajamos'!F48</f>
        <v>153.79999999999998</v>
      </c>
      <c r="F20" s="17">
        <f>'4 pr._savarankiškos f-jos'!G59+'4 pr._savarankiškos f-jos'!G119+'5 pr._valstybinės f-jos'!G58+'5 pr._valstybinės f-jos'!G98+'7 pr._kita dotacija'!G44+'9 pr._įstaigų pajamos'!G35+'9 pr._įstaigų pajamos'!G48</f>
        <v>1.5</v>
      </c>
      <c r="G20" s="11">
        <f t="shared" si="3"/>
        <v>0</v>
      </c>
      <c r="H20" s="11">
        <f>'4 pr._savarankiškos f-jos'!I59+'4 pr._savarankiškos f-jos'!I119+'5 pr._valstybinės f-jos'!I58+'5 pr._valstybinės f-jos'!I98+'7 pr._kita dotacija'!I44+'9 pr._įstaigų pajamos'!I35+'9 pr._įstaigų pajamos'!I48</f>
        <v>0</v>
      </c>
      <c r="I20" s="11">
        <f>'4 pr._savarankiškos f-jos'!J59+'4 pr._savarankiškos f-jos'!J119+'5 pr._valstybinės f-jos'!J58+'5 pr._valstybinės f-jos'!J98+'7 pr._kita dotacija'!J44+'9 pr._įstaigų pajamos'!J35+'9 pr._įstaigų pajamos'!J48</f>
        <v>0</v>
      </c>
      <c r="J20" s="11">
        <f>'4 pr._savarankiškos f-jos'!K59+'4 pr._savarankiškos f-jos'!K119+'5 pr._valstybinės f-jos'!K58+'5 pr._valstybinės f-jos'!K98+'7 pr._kita dotacija'!K44+'9 pr._įstaigų pajamos'!K35+'9 pr._įstaigų pajamos'!K48</f>
        <v>0</v>
      </c>
      <c r="K20" s="95">
        <f t="shared" si="4"/>
        <v>266.79999999999995</v>
      </c>
      <c r="L20" s="95">
        <f>'4 pr._savarankiškos f-jos'!M59+'4 pr._savarankiškos f-jos'!M119+'5 pr._valstybinės f-jos'!M58+'5 pr._valstybinės f-jos'!M98+'7 pr._kita dotacija'!M44+'9 pr._įstaigų pajamos'!M35+'9 pr._įstaigų pajamos'!M48</f>
        <v>265.29999999999995</v>
      </c>
      <c r="M20" s="95">
        <f>'4 pr._savarankiškos f-jos'!N59+'4 pr._savarankiškos f-jos'!N119+'5 pr._valstybinės f-jos'!N58+'5 pr._valstybinės f-jos'!N98+'7 pr._kita dotacija'!N44+'9 pr._įstaigų pajamos'!N35+'9 pr._įstaigų pajamos'!N48</f>
        <v>153.79999999999998</v>
      </c>
      <c r="N20" s="95">
        <f>'4 pr._savarankiškos f-jos'!O59+'4 pr._savarankiškos f-jos'!O119+'5 pr._valstybinės f-jos'!O58+'5 pr._valstybinės f-jos'!O98+'7 pr._kita dotacija'!O44+'9 pr._įstaigų pajamos'!O35+'9 pr._įstaigų pajamos'!O48</f>
        <v>1.5</v>
      </c>
    </row>
    <row r="21" spans="1:14" ht="15" customHeight="1" x14ac:dyDescent="0.25">
      <c r="A21" s="6" t="s">
        <v>80</v>
      </c>
      <c r="B21" s="18" t="s">
        <v>17</v>
      </c>
      <c r="C21" s="17">
        <f t="shared" si="2"/>
        <v>147.79999999999998</v>
      </c>
      <c r="D21" s="17">
        <f>'4 pr._savarankiškos f-jos'!E65+'4 pr._savarankiškos f-jos'!E123+'5 pr._valstybinės f-jos'!E62+'5 pr._valstybinės f-jos'!E100+'7 pr._kita dotacija'!E48+'9 pr._įstaigų pajamos'!E36+'9 pr._įstaigų pajamos'!E49+'11 pr._apyvartinės lėšos'!E22</f>
        <v>127.1</v>
      </c>
      <c r="E21" s="17">
        <f>'4 pr._savarankiškos f-jos'!F65+'4 pr._savarankiškos f-jos'!F123+'5 pr._valstybinės f-jos'!F62+'5 pr._valstybinės f-jos'!F100+'7 pr._kita dotacija'!F48+'9 pr._įstaigų pajamos'!F36+'9 pr._įstaigų pajamos'!F49+'11 pr._apyvartinės lėšos'!F22</f>
        <v>76.2</v>
      </c>
      <c r="F21" s="17">
        <f>'4 pr._savarankiškos f-jos'!G65+'4 pr._savarankiškos f-jos'!G123+'5 pr._valstybinės f-jos'!G62+'5 pr._valstybinės f-jos'!G100+'7 pr._kita dotacija'!G48+'9 pr._įstaigų pajamos'!G36+'9 pr._įstaigų pajamos'!G49+'11 pr._apyvartinės lėšos'!G22</f>
        <v>20.7</v>
      </c>
      <c r="G21" s="11">
        <f t="shared" si="3"/>
        <v>0</v>
      </c>
      <c r="H21" s="11">
        <f>'4 pr._savarankiškos f-jos'!I65+'4 pr._savarankiškos f-jos'!I123+'5 pr._valstybinės f-jos'!I62+'5 pr._valstybinės f-jos'!I100+'7 pr._kita dotacija'!I48+'9 pr._įstaigų pajamos'!I36+'9 pr._įstaigų pajamos'!I49+'11 pr._apyvartinės lėšos'!I22</f>
        <v>0</v>
      </c>
      <c r="I21" s="11">
        <f>'4 pr._savarankiškos f-jos'!J65+'4 pr._savarankiškos f-jos'!J123+'5 pr._valstybinės f-jos'!J62+'5 pr._valstybinės f-jos'!J100+'7 pr._kita dotacija'!J48+'9 pr._įstaigų pajamos'!J36+'9 pr._įstaigų pajamos'!J49+'11 pr._apyvartinės lėšos'!J22</f>
        <v>0</v>
      </c>
      <c r="J21" s="11">
        <f>'4 pr._savarankiškos f-jos'!K65+'4 pr._savarankiškos f-jos'!K123+'5 pr._valstybinės f-jos'!K62+'5 pr._valstybinės f-jos'!K100+'7 pr._kita dotacija'!K48+'9 pr._įstaigų pajamos'!K36+'9 pr._įstaigų pajamos'!K49+'11 pr._apyvartinės lėšos'!K22</f>
        <v>0</v>
      </c>
      <c r="K21" s="95">
        <f t="shared" si="4"/>
        <v>147.79999999999998</v>
      </c>
      <c r="L21" s="95">
        <f>'4 pr._savarankiškos f-jos'!M65+'4 pr._savarankiškos f-jos'!M123+'5 pr._valstybinės f-jos'!M62+'5 pr._valstybinės f-jos'!M100+'7 pr._kita dotacija'!M48+'9 pr._įstaigų pajamos'!M36+'9 pr._įstaigų pajamos'!M49+'11 pr._apyvartinės lėšos'!M22</f>
        <v>127.1</v>
      </c>
      <c r="M21" s="95">
        <f>'4 pr._savarankiškos f-jos'!N65+'4 pr._savarankiškos f-jos'!N123+'5 pr._valstybinės f-jos'!N62+'5 pr._valstybinės f-jos'!N100+'7 pr._kita dotacija'!N48+'9 pr._įstaigų pajamos'!N36+'9 pr._įstaigų pajamos'!N49+'11 pr._apyvartinės lėšos'!N22</f>
        <v>76.2</v>
      </c>
      <c r="N21" s="95">
        <f>'4 pr._savarankiškos f-jos'!O65+'4 pr._savarankiškos f-jos'!O123+'5 pr._valstybinės f-jos'!O62+'5 pr._valstybinės f-jos'!O100+'7 pr._kita dotacija'!O48+'9 pr._įstaigų pajamos'!O36+'9 pr._įstaigų pajamos'!O49+'11 pr._apyvartinės lėšos'!O22</f>
        <v>20.7</v>
      </c>
    </row>
    <row r="22" spans="1:14" ht="15" customHeight="1" x14ac:dyDescent="0.25">
      <c r="A22" s="6" t="s">
        <v>81</v>
      </c>
      <c r="B22" s="18" t="s">
        <v>18</v>
      </c>
      <c r="C22" s="17">
        <f t="shared" si="2"/>
        <v>94</v>
      </c>
      <c r="D22" s="17">
        <f>'4 pr._savarankiškos f-jos'!E70+'4 pr._savarankiškos f-jos'!E127+'5 pr._valstybinės f-jos'!E66+'5 pr._valstybinės f-jos'!E102+'7 pr._kita dotacija'!E52+'9 pr._įstaigų pajamos'!E37+'9 pr._įstaigų pajamos'!E50</f>
        <v>94</v>
      </c>
      <c r="E22" s="17">
        <f>'4 pr._savarankiškos f-jos'!F70+'4 pr._savarankiškos f-jos'!F127+'5 pr._valstybinės f-jos'!F66+'5 pr._valstybinės f-jos'!F102+'7 pr._kita dotacija'!F52+'9 pr._įstaigų pajamos'!F37+'9 pr._įstaigų pajamos'!F50</f>
        <v>58.1</v>
      </c>
      <c r="F22" s="17">
        <f>'4 pr._savarankiškos f-jos'!G70+'4 pr._savarankiškos f-jos'!G127+'5 pr._valstybinės f-jos'!G66+'5 pr._valstybinės f-jos'!G102+'7 pr._kita dotacija'!G52+'9 pr._įstaigų pajamos'!G37+'9 pr._įstaigų pajamos'!G50</f>
        <v>0</v>
      </c>
      <c r="G22" s="11">
        <f t="shared" si="3"/>
        <v>0</v>
      </c>
      <c r="H22" s="11">
        <f>'4 pr._savarankiškos f-jos'!I70+'4 pr._savarankiškos f-jos'!I127+'5 pr._valstybinės f-jos'!I66+'5 pr._valstybinės f-jos'!I102+'7 pr._kita dotacija'!I52+'9 pr._įstaigų pajamos'!I37+'9 pr._įstaigų pajamos'!I50</f>
        <v>0</v>
      </c>
      <c r="I22" s="11">
        <f>'4 pr._savarankiškos f-jos'!J70+'4 pr._savarankiškos f-jos'!J127+'5 pr._valstybinės f-jos'!J66+'5 pr._valstybinės f-jos'!J102+'7 pr._kita dotacija'!J52+'9 pr._įstaigų pajamos'!J37+'9 pr._įstaigų pajamos'!J50</f>
        <v>0</v>
      </c>
      <c r="J22" s="11">
        <f>'4 pr._savarankiškos f-jos'!K70+'4 pr._savarankiškos f-jos'!K127+'5 pr._valstybinės f-jos'!K66+'5 pr._valstybinės f-jos'!K102+'7 pr._kita dotacija'!K52+'9 pr._įstaigų pajamos'!K37+'9 pr._įstaigų pajamos'!K50</f>
        <v>0</v>
      </c>
      <c r="K22" s="95">
        <f t="shared" si="4"/>
        <v>94</v>
      </c>
      <c r="L22" s="95">
        <f>'4 pr._savarankiškos f-jos'!M70+'4 pr._savarankiškos f-jos'!M127+'5 pr._valstybinės f-jos'!M66+'5 pr._valstybinės f-jos'!M102+'7 pr._kita dotacija'!M52+'9 pr._įstaigų pajamos'!M37+'9 pr._įstaigų pajamos'!M50</f>
        <v>94</v>
      </c>
      <c r="M22" s="95">
        <f>'4 pr._savarankiškos f-jos'!N70+'4 pr._savarankiškos f-jos'!N127+'5 pr._valstybinės f-jos'!N66+'5 pr._valstybinės f-jos'!N102+'7 pr._kita dotacija'!N52+'9 pr._įstaigų pajamos'!N37+'9 pr._įstaigų pajamos'!N50</f>
        <v>58.1</v>
      </c>
      <c r="N22" s="95">
        <f>'4 pr._savarankiškos f-jos'!O70+'4 pr._savarankiškos f-jos'!O127+'5 pr._valstybinės f-jos'!O66+'5 pr._valstybinės f-jos'!O102+'7 pr._kita dotacija'!O52+'9 pr._įstaigų pajamos'!O37+'9 pr._įstaigų pajamos'!O50</f>
        <v>0</v>
      </c>
    </row>
    <row r="23" spans="1:14" ht="15" customHeight="1" x14ac:dyDescent="0.25">
      <c r="A23" s="6" t="s">
        <v>82</v>
      </c>
      <c r="B23" s="18" t="s">
        <v>19</v>
      </c>
      <c r="C23" s="17">
        <f t="shared" si="2"/>
        <v>764.6</v>
      </c>
      <c r="D23" s="17">
        <f>'4 pr._savarankiškos f-jos'!E75+'4 pr._savarankiškos f-jos'!E131+'5 pr._valstybinės f-jos'!E70+'5 pr._valstybinės f-jos'!E104+'7 pr._kita dotacija'!E56+'9 pr._įstaigų pajamos'!E51</f>
        <v>764.6</v>
      </c>
      <c r="E23" s="17">
        <f>'4 pr._savarankiškos f-jos'!F75+'4 pr._savarankiškos f-jos'!F131+'5 pr._valstybinės f-jos'!F70+'5 pr._valstybinės f-jos'!F104+'7 pr._kita dotacija'!F56+'9 pr._įstaigų pajamos'!F51</f>
        <v>160.1</v>
      </c>
      <c r="F23" s="17">
        <f>'4 pr._savarankiškos f-jos'!G75+'4 pr._savarankiškos f-jos'!G131+'5 pr._valstybinės f-jos'!G70+'5 pr._valstybinės f-jos'!G104+'7 pr._kita dotacija'!G56+'9 pr._įstaigų pajamos'!G51</f>
        <v>0</v>
      </c>
      <c r="G23" s="11">
        <f t="shared" si="3"/>
        <v>0</v>
      </c>
      <c r="H23" s="11">
        <f>'4 pr._savarankiškos f-jos'!I75+'4 pr._savarankiškos f-jos'!I131+'5 pr._valstybinės f-jos'!I70+'5 pr._valstybinės f-jos'!I104+'7 pr._kita dotacija'!I56+'9 pr._įstaigų pajamos'!I51</f>
        <v>0</v>
      </c>
      <c r="I23" s="11">
        <f>'4 pr._savarankiškos f-jos'!J75+'4 pr._savarankiškos f-jos'!J131+'5 pr._valstybinės f-jos'!J70+'5 pr._valstybinės f-jos'!J104+'7 pr._kita dotacija'!J56+'9 pr._įstaigų pajamos'!J51</f>
        <v>0</v>
      </c>
      <c r="J23" s="11">
        <f>'4 pr._savarankiškos f-jos'!K75+'4 pr._savarankiškos f-jos'!K131+'5 pr._valstybinės f-jos'!K70+'5 pr._valstybinės f-jos'!K104+'7 pr._kita dotacija'!K56+'9 pr._įstaigų pajamos'!K51</f>
        <v>0</v>
      </c>
      <c r="K23" s="95">
        <f t="shared" si="4"/>
        <v>764.6</v>
      </c>
      <c r="L23" s="95">
        <f>'4 pr._savarankiškos f-jos'!M75+'4 pr._savarankiškos f-jos'!M131+'5 pr._valstybinės f-jos'!M70+'5 pr._valstybinės f-jos'!M104+'7 pr._kita dotacija'!M56+'9 pr._įstaigų pajamos'!M51</f>
        <v>764.6</v>
      </c>
      <c r="M23" s="95">
        <f>'4 pr._savarankiškos f-jos'!N75+'4 pr._savarankiškos f-jos'!N131+'5 pr._valstybinės f-jos'!N70+'5 pr._valstybinės f-jos'!N104+'7 pr._kita dotacija'!N56+'9 pr._įstaigų pajamos'!N51</f>
        <v>160.1</v>
      </c>
      <c r="N23" s="95">
        <f>'4 pr._savarankiškos f-jos'!O75+'4 pr._savarankiškos f-jos'!O131+'5 pr._valstybinės f-jos'!O70+'5 pr._valstybinės f-jos'!O104+'7 pr._kita dotacija'!O56+'9 pr._įstaigų pajamos'!O51</f>
        <v>0</v>
      </c>
    </row>
    <row r="24" spans="1:14" ht="15" customHeight="1" x14ac:dyDescent="0.25">
      <c r="A24" s="6" t="s">
        <v>83</v>
      </c>
      <c r="B24" s="18" t="s">
        <v>26</v>
      </c>
      <c r="C24" s="17">
        <f>D24+F24</f>
        <v>1444</v>
      </c>
      <c r="D24" s="17">
        <f>'4 pr._savarankiškos f-jos'!E79</f>
        <v>247.8</v>
      </c>
      <c r="E24" s="17">
        <f>'4 pr._savarankiškos f-jos'!F79</f>
        <v>0</v>
      </c>
      <c r="F24" s="17">
        <f>'4 pr._savarankiškos f-jos'!G79</f>
        <v>1196.2</v>
      </c>
      <c r="G24" s="11">
        <f t="shared" si="3"/>
        <v>0</v>
      </c>
      <c r="H24" s="11">
        <f>'4 pr._savarankiškos f-jos'!I79</f>
        <v>0</v>
      </c>
      <c r="I24" s="11">
        <f>'4 pr._savarankiškos f-jos'!J79</f>
        <v>0</v>
      </c>
      <c r="J24" s="11">
        <f>'4 pr._savarankiškos f-jos'!K79</f>
        <v>0</v>
      </c>
      <c r="K24" s="95">
        <f t="shared" si="4"/>
        <v>1444</v>
      </c>
      <c r="L24" s="95">
        <f>'4 pr._savarankiškos f-jos'!M79</f>
        <v>247.8</v>
      </c>
      <c r="M24" s="95">
        <f>'4 pr._savarankiškos f-jos'!N79</f>
        <v>0</v>
      </c>
      <c r="N24" s="95">
        <f>'4 pr._savarankiškos f-jos'!O79</f>
        <v>1196.2</v>
      </c>
    </row>
    <row r="25" spans="1:14" ht="15" customHeight="1" x14ac:dyDescent="0.25">
      <c r="A25" s="14" t="s">
        <v>84</v>
      </c>
      <c r="B25" s="36" t="s">
        <v>170</v>
      </c>
      <c r="C25" s="17">
        <f>D25+F25</f>
        <v>374.40000000000003</v>
      </c>
      <c r="D25" s="17">
        <f>'4 pr._savarankiškos f-jos'!E80+'5 pr._valstybinės f-jos'!E72+'11 pr._apyvartinės lėšos'!E78+'9 pr._įstaigų pajamos'!E38</f>
        <v>374.40000000000003</v>
      </c>
      <c r="E25" s="17">
        <f>'4 pr._savarankiškos f-jos'!F80+'5 pr._valstybinės f-jos'!F72+'11 pr._apyvartinės lėšos'!F78+'9 pr._įstaigų pajamos'!F38</f>
        <v>259.10000000000002</v>
      </c>
      <c r="F25" s="17">
        <f>'4 pr._savarankiškos f-jos'!G80+'5 pr._valstybinės f-jos'!G72+'11 pr._apyvartinės lėšos'!G78+'9 pr._įstaigų pajamos'!G38</f>
        <v>0</v>
      </c>
      <c r="G25" s="11">
        <f t="shared" si="3"/>
        <v>0</v>
      </c>
      <c r="H25" s="11">
        <f>'4 pr._savarankiškos f-jos'!I80+'5 pr._valstybinės f-jos'!I72+'11 pr._apyvartinės lėšos'!I78+'9 pr._įstaigų pajamos'!I38</f>
        <v>0</v>
      </c>
      <c r="I25" s="11">
        <f>'4 pr._savarankiškos f-jos'!J80+'5 pr._valstybinės f-jos'!J72+'11 pr._apyvartinės lėšos'!J78+'9 pr._įstaigų pajamos'!J38</f>
        <v>0</v>
      </c>
      <c r="J25" s="11">
        <f>'4 pr._savarankiškos f-jos'!K80+'5 pr._valstybinės f-jos'!K72+'11 pr._apyvartinės lėšos'!K78+'9 pr._įstaigų pajamos'!K38</f>
        <v>0</v>
      </c>
      <c r="K25" s="95">
        <f t="shared" si="4"/>
        <v>374.40000000000003</v>
      </c>
      <c r="L25" s="95">
        <f>'4 pr._savarankiškos f-jos'!M80+'5 pr._valstybinės f-jos'!M72+'11 pr._apyvartinės lėšos'!M78+'9 pr._įstaigų pajamos'!M38</f>
        <v>374.40000000000003</v>
      </c>
      <c r="M25" s="95">
        <f>'4 pr._savarankiškos f-jos'!N80+'5 pr._valstybinės f-jos'!N72+'11 pr._apyvartinės lėšos'!N78+'9 pr._įstaigų pajamos'!N38</f>
        <v>259.10000000000002</v>
      </c>
      <c r="N25" s="95">
        <f>'4 pr._savarankiškos f-jos'!O80+'5 pr._valstybinės f-jos'!O72+'11 pr._apyvartinės lėšos'!O78+'9 pr._įstaigų pajamos'!O38</f>
        <v>0</v>
      </c>
    </row>
    <row r="26" spans="1:14" ht="15" customHeight="1" x14ac:dyDescent="0.25">
      <c r="A26" s="20" t="s">
        <v>85</v>
      </c>
      <c r="B26" s="30" t="s">
        <v>70</v>
      </c>
      <c r="C26" s="17">
        <f>D26+F26</f>
        <v>199.40000000000003</v>
      </c>
      <c r="D26" s="17">
        <f>'4 pr._savarankiškos f-jos'!E138+'5 pr._valstybinės f-jos'!E76+'9 pr._įstaigų pajamos'!E55+'7 pr._kita dotacija'!E74</f>
        <v>199.40000000000003</v>
      </c>
      <c r="E26" s="17">
        <f>'4 pr._savarankiškos f-jos'!F138+'5 pr._valstybinės f-jos'!F76+'9 pr._įstaigų pajamos'!F55+'7 pr._kita dotacija'!F74</f>
        <v>121.4</v>
      </c>
      <c r="F26" s="17">
        <f>'4 pr._savarankiškos f-jos'!G138+'5 pr._valstybinės f-jos'!G76+'9 pr._įstaigų pajamos'!G55+'7 pr._kita dotacija'!G74</f>
        <v>0</v>
      </c>
      <c r="G26" s="11">
        <f t="shared" ref="G26:G27" si="5">H26+J26</f>
        <v>0</v>
      </c>
      <c r="H26" s="11">
        <f>'4 pr._savarankiškos f-jos'!I138+'5 pr._valstybinės f-jos'!I76+'9 pr._įstaigų pajamos'!I55+'7 pr._kita dotacija'!I74</f>
        <v>0</v>
      </c>
      <c r="I26" s="11">
        <f>'4 pr._savarankiškos f-jos'!J138+'5 pr._valstybinės f-jos'!J76+'9 pr._įstaigų pajamos'!J55+'7 pr._kita dotacija'!J74</f>
        <v>0</v>
      </c>
      <c r="J26" s="11">
        <f>'4 pr._savarankiškos f-jos'!K138+'5 pr._valstybinės f-jos'!K76+'9 pr._įstaigų pajamos'!K55+'7 pr._kita dotacija'!K74</f>
        <v>0</v>
      </c>
      <c r="K26" s="95">
        <f t="shared" ref="K26:K30" si="6">L26+N26</f>
        <v>199.40000000000003</v>
      </c>
      <c r="L26" s="95">
        <f>'4 pr._savarankiškos f-jos'!M138+'5 pr._valstybinės f-jos'!M76+'9 pr._įstaigų pajamos'!M55+'7 pr._kita dotacija'!M74</f>
        <v>199.40000000000003</v>
      </c>
      <c r="M26" s="95">
        <f>'4 pr._savarankiškos f-jos'!N138+'5 pr._valstybinės f-jos'!N76+'9 pr._įstaigų pajamos'!N55+'7 pr._kita dotacija'!N74</f>
        <v>121.4</v>
      </c>
      <c r="N26" s="95">
        <f>'4 pr._savarankiškos f-jos'!O138+'5 pr._valstybinės f-jos'!O76+'9 pr._įstaigų pajamos'!O55+'7 pr._kita dotacija'!O74</f>
        <v>0</v>
      </c>
    </row>
    <row r="27" spans="1:14" ht="15" customHeight="1" x14ac:dyDescent="0.25">
      <c r="A27" s="6" t="s">
        <v>86</v>
      </c>
      <c r="B27" s="93" t="s">
        <v>55</v>
      </c>
      <c r="C27" s="17">
        <f>D27+F27</f>
        <v>602.00000000000011</v>
      </c>
      <c r="D27" s="17">
        <f>'4 pr._savarankiškos f-jos'!E144+'6 pr._mokinio krepšelis'!E15+'7 pr._kita dotacija'!E86+'9 pr._įstaigų pajamos'!E58+'11 pr._apyvartinės lėšos'!E26</f>
        <v>602.00000000000011</v>
      </c>
      <c r="E27" s="17">
        <f>'4 pr._savarankiškos f-jos'!F144+'6 pr._mokinio krepšelis'!F15+'7 pr._kita dotacija'!F86+'9 pr._įstaigų pajamos'!F58+'11 pr._apyvartinės lėšos'!F26</f>
        <v>421</v>
      </c>
      <c r="F27" s="17">
        <f>'4 pr._savarankiškos f-jos'!G144+'6 pr._mokinio krepšelis'!G15+'7 pr._kita dotacija'!G86+'9 pr._įstaigų pajamos'!G58+'11 pr._apyvartinės lėšos'!G26</f>
        <v>0</v>
      </c>
      <c r="G27" s="11">
        <f t="shared" si="5"/>
        <v>0</v>
      </c>
      <c r="H27" s="11">
        <f>'4 pr._savarankiškos f-jos'!I144+'6 pr._mokinio krepšelis'!I15+'7 pr._kita dotacija'!I86+'9 pr._įstaigų pajamos'!I58+'11 pr._apyvartinės lėšos'!I26</f>
        <v>0</v>
      </c>
      <c r="I27" s="11">
        <f>'4 pr._savarankiškos f-jos'!J144+'6 pr._mokinio krepšelis'!J15+'7 pr._kita dotacija'!J86+'9 pr._įstaigų pajamos'!J58+'11 pr._apyvartinės lėšos'!J26</f>
        <v>0</v>
      </c>
      <c r="J27" s="11">
        <f>'4 pr._savarankiškos f-jos'!K144+'6 pr._mokinio krepšelis'!K15+'7 pr._kita dotacija'!K86+'9 pr._įstaigų pajamos'!K58+'11 pr._apyvartinės lėšos'!K26</f>
        <v>0</v>
      </c>
      <c r="K27" s="95">
        <f t="shared" si="6"/>
        <v>602.00000000000011</v>
      </c>
      <c r="L27" s="95">
        <f>'4 pr._savarankiškos f-jos'!M144+'6 pr._mokinio krepšelis'!M15+'7 pr._kita dotacija'!M86+'9 pr._įstaigų pajamos'!M58+'11 pr._apyvartinės lėšos'!M26</f>
        <v>602.00000000000011</v>
      </c>
      <c r="M27" s="95">
        <f>'4 pr._savarankiškos f-jos'!N144+'6 pr._mokinio krepšelis'!N15+'7 pr._kita dotacija'!N86+'9 pr._įstaigų pajamos'!N58+'11 pr._apyvartinės lėšos'!N26</f>
        <v>421</v>
      </c>
      <c r="N27" s="95">
        <f>'4 pr._savarankiškos f-jos'!O144+'6 pr._mokinio krepšelis'!O15+'7 pr._kita dotacija'!O86+'9 pr._įstaigų pajamos'!O58+'11 pr._apyvartinės lėšos'!O26</f>
        <v>0</v>
      </c>
    </row>
    <row r="28" spans="1:14" ht="15" customHeight="1" x14ac:dyDescent="0.25">
      <c r="A28" s="6" t="s">
        <v>87</v>
      </c>
      <c r="B28" s="30" t="s">
        <v>33</v>
      </c>
      <c r="C28" s="17">
        <f t="shared" ref="C28:C61" si="7">D28+F28</f>
        <v>630.40000000000009</v>
      </c>
      <c r="D28" s="17">
        <f>'4 pr._savarankiškos f-jos'!E145+'6 pr._mokinio krepšelis'!E16+'7 pr._kita dotacija'!E88+'9 pr._įstaigų pajamos'!E59+'11 pr._apyvartinės lėšos'!E27</f>
        <v>630.40000000000009</v>
      </c>
      <c r="E28" s="17">
        <f>'4 pr._savarankiškos f-jos'!F145+'6 pr._mokinio krepšelis'!F16+'7 pr._kita dotacija'!F88+'9 pr._įstaigų pajamos'!F59+'11 pr._apyvartinės lėšos'!F27</f>
        <v>454.5</v>
      </c>
      <c r="F28" s="17">
        <f>'4 pr._savarankiškos f-jos'!G145+'6 pr._mokinio krepšelis'!G16+'7 pr._kita dotacija'!G88+'9 pr._įstaigų pajamos'!G59+'11 pr._apyvartinės lėšos'!G27</f>
        <v>0</v>
      </c>
      <c r="G28" s="11">
        <f t="shared" ref="G28:G30" si="8">H28+J28</f>
        <v>0</v>
      </c>
      <c r="H28" s="11">
        <f>'4 pr._savarankiškos f-jos'!I145+'6 pr._mokinio krepšelis'!I16+'7 pr._kita dotacija'!I88+'9 pr._įstaigų pajamos'!I59+'11 pr._apyvartinės lėšos'!I27</f>
        <v>0</v>
      </c>
      <c r="I28" s="11">
        <f>'4 pr._savarankiškos f-jos'!J145+'6 pr._mokinio krepšelis'!J16+'7 pr._kita dotacija'!J88+'9 pr._įstaigų pajamos'!J59+'11 pr._apyvartinės lėšos'!J27</f>
        <v>0</v>
      </c>
      <c r="J28" s="11">
        <f>'4 pr._savarankiškos f-jos'!K145+'6 pr._mokinio krepšelis'!K16+'7 pr._kita dotacija'!K88+'9 pr._įstaigų pajamos'!K59+'11 pr._apyvartinės lėšos'!K27</f>
        <v>0</v>
      </c>
      <c r="K28" s="95">
        <f t="shared" si="6"/>
        <v>630.40000000000009</v>
      </c>
      <c r="L28" s="95">
        <f>'4 pr._savarankiškos f-jos'!M145+'6 pr._mokinio krepšelis'!M16+'7 pr._kita dotacija'!M88+'9 pr._įstaigų pajamos'!M59+'11 pr._apyvartinės lėšos'!M27</f>
        <v>630.40000000000009</v>
      </c>
      <c r="M28" s="95">
        <f>'4 pr._savarankiškos f-jos'!N145+'6 pr._mokinio krepšelis'!N16+'7 pr._kita dotacija'!N88+'9 pr._įstaigų pajamos'!N59+'11 pr._apyvartinės lėšos'!N27</f>
        <v>454.5</v>
      </c>
      <c r="N28" s="95">
        <f>'4 pr._savarankiškos f-jos'!O145+'6 pr._mokinio krepšelis'!O16+'7 pr._kita dotacija'!O88+'9 pr._įstaigų pajamos'!O59+'11 pr._apyvartinės lėšos'!O27</f>
        <v>0</v>
      </c>
    </row>
    <row r="29" spans="1:14" ht="15" customHeight="1" x14ac:dyDescent="0.25">
      <c r="A29" s="6" t="s">
        <v>88</v>
      </c>
      <c r="B29" s="30" t="s">
        <v>160</v>
      </c>
      <c r="C29" s="17">
        <f t="shared" si="7"/>
        <v>927.50000000000011</v>
      </c>
      <c r="D29" s="17">
        <f>'4 pr._savarankiškos f-jos'!E146+'6 pr._mokinio krepšelis'!E17+'9 pr._įstaigų pajamos'!E60+'7 pr._kita dotacija'!E90+'11 pr._apyvartinės lėšos'!E28</f>
        <v>927.50000000000011</v>
      </c>
      <c r="E29" s="17">
        <f>'4 pr._savarankiškos f-jos'!F146+'6 pr._mokinio krepšelis'!F17+'9 pr._įstaigų pajamos'!F60+'7 pr._kita dotacija'!F90+'11 pr._apyvartinės lėšos'!F28</f>
        <v>644.29999999999995</v>
      </c>
      <c r="F29" s="17">
        <f>'4 pr._savarankiškos f-jos'!G146+'6 pr._mokinio krepšelis'!G17+'9 pr._įstaigų pajamos'!G60+'7 pr._kita dotacija'!G90+'11 pr._apyvartinės lėšos'!G28</f>
        <v>0</v>
      </c>
      <c r="G29" s="11">
        <f t="shared" si="8"/>
        <v>0</v>
      </c>
      <c r="H29" s="11">
        <f>'4 pr._savarankiškos f-jos'!I146+'6 pr._mokinio krepšelis'!I17+'9 pr._įstaigų pajamos'!I60+'7 pr._kita dotacija'!I90+'11 pr._apyvartinės lėšos'!I28</f>
        <v>0</v>
      </c>
      <c r="I29" s="11">
        <f>'4 pr._savarankiškos f-jos'!J146+'6 pr._mokinio krepšelis'!J17+'9 pr._įstaigų pajamos'!J60+'7 pr._kita dotacija'!J90+'11 pr._apyvartinės lėšos'!J28</f>
        <v>0</v>
      </c>
      <c r="J29" s="11">
        <f>'4 pr._savarankiškos f-jos'!K146+'6 pr._mokinio krepšelis'!K17+'9 pr._įstaigų pajamos'!K60+'7 pr._kita dotacija'!K90+'11 pr._apyvartinės lėšos'!K28</f>
        <v>0</v>
      </c>
      <c r="K29" s="95">
        <f t="shared" si="6"/>
        <v>927.50000000000011</v>
      </c>
      <c r="L29" s="95">
        <f>'4 pr._savarankiškos f-jos'!M146+'6 pr._mokinio krepšelis'!M17+'9 pr._įstaigų pajamos'!M60+'7 pr._kita dotacija'!M90+'11 pr._apyvartinės lėšos'!M28</f>
        <v>927.50000000000011</v>
      </c>
      <c r="M29" s="95">
        <f>'4 pr._savarankiškos f-jos'!N146+'6 pr._mokinio krepšelis'!N17+'9 pr._įstaigų pajamos'!N60+'7 pr._kita dotacija'!N90+'11 pr._apyvartinės lėšos'!N28</f>
        <v>644.29999999999995</v>
      </c>
      <c r="N29" s="95">
        <f>'4 pr._savarankiškos f-jos'!O146+'6 pr._mokinio krepšelis'!O17+'9 pr._įstaigų pajamos'!O60+'7 pr._kita dotacija'!O90+'11 pr._apyvartinės lėšos'!O28</f>
        <v>0</v>
      </c>
    </row>
    <row r="30" spans="1:14" ht="15" customHeight="1" x14ac:dyDescent="0.25">
      <c r="A30" s="6" t="s">
        <v>89</v>
      </c>
      <c r="B30" s="30" t="s">
        <v>434</v>
      </c>
      <c r="C30" s="17">
        <f t="shared" si="7"/>
        <v>568</v>
      </c>
      <c r="D30" s="17">
        <f>'4 pr._savarankiškos f-jos'!E147+'6 pr._mokinio krepšelis'!E18+'9 pr._įstaigų pajamos'!E61+'7 pr._kita dotacija'!E92+'11 pr._apyvartinės lėšos'!E89+'11 pr._apyvartinės lėšos'!E29</f>
        <v>568</v>
      </c>
      <c r="E30" s="17">
        <f>'4 pr._savarankiškos f-jos'!F147+'6 pr._mokinio krepšelis'!F18+'9 pr._įstaigų pajamos'!F61+'7 pr._kita dotacija'!F92+'11 pr._apyvartinės lėšos'!F89+'11 pr._apyvartinės lėšos'!F29</f>
        <v>398.6</v>
      </c>
      <c r="F30" s="17">
        <f>'4 pr._savarankiškos f-jos'!G147+'6 pr._mokinio krepšelis'!G18+'9 pr._įstaigų pajamos'!G61+'7 pr._kita dotacija'!G92+'11 pr._apyvartinės lėšos'!G89+'11 pr._apyvartinės lėšos'!G29</f>
        <v>0</v>
      </c>
      <c r="G30" s="11">
        <f t="shared" si="8"/>
        <v>0</v>
      </c>
      <c r="H30" s="11">
        <f>'4 pr._savarankiškos f-jos'!I147+'6 pr._mokinio krepšelis'!I18+'9 pr._įstaigų pajamos'!I61+'7 pr._kita dotacija'!I92+'11 pr._apyvartinės lėšos'!I89+'11 pr._apyvartinės lėšos'!I29</f>
        <v>0</v>
      </c>
      <c r="I30" s="11">
        <f>'4 pr._savarankiškos f-jos'!J147+'6 pr._mokinio krepšelis'!J18+'9 pr._įstaigų pajamos'!J61+'7 pr._kita dotacija'!J92+'11 pr._apyvartinės lėšos'!J89+'11 pr._apyvartinės lėšos'!J29</f>
        <v>0</v>
      </c>
      <c r="J30" s="11">
        <f>'4 pr._savarankiškos f-jos'!K147+'6 pr._mokinio krepšelis'!K18+'9 pr._įstaigų pajamos'!K61+'7 pr._kita dotacija'!K92+'11 pr._apyvartinės lėšos'!K89+'11 pr._apyvartinės lėšos'!K29</f>
        <v>0</v>
      </c>
      <c r="K30" s="95">
        <f t="shared" si="6"/>
        <v>568</v>
      </c>
      <c r="L30" s="95">
        <f>'4 pr._savarankiškos f-jos'!M147+'6 pr._mokinio krepšelis'!M18+'9 pr._įstaigų pajamos'!M61+'7 pr._kita dotacija'!M92+'11 pr._apyvartinės lėšos'!M89+'11 pr._apyvartinės lėšos'!M29</f>
        <v>568</v>
      </c>
      <c r="M30" s="95">
        <f>'4 pr._savarankiškos f-jos'!N147+'6 pr._mokinio krepšelis'!N18+'9 pr._įstaigų pajamos'!N61+'7 pr._kita dotacija'!N92+'11 pr._apyvartinės lėšos'!N89+'11 pr._apyvartinės lėšos'!N29</f>
        <v>398.6</v>
      </c>
      <c r="N30" s="95">
        <f>'4 pr._savarankiškos f-jos'!O147+'6 pr._mokinio krepšelis'!O18+'9 pr._įstaigų pajamos'!O61+'7 pr._kita dotacija'!O92+'11 pr._apyvartinės lėšos'!O89+'11 pr._apyvartinės lėšos'!O29</f>
        <v>0</v>
      </c>
    </row>
    <row r="31" spans="1:14" ht="15" customHeight="1" x14ac:dyDescent="0.25">
      <c r="A31" s="6" t="s">
        <v>90</v>
      </c>
      <c r="B31" s="19" t="s">
        <v>152</v>
      </c>
      <c r="C31" s="17">
        <f t="shared" si="7"/>
        <v>407.8</v>
      </c>
      <c r="D31" s="17">
        <f>'4 pr._savarankiškos f-jos'!E148+'6 pr._mokinio krepšelis'!E19+'9 pr._įstaigų pajamos'!E62+'7 pr._kita dotacija'!E94+'11 pr._apyvartinės lėšos'!E30+'11 pr._apyvartinės lėšos'!E90</f>
        <v>407.8</v>
      </c>
      <c r="E31" s="17">
        <f>'4 pr._savarankiškos f-jos'!F148+'6 pr._mokinio krepšelis'!F19+'9 pr._įstaigų pajamos'!F62+'7 pr._kita dotacija'!F94+'11 pr._apyvartinės lėšos'!F30+'11 pr._apyvartinės lėšos'!F90</f>
        <v>290</v>
      </c>
      <c r="F31" s="17">
        <f>'4 pr._savarankiškos f-jos'!G148+'6 pr._mokinio krepšelis'!G19+'9 pr._įstaigų pajamos'!G62+'7 pr._kita dotacija'!G94+'11 pr._apyvartinės lėšos'!G30+'11 pr._apyvartinės lėšos'!G90</f>
        <v>0</v>
      </c>
      <c r="G31" s="11">
        <f t="shared" ref="G31:G46" si="9">H31+J31</f>
        <v>0</v>
      </c>
      <c r="H31" s="11">
        <f>'4 pr._savarankiškos f-jos'!I148+'6 pr._mokinio krepšelis'!I19+'9 pr._įstaigų pajamos'!I62+'7 pr._kita dotacija'!I94+'11 pr._apyvartinės lėšos'!I30+'11 pr._apyvartinės lėšos'!I90</f>
        <v>0</v>
      </c>
      <c r="I31" s="11">
        <f>'4 pr._savarankiškos f-jos'!J148+'6 pr._mokinio krepšelis'!J19+'9 pr._įstaigų pajamos'!J62+'7 pr._kita dotacija'!J94+'11 pr._apyvartinės lėšos'!J30+'11 pr._apyvartinės lėšos'!J90</f>
        <v>0</v>
      </c>
      <c r="J31" s="11">
        <f>'4 pr._savarankiškos f-jos'!K148+'6 pr._mokinio krepšelis'!K19+'9 pr._įstaigų pajamos'!K62+'7 pr._kita dotacija'!K94+'11 pr._apyvartinės lėšos'!K30+'11 pr._apyvartinės lėšos'!K90</f>
        <v>0</v>
      </c>
      <c r="K31" s="95">
        <f t="shared" ref="K31:K46" si="10">L31+N31</f>
        <v>407.8</v>
      </c>
      <c r="L31" s="95">
        <f>'4 pr._savarankiškos f-jos'!M148+'6 pr._mokinio krepšelis'!M19+'9 pr._įstaigų pajamos'!M62+'7 pr._kita dotacija'!M94+'11 pr._apyvartinės lėšos'!M30+'11 pr._apyvartinės lėšos'!M90</f>
        <v>407.8</v>
      </c>
      <c r="M31" s="95">
        <f>'4 pr._savarankiškos f-jos'!N148+'6 pr._mokinio krepšelis'!N19+'9 pr._įstaigų pajamos'!N62+'7 pr._kita dotacija'!N94+'11 pr._apyvartinės lėšos'!N30+'11 pr._apyvartinės lėšos'!N90</f>
        <v>290</v>
      </c>
      <c r="N31" s="95">
        <f>'4 pr._savarankiškos f-jos'!O148+'6 pr._mokinio krepšelis'!O19+'9 pr._įstaigų pajamos'!O62+'7 pr._kita dotacija'!O94+'11 pr._apyvartinės lėšos'!O30+'11 pr._apyvartinės lėšos'!O90</f>
        <v>0</v>
      </c>
    </row>
    <row r="32" spans="1:14" ht="15" customHeight="1" x14ac:dyDescent="0.25">
      <c r="A32" s="14" t="s">
        <v>91</v>
      </c>
      <c r="B32" s="32" t="s">
        <v>343</v>
      </c>
      <c r="C32" s="17">
        <f t="shared" si="7"/>
        <v>602.29999999999995</v>
      </c>
      <c r="D32" s="17">
        <f>'4 pr._savarankiškos f-jos'!E149+'6 pr._mokinio krepšelis'!E20+'9 pr._įstaigų pajamos'!E63+'7 pr._kita dotacija'!E96+'11 pr._apyvartinės lėšos'!E31</f>
        <v>602.29999999999995</v>
      </c>
      <c r="E32" s="17">
        <f>'4 pr._savarankiškos f-jos'!F149+'6 pr._mokinio krepšelis'!F20+'9 pr._įstaigų pajamos'!F63+'7 pr._kita dotacija'!F96+'11 pr._apyvartinės lėšos'!F31</f>
        <v>421.70000000000005</v>
      </c>
      <c r="F32" s="17">
        <f>'4 pr._savarankiškos f-jos'!G149+'6 pr._mokinio krepšelis'!G20+'9 pr._įstaigų pajamos'!G63+'7 pr._kita dotacija'!G96+'11 pr._apyvartinės lėšos'!G31</f>
        <v>0</v>
      </c>
      <c r="G32" s="11">
        <f t="shared" si="9"/>
        <v>0</v>
      </c>
      <c r="H32" s="11">
        <f>'4 pr._savarankiškos f-jos'!I149+'6 pr._mokinio krepšelis'!I20+'9 pr._įstaigų pajamos'!I63+'7 pr._kita dotacija'!I96+'11 pr._apyvartinės lėšos'!I31</f>
        <v>0</v>
      </c>
      <c r="I32" s="11">
        <f>'4 pr._savarankiškos f-jos'!J149+'6 pr._mokinio krepšelis'!J20+'9 pr._įstaigų pajamos'!J63+'7 pr._kita dotacija'!J96+'11 pr._apyvartinės lėšos'!J31</f>
        <v>0</v>
      </c>
      <c r="J32" s="11">
        <f>'4 pr._savarankiškos f-jos'!K149+'6 pr._mokinio krepšelis'!K20+'9 pr._įstaigų pajamos'!K63+'7 pr._kita dotacija'!K96+'11 pr._apyvartinės lėšos'!K31</f>
        <v>0</v>
      </c>
      <c r="K32" s="95">
        <f t="shared" si="10"/>
        <v>602.29999999999995</v>
      </c>
      <c r="L32" s="95">
        <f>'4 pr._savarankiškos f-jos'!M149+'6 pr._mokinio krepšelis'!M20+'9 pr._įstaigų pajamos'!M63+'7 pr._kita dotacija'!M96+'11 pr._apyvartinės lėšos'!M31</f>
        <v>602.29999999999995</v>
      </c>
      <c r="M32" s="95">
        <f>'4 pr._savarankiškos f-jos'!N149+'6 pr._mokinio krepšelis'!N20+'9 pr._įstaigų pajamos'!N63+'7 pr._kita dotacija'!N96+'11 pr._apyvartinės lėšos'!N31</f>
        <v>421.70000000000005</v>
      </c>
      <c r="N32" s="95">
        <f>'4 pr._savarankiškos f-jos'!O149+'6 pr._mokinio krepšelis'!O20+'9 pr._įstaigų pajamos'!O63+'7 pr._kita dotacija'!O96+'11 pr._apyvartinės lėšos'!O31</f>
        <v>0</v>
      </c>
    </row>
    <row r="33" spans="1:14" ht="15" customHeight="1" x14ac:dyDescent="0.25">
      <c r="A33" s="6" t="s">
        <v>92</v>
      </c>
      <c r="B33" s="30" t="s">
        <v>435</v>
      </c>
      <c r="C33" s="17">
        <f t="shared" si="7"/>
        <v>729.2</v>
      </c>
      <c r="D33" s="17">
        <f>'4 pr._savarankiškos f-jos'!E150+'6 pr._mokinio krepšelis'!E21+'9 pr._įstaigų pajamos'!E64+'7 pr._kita dotacija'!E98+'11 pr._apyvartinės lėšos'!E32+'11 pr._apyvartinės lėšos'!E91</f>
        <v>729.2</v>
      </c>
      <c r="E33" s="17">
        <f>'4 pr._savarankiškos f-jos'!F150+'6 pr._mokinio krepšelis'!F21+'9 pr._įstaigų pajamos'!F64+'7 pr._kita dotacija'!F98+'11 pr._apyvartinės lėšos'!F32+'11 pr._apyvartinės lėšos'!F91</f>
        <v>476.5</v>
      </c>
      <c r="F33" s="17">
        <f>'4 pr._savarankiškos f-jos'!G150+'6 pr._mokinio krepšelis'!G21+'9 pr._įstaigų pajamos'!G64+'7 pr._kita dotacija'!G98+'11 pr._apyvartinės lėšos'!G32+'11 pr._apyvartinės lėšos'!G91</f>
        <v>0</v>
      </c>
      <c r="G33" s="11">
        <f t="shared" si="9"/>
        <v>0</v>
      </c>
      <c r="H33" s="11">
        <f>'4 pr._savarankiškos f-jos'!I150+'6 pr._mokinio krepšelis'!I21+'9 pr._įstaigų pajamos'!I64+'7 pr._kita dotacija'!I98+'11 pr._apyvartinės lėšos'!I32+'11 pr._apyvartinės lėšos'!I91</f>
        <v>0</v>
      </c>
      <c r="I33" s="11">
        <f>'4 pr._savarankiškos f-jos'!J150+'6 pr._mokinio krepšelis'!J21+'9 pr._įstaigų pajamos'!J64+'7 pr._kita dotacija'!J98+'11 pr._apyvartinės lėšos'!J32+'11 pr._apyvartinės lėšos'!J91</f>
        <v>0</v>
      </c>
      <c r="J33" s="11">
        <f>'4 pr._savarankiškos f-jos'!K150+'6 pr._mokinio krepšelis'!K21+'9 pr._įstaigų pajamos'!K64+'7 pr._kita dotacija'!K98+'11 pr._apyvartinės lėšos'!K32+'11 pr._apyvartinės lėšos'!K91</f>
        <v>0</v>
      </c>
      <c r="K33" s="95">
        <f t="shared" si="10"/>
        <v>729.2</v>
      </c>
      <c r="L33" s="95">
        <f>'4 pr._savarankiškos f-jos'!M150+'6 pr._mokinio krepšelis'!M21+'9 pr._įstaigų pajamos'!M64+'7 pr._kita dotacija'!M98+'11 pr._apyvartinės lėšos'!M32+'11 pr._apyvartinės lėšos'!M91</f>
        <v>729.2</v>
      </c>
      <c r="M33" s="95">
        <f>'4 pr._savarankiškos f-jos'!N150+'6 pr._mokinio krepšelis'!N21+'9 pr._įstaigų pajamos'!N64+'7 pr._kita dotacija'!N98+'11 pr._apyvartinės lėšos'!N32+'11 pr._apyvartinės lėšos'!N91</f>
        <v>476.5</v>
      </c>
      <c r="N33" s="95">
        <f>'4 pr._savarankiškos f-jos'!O150+'6 pr._mokinio krepšelis'!O21+'9 pr._įstaigų pajamos'!O64+'7 pr._kita dotacija'!O98+'11 pr._apyvartinės lėšos'!O32+'11 pr._apyvartinės lėšos'!O91</f>
        <v>0</v>
      </c>
    </row>
    <row r="34" spans="1:14" ht="15" customHeight="1" x14ac:dyDescent="0.25">
      <c r="A34" s="6" t="s">
        <v>93</v>
      </c>
      <c r="B34" s="30" t="s">
        <v>436</v>
      </c>
      <c r="C34" s="17">
        <f t="shared" si="7"/>
        <v>883.09999999999991</v>
      </c>
      <c r="D34" s="17">
        <f>'4 pr._savarankiškos f-jos'!E151+'6 pr._mokinio krepšelis'!E22+'9 pr._įstaigų pajamos'!E65+'7 pr._kita dotacija'!E100+'11 pr._apyvartinės lėšos'!E33+'11 pr._apyvartinės lėšos'!E92</f>
        <v>883.09999999999991</v>
      </c>
      <c r="E34" s="17">
        <f>'4 pr._savarankiškos f-jos'!F151+'6 pr._mokinio krepšelis'!F22+'9 pr._įstaigų pajamos'!F65+'7 pr._kita dotacija'!F100+'11 pr._apyvartinės lėšos'!F33+'11 pr._apyvartinės lėšos'!F92</f>
        <v>602.20000000000005</v>
      </c>
      <c r="F34" s="17">
        <f>'4 pr._savarankiškos f-jos'!G151+'6 pr._mokinio krepšelis'!G22+'9 pr._įstaigų pajamos'!G65+'7 pr._kita dotacija'!G100+'11 pr._apyvartinės lėšos'!G33+'11 pr._apyvartinės lėšos'!G92</f>
        <v>0</v>
      </c>
      <c r="G34" s="11">
        <f t="shared" si="9"/>
        <v>0</v>
      </c>
      <c r="H34" s="11">
        <f>'4 pr._savarankiškos f-jos'!I151+'6 pr._mokinio krepšelis'!I22+'9 pr._įstaigų pajamos'!I65+'7 pr._kita dotacija'!I100+'11 pr._apyvartinės lėšos'!I33+'11 pr._apyvartinės lėšos'!I92</f>
        <v>0</v>
      </c>
      <c r="I34" s="11">
        <f>'4 pr._savarankiškos f-jos'!J151+'6 pr._mokinio krepšelis'!J22+'9 pr._įstaigų pajamos'!J65+'7 pr._kita dotacija'!J100+'11 pr._apyvartinės lėšos'!J33+'11 pr._apyvartinės lėšos'!J92</f>
        <v>0</v>
      </c>
      <c r="J34" s="11">
        <f>'4 pr._savarankiškos f-jos'!K151+'6 pr._mokinio krepšelis'!K22+'9 pr._įstaigų pajamos'!K65+'7 pr._kita dotacija'!K100+'11 pr._apyvartinės lėšos'!K33+'11 pr._apyvartinės lėšos'!K92</f>
        <v>0</v>
      </c>
      <c r="K34" s="95">
        <f t="shared" si="10"/>
        <v>883.09999999999991</v>
      </c>
      <c r="L34" s="95">
        <f>'4 pr._savarankiškos f-jos'!M151+'6 pr._mokinio krepšelis'!M22+'9 pr._įstaigų pajamos'!M65+'7 pr._kita dotacija'!M100+'11 pr._apyvartinės lėšos'!M33+'11 pr._apyvartinės lėšos'!M92</f>
        <v>883.09999999999991</v>
      </c>
      <c r="M34" s="95">
        <f>'4 pr._savarankiškos f-jos'!N151+'6 pr._mokinio krepšelis'!N22+'9 pr._įstaigų pajamos'!N65+'7 pr._kita dotacija'!N100+'11 pr._apyvartinės lėšos'!N33+'11 pr._apyvartinės lėšos'!N92</f>
        <v>602.20000000000005</v>
      </c>
      <c r="N34" s="95">
        <f>'4 pr._savarankiškos f-jos'!O151+'6 pr._mokinio krepšelis'!O22+'9 pr._įstaigų pajamos'!O65+'7 pr._kita dotacija'!O100+'11 pr._apyvartinės lėšos'!O33+'11 pr._apyvartinės lėšos'!O92</f>
        <v>0</v>
      </c>
    </row>
    <row r="35" spans="1:14" ht="15" customHeight="1" x14ac:dyDescent="0.25">
      <c r="A35" s="6" t="s">
        <v>94</v>
      </c>
      <c r="B35" s="30" t="s">
        <v>437</v>
      </c>
      <c r="C35" s="17">
        <f t="shared" si="7"/>
        <v>656.7</v>
      </c>
      <c r="D35" s="17">
        <f>'4 pr._savarankiškos f-jos'!E152+'6 pr._mokinio krepšelis'!E23+'7 pr._kita dotacija'!E102+'9 pr._įstaigų pajamos'!E66+'11 pr._apyvartinės lėšos'!E34</f>
        <v>656.7</v>
      </c>
      <c r="E35" s="17">
        <f>'4 pr._savarankiškos f-jos'!F152+'6 pr._mokinio krepšelis'!F23+'7 pr._kita dotacija'!F102+'9 pr._įstaigų pajamos'!F66+'11 pr._apyvartinės lėšos'!F34</f>
        <v>459.6</v>
      </c>
      <c r="F35" s="17">
        <f>'4 pr._savarankiškos f-jos'!G152+'6 pr._mokinio krepšelis'!G23+'7 pr._kita dotacija'!G102+'9 pr._įstaigų pajamos'!G66+'11 pr._apyvartinės lėšos'!G34</f>
        <v>0</v>
      </c>
      <c r="G35" s="11">
        <f t="shared" si="9"/>
        <v>0</v>
      </c>
      <c r="H35" s="11">
        <f>'4 pr._savarankiškos f-jos'!I152+'6 pr._mokinio krepšelis'!I23+'7 pr._kita dotacija'!I102+'9 pr._įstaigų pajamos'!I66+'11 pr._apyvartinės lėšos'!I34</f>
        <v>0</v>
      </c>
      <c r="I35" s="11">
        <f>'4 pr._savarankiškos f-jos'!J152+'6 pr._mokinio krepšelis'!J23+'7 pr._kita dotacija'!J102+'9 pr._įstaigų pajamos'!J66+'11 pr._apyvartinės lėšos'!J34</f>
        <v>0</v>
      </c>
      <c r="J35" s="11">
        <f>'4 pr._savarankiškos f-jos'!K152+'6 pr._mokinio krepšelis'!K23+'7 pr._kita dotacija'!K102+'9 pr._įstaigų pajamos'!K66+'11 pr._apyvartinės lėšos'!K34</f>
        <v>0</v>
      </c>
      <c r="K35" s="95">
        <f t="shared" si="10"/>
        <v>656.7</v>
      </c>
      <c r="L35" s="95">
        <f>'4 pr._savarankiškos f-jos'!M152+'6 pr._mokinio krepšelis'!M23+'7 pr._kita dotacija'!M102+'9 pr._įstaigų pajamos'!M66+'11 pr._apyvartinės lėšos'!M34</f>
        <v>656.7</v>
      </c>
      <c r="M35" s="95">
        <f>'4 pr._savarankiškos f-jos'!N152+'6 pr._mokinio krepšelis'!N23+'7 pr._kita dotacija'!N102+'9 pr._įstaigų pajamos'!N66+'11 pr._apyvartinės lėšos'!N34</f>
        <v>459.6</v>
      </c>
      <c r="N35" s="95">
        <f>'4 pr._savarankiškos f-jos'!O152+'6 pr._mokinio krepšelis'!O23+'7 pr._kita dotacija'!O102+'9 pr._įstaigų pajamos'!O66+'11 pr._apyvartinės lėšos'!O34</f>
        <v>0</v>
      </c>
    </row>
    <row r="36" spans="1:14" ht="15" customHeight="1" x14ac:dyDescent="0.25">
      <c r="A36" s="6" t="s">
        <v>95</v>
      </c>
      <c r="B36" s="13" t="s">
        <v>396</v>
      </c>
      <c r="C36" s="17">
        <f t="shared" si="7"/>
        <v>749.60000000000014</v>
      </c>
      <c r="D36" s="17">
        <f>'4 pr._savarankiškos f-jos'!E153+'6 pr._mokinio krepšelis'!E24+'9 pr._įstaigų pajamos'!E67+'7 pr._kita dotacija'!E104+'11 pr._apyvartinės lėšos'!E35</f>
        <v>749.60000000000014</v>
      </c>
      <c r="E36" s="17">
        <f>'4 pr._savarankiškos f-jos'!F153+'6 pr._mokinio krepšelis'!F24+'9 pr._įstaigų pajamos'!F67+'7 pr._kita dotacija'!F104+'11 pr._apyvartinės lėšos'!F35</f>
        <v>521.29999999999995</v>
      </c>
      <c r="F36" s="17">
        <f>'4 pr._savarankiškos f-jos'!G153+'6 pr._mokinio krepšelis'!G24+'9 pr._įstaigų pajamos'!G67+'7 pr._kita dotacija'!G104+'11 pr._apyvartinės lėšos'!G35</f>
        <v>0</v>
      </c>
      <c r="G36" s="11">
        <f t="shared" si="9"/>
        <v>0</v>
      </c>
      <c r="H36" s="11">
        <f>'4 pr._savarankiškos f-jos'!I153+'6 pr._mokinio krepšelis'!I24+'9 pr._įstaigų pajamos'!I67+'7 pr._kita dotacija'!I104+'11 pr._apyvartinės lėšos'!I35</f>
        <v>0</v>
      </c>
      <c r="I36" s="11">
        <f>'4 pr._savarankiškos f-jos'!J153+'6 pr._mokinio krepšelis'!J24+'9 pr._įstaigų pajamos'!J67+'7 pr._kita dotacija'!J104+'11 pr._apyvartinės lėšos'!J35</f>
        <v>0</v>
      </c>
      <c r="J36" s="11">
        <f>'4 pr._savarankiškos f-jos'!K153+'6 pr._mokinio krepšelis'!K24+'9 pr._įstaigų pajamos'!K67+'7 pr._kita dotacija'!K104+'11 pr._apyvartinės lėšos'!K35</f>
        <v>0</v>
      </c>
      <c r="K36" s="95">
        <f t="shared" si="10"/>
        <v>749.60000000000014</v>
      </c>
      <c r="L36" s="95">
        <f>'4 pr._savarankiškos f-jos'!M153+'6 pr._mokinio krepšelis'!M24+'9 pr._įstaigų pajamos'!M67+'7 pr._kita dotacija'!M104+'11 pr._apyvartinės lėšos'!M35</f>
        <v>749.60000000000014</v>
      </c>
      <c r="M36" s="95">
        <f>'4 pr._savarankiškos f-jos'!N153+'6 pr._mokinio krepšelis'!N24+'9 pr._įstaigų pajamos'!N67+'7 pr._kita dotacija'!N104+'11 pr._apyvartinės lėšos'!N35</f>
        <v>521.29999999999995</v>
      </c>
      <c r="N36" s="95">
        <f>'4 pr._savarankiškos f-jos'!O153+'6 pr._mokinio krepšelis'!O24+'9 pr._įstaigų pajamos'!O67+'7 pr._kita dotacija'!O104+'11 pr._apyvartinės lėšos'!O35</f>
        <v>0</v>
      </c>
    </row>
    <row r="37" spans="1:14" ht="15" customHeight="1" x14ac:dyDescent="0.25">
      <c r="A37" s="6" t="s">
        <v>96</v>
      </c>
      <c r="B37" s="94" t="s">
        <v>46</v>
      </c>
      <c r="C37" s="17">
        <f t="shared" si="7"/>
        <v>268.3</v>
      </c>
      <c r="D37" s="17">
        <f>'4 pr._savarankiškos f-jos'!E154+'6 pr._mokinio krepšelis'!E25+'7 pr._kita dotacija'!E106+'9 pr._įstaigų pajamos'!E68+'11 pr._apyvartinės lėšos'!E36</f>
        <v>268.3</v>
      </c>
      <c r="E37" s="17">
        <f>'4 pr._savarankiškos f-jos'!F154+'6 pr._mokinio krepšelis'!F25+'7 pr._kita dotacija'!F106+'9 pr._įstaigų pajamos'!F68+'11 pr._apyvartinės lėšos'!F36</f>
        <v>193.10000000000002</v>
      </c>
      <c r="F37" s="17">
        <f>'4 pr._savarankiškos f-jos'!G154+'6 pr._mokinio krepšelis'!G25+'7 pr._kita dotacija'!G106+'9 pr._įstaigų pajamos'!G68+'11 pr._apyvartinės lėšos'!G36</f>
        <v>0</v>
      </c>
      <c r="G37" s="11">
        <f t="shared" si="9"/>
        <v>0</v>
      </c>
      <c r="H37" s="11">
        <f>'4 pr._savarankiškos f-jos'!I154+'6 pr._mokinio krepšelis'!I25+'7 pr._kita dotacija'!I106+'9 pr._įstaigų pajamos'!I68+'11 pr._apyvartinės lėšos'!I36</f>
        <v>0</v>
      </c>
      <c r="I37" s="11">
        <f>'4 pr._savarankiškos f-jos'!J154+'6 pr._mokinio krepšelis'!J25+'7 pr._kita dotacija'!J106+'9 pr._įstaigų pajamos'!J68+'11 pr._apyvartinės lėšos'!J36</f>
        <v>0</v>
      </c>
      <c r="J37" s="11">
        <f>'4 pr._savarankiškos f-jos'!K154+'6 pr._mokinio krepšelis'!K25+'7 pr._kita dotacija'!K106+'9 pr._įstaigų pajamos'!K68+'11 pr._apyvartinės lėšos'!K36</f>
        <v>0</v>
      </c>
      <c r="K37" s="95">
        <f t="shared" si="10"/>
        <v>268.3</v>
      </c>
      <c r="L37" s="95">
        <f>'4 pr._savarankiškos f-jos'!M154+'6 pr._mokinio krepšelis'!M25+'7 pr._kita dotacija'!M106+'9 pr._įstaigų pajamos'!M68+'11 pr._apyvartinės lėšos'!M36</f>
        <v>268.3</v>
      </c>
      <c r="M37" s="95">
        <f>'4 pr._savarankiškos f-jos'!N154+'6 pr._mokinio krepšelis'!N25+'7 pr._kita dotacija'!N106+'9 pr._įstaigų pajamos'!N68+'11 pr._apyvartinės lėšos'!N36</f>
        <v>193.10000000000002</v>
      </c>
      <c r="N37" s="95">
        <f>'4 pr._savarankiškos f-jos'!O154+'6 pr._mokinio krepšelis'!O25+'7 pr._kita dotacija'!O106+'9 pr._įstaigų pajamos'!O68+'11 pr._apyvartinės lėšos'!O36</f>
        <v>0</v>
      </c>
    </row>
    <row r="38" spans="1:14" ht="15" customHeight="1" x14ac:dyDescent="0.25">
      <c r="A38" s="6" t="s">
        <v>97</v>
      </c>
      <c r="B38" s="30" t="s">
        <v>43</v>
      </c>
      <c r="C38" s="17">
        <f t="shared" si="7"/>
        <v>273.60000000000002</v>
      </c>
      <c r="D38" s="17">
        <f>'4 pr._savarankiškos f-jos'!E155+'6 pr._mokinio krepšelis'!E26+'7 pr._kita dotacija'!E108+'9 pr._įstaigų pajamos'!E69+'11 pr._apyvartinės lėšos'!E37</f>
        <v>273.60000000000002</v>
      </c>
      <c r="E38" s="17">
        <f>'4 pr._savarankiškos f-jos'!F155+'6 pr._mokinio krepšelis'!F26+'7 pr._kita dotacija'!F108+'9 pr._įstaigų pajamos'!F69+'11 pr._apyvartinės lėšos'!F37</f>
        <v>195.3</v>
      </c>
      <c r="F38" s="17">
        <f>'4 pr._savarankiškos f-jos'!G155+'6 pr._mokinio krepšelis'!G26+'7 pr._kita dotacija'!G108+'9 pr._įstaigų pajamos'!G69+'11 pr._apyvartinės lėšos'!G37</f>
        <v>0</v>
      </c>
      <c r="G38" s="11">
        <f t="shared" si="9"/>
        <v>0</v>
      </c>
      <c r="H38" s="11">
        <f>'4 pr._savarankiškos f-jos'!I155+'6 pr._mokinio krepšelis'!I26+'7 pr._kita dotacija'!I108+'9 pr._įstaigų pajamos'!I69+'11 pr._apyvartinės lėšos'!I37</f>
        <v>0</v>
      </c>
      <c r="I38" s="11">
        <f>'4 pr._savarankiškos f-jos'!J155+'6 pr._mokinio krepšelis'!J26+'7 pr._kita dotacija'!J108+'9 pr._įstaigų pajamos'!J69+'11 pr._apyvartinės lėšos'!J37</f>
        <v>0</v>
      </c>
      <c r="J38" s="11">
        <f>'4 pr._savarankiškos f-jos'!K155+'6 pr._mokinio krepšelis'!K26+'7 pr._kita dotacija'!K108+'9 pr._įstaigų pajamos'!K69+'11 pr._apyvartinės lėšos'!K37</f>
        <v>0</v>
      </c>
      <c r="K38" s="95">
        <f t="shared" si="10"/>
        <v>273.60000000000002</v>
      </c>
      <c r="L38" s="95">
        <f>'4 pr._savarankiškos f-jos'!M155+'6 pr._mokinio krepšelis'!M26+'7 pr._kita dotacija'!M108+'9 pr._įstaigų pajamos'!M69+'11 pr._apyvartinės lėšos'!M37</f>
        <v>273.60000000000002</v>
      </c>
      <c r="M38" s="95">
        <f>'4 pr._savarankiškos f-jos'!N155+'6 pr._mokinio krepšelis'!N26+'7 pr._kita dotacija'!N108+'9 pr._įstaigų pajamos'!N69+'11 pr._apyvartinės lėšos'!N37</f>
        <v>195.3</v>
      </c>
      <c r="N38" s="95">
        <f>'4 pr._savarankiškos f-jos'!O155+'6 pr._mokinio krepšelis'!O26+'7 pr._kita dotacija'!O108+'9 pr._įstaigų pajamos'!O69+'11 pr._apyvartinės lėšos'!O37</f>
        <v>0</v>
      </c>
    </row>
    <row r="39" spans="1:14" ht="15" customHeight="1" x14ac:dyDescent="0.25">
      <c r="A39" s="6" t="s">
        <v>98</v>
      </c>
      <c r="B39" s="30" t="s">
        <v>45</v>
      </c>
      <c r="C39" s="17">
        <f t="shared" si="7"/>
        <v>246.4</v>
      </c>
      <c r="D39" s="17">
        <f>'4 pr._savarankiškos f-jos'!E156+'6 pr._mokinio krepšelis'!E27+'7 pr._kita dotacija'!E110+'11 pr._apyvartinės lėšos'!E38</f>
        <v>246.4</v>
      </c>
      <c r="E39" s="17">
        <f>'4 pr._savarankiškos f-jos'!F156+'6 pr._mokinio krepšelis'!F27+'7 pr._kita dotacija'!F110+'11 pr._apyvartinės lėšos'!F38</f>
        <v>178.4</v>
      </c>
      <c r="F39" s="17">
        <f>'4 pr._savarankiškos f-jos'!G156+'6 pr._mokinio krepšelis'!G27+'7 pr._kita dotacija'!G110+'11 pr._apyvartinės lėšos'!G38</f>
        <v>0</v>
      </c>
      <c r="G39" s="11">
        <f t="shared" si="9"/>
        <v>0</v>
      </c>
      <c r="H39" s="11">
        <f>'4 pr._savarankiškos f-jos'!I156+'6 pr._mokinio krepšelis'!I27+'7 pr._kita dotacija'!I110+'11 pr._apyvartinės lėšos'!I38</f>
        <v>0</v>
      </c>
      <c r="I39" s="11">
        <f>'4 pr._savarankiškos f-jos'!J156+'6 pr._mokinio krepšelis'!J27+'7 pr._kita dotacija'!J110+'11 pr._apyvartinės lėšos'!J38</f>
        <v>0</v>
      </c>
      <c r="J39" s="11">
        <f>'4 pr._savarankiškos f-jos'!K156+'6 pr._mokinio krepšelis'!K27+'7 pr._kita dotacija'!K110+'11 pr._apyvartinės lėšos'!K38</f>
        <v>0</v>
      </c>
      <c r="K39" s="95">
        <f t="shared" si="10"/>
        <v>246.4</v>
      </c>
      <c r="L39" s="95">
        <f>'4 pr._savarankiškos f-jos'!M156+'6 pr._mokinio krepšelis'!M27+'7 pr._kita dotacija'!M110+'11 pr._apyvartinės lėšos'!M38</f>
        <v>246.4</v>
      </c>
      <c r="M39" s="95">
        <f>'4 pr._savarankiškos f-jos'!N156+'6 pr._mokinio krepšelis'!N27+'7 pr._kita dotacija'!N110+'11 pr._apyvartinės lėšos'!N38</f>
        <v>178.4</v>
      </c>
      <c r="N39" s="95">
        <f>'4 pr._savarankiškos f-jos'!O156+'6 pr._mokinio krepšelis'!O27+'7 pr._kita dotacija'!O110+'11 pr._apyvartinės lėšos'!O38</f>
        <v>0</v>
      </c>
    </row>
    <row r="40" spans="1:14" ht="15" customHeight="1" x14ac:dyDescent="0.25">
      <c r="A40" s="6" t="s">
        <v>99</v>
      </c>
      <c r="B40" s="30" t="s">
        <v>165</v>
      </c>
      <c r="C40" s="17">
        <f t="shared" si="7"/>
        <v>436.20000000000005</v>
      </c>
      <c r="D40" s="17">
        <f>'4 pr._savarankiškos f-jos'!E157+'6 pr._mokinio krepšelis'!E28+'7 pr._kita dotacija'!E112+'9 pr._įstaigų pajamos'!E70+'11 pr._apyvartinės lėšos'!E39</f>
        <v>436.20000000000005</v>
      </c>
      <c r="E40" s="17">
        <f>'4 pr._savarankiškos f-jos'!F157+'6 pr._mokinio krepšelis'!F28+'7 pr._kita dotacija'!F112+'9 pr._įstaigų pajamos'!F70+'11 pr._apyvartinės lėšos'!F39</f>
        <v>305.29999999999995</v>
      </c>
      <c r="F40" s="17">
        <f>'4 pr._savarankiškos f-jos'!G157+'6 pr._mokinio krepšelis'!G28+'7 pr._kita dotacija'!G112+'9 pr._įstaigų pajamos'!G70+'11 pr._apyvartinės lėšos'!G39</f>
        <v>0</v>
      </c>
      <c r="G40" s="11">
        <f t="shared" si="9"/>
        <v>0</v>
      </c>
      <c r="H40" s="11">
        <f>'4 pr._savarankiškos f-jos'!I157+'6 pr._mokinio krepšelis'!I28+'7 pr._kita dotacija'!I112+'9 pr._įstaigų pajamos'!I70+'11 pr._apyvartinės lėšos'!I39</f>
        <v>0</v>
      </c>
      <c r="I40" s="11">
        <f>'4 pr._savarankiškos f-jos'!J157+'6 pr._mokinio krepšelis'!J28+'7 pr._kita dotacija'!J112+'9 pr._įstaigų pajamos'!J70+'11 pr._apyvartinės lėšos'!J39</f>
        <v>0</v>
      </c>
      <c r="J40" s="11">
        <f>'4 pr._savarankiškos f-jos'!K157+'6 pr._mokinio krepšelis'!K28+'7 pr._kita dotacija'!K112+'9 pr._įstaigų pajamos'!K70+'11 pr._apyvartinės lėšos'!K39</f>
        <v>0</v>
      </c>
      <c r="K40" s="95">
        <f t="shared" si="10"/>
        <v>436.20000000000005</v>
      </c>
      <c r="L40" s="95">
        <f>'4 pr._savarankiškos f-jos'!M157+'6 pr._mokinio krepšelis'!M28+'7 pr._kita dotacija'!M112+'9 pr._įstaigų pajamos'!M70+'11 pr._apyvartinės lėšos'!M39</f>
        <v>436.20000000000005</v>
      </c>
      <c r="M40" s="95">
        <f>'4 pr._savarankiškos f-jos'!N157+'6 pr._mokinio krepšelis'!N28+'7 pr._kita dotacija'!N112+'9 pr._įstaigų pajamos'!N70+'11 pr._apyvartinės lėšos'!N39</f>
        <v>305.29999999999995</v>
      </c>
      <c r="N40" s="95">
        <f>'4 pr._savarankiškos f-jos'!O157+'6 pr._mokinio krepšelis'!O28+'7 pr._kita dotacija'!O112+'9 pr._įstaigų pajamos'!O70+'11 pr._apyvartinės lėšos'!O39</f>
        <v>0</v>
      </c>
    </row>
    <row r="41" spans="1:14" ht="15" customHeight="1" x14ac:dyDescent="0.25">
      <c r="A41" s="6" t="s">
        <v>100</v>
      </c>
      <c r="B41" s="30" t="s">
        <v>44</v>
      </c>
      <c r="C41" s="17">
        <f t="shared" si="7"/>
        <v>196.10000000000002</v>
      </c>
      <c r="D41" s="17">
        <f>'4 pr._savarankiškos f-jos'!E158+'6 pr._mokinio krepšelis'!E29+'7 pr._kita dotacija'!E114+'9 pr._įstaigų pajamos'!E71+'11 pr._apyvartinės lėšos'!E40</f>
        <v>196.10000000000002</v>
      </c>
      <c r="E41" s="17">
        <f>'4 pr._savarankiškos f-jos'!F158+'6 pr._mokinio krepšelis'!F29+'7 pr._kita dotacija'!F114+'9 pr._įstaigų pajamos'!F71+'11 pr._apyvartinės lėšos'!F40</f>
        <v>140.60000000000002</v>
      </c>
      <c r="F41" s="17">
        <f>'4 pr._savarankiškos f-jos'!G158+'6 pr._mokinio krepšelis'!G29+'7 pr._kita dotacija'!G114+'9 pr._įstaigų pajamos'!G71+'11 pr._apyvartinės lėšos'!G40</f>
        <v>0</v>
      </c>
      <c r="G41" s="11">
        <f t="shared" si="9"/>
        <v>0</v>
      </c>
      <c r="H41" s="11">
        <f>'4 pr._savarankiškos f-jos'!I158+'6 pr._mokinio krepšelis'!I29+'7 pr._kita dotacija'!I114+'9 pr._įstaigų pajamos'!I71+'11 pr._apyvartinės lėšos'!I40</f>
        <v>0</v>
      </c>
      <c r="I41" s="11">
        <f>'4 pr._savarankiškos f-jos'!J158+'6 pr._mokinio krepšelis'!J29+'7 pr._kita dotacija'!J114+'9 pr._įstaigų pajamos'!J71+'11 pr._apyvartinės lėšos'!J40</f>
        <v>0</v>
      </c>
      <c r="J41" s="11">
        <f>'4 pr._savarankiškos f-jos'!K158+'6 pr._mokinio krepšelis'!K29+'7 pr._kita dotacija'!K114+'9 pr._įstaigų pajamos'!K71+'11 pr._apyvartinės lėšos'!K40</f>
        <v>0</v>
      </c>
      <c r="K41" s="95">
        <f t="shared" si="10"/>
        <v>196.10000000000002</v>
      </c>
      <c r="L41" s="95">
        <f>'4 pr._savarankiškos f-jos'!M158+'6 pr._mokinio krepšelis'!M29+'7 pr._kita dotacija'!M114+'9 pr._įstaigų pajamos'!M71+'11 pr._apyvartinės lėšos'!M40</f>
        <v>196.10000000000002</v>
      </c>
      <c r="M41" s="95">
        <f>'4 pr._savarankiškos f-jos'!N158+'6 pr._mokinio krepšelis'!N29+'7 pr._kita dotacija'!N114+'9 pr._įstaigų pajamos'!N71+'11 pr._apyvartinės lėšos'!N40</f>
        <v>140.60000000000002</v>
      </c>
      <c r="N41" s="95">
        <f>'4 pr._savarankiškos f-jos'!O158+'6 pr._mokinio krepšelis'!O29+'7 pr._kita dotacija'!O114+'9 pr._įstaigų pajamos'!O71+'11 pr._apyvartinės lėšos'!O40</f>
        <v>0</v>
      </c>
    </row>
    <row r="42" spans="1:14" ht="15" customHeight="1" x14ac:dyDescent="0.25">
      <c r="A42" s="6" t="s">
        <v>101</v>
      </c>
      <c r="B42" s="94" t="s">
        <v>47</v>
      </c>
      <c r="C42" s="17">
        <f>D42+F42</f>
        <v>346.1</v>
      </c>
      <c r="D42" s="17">
        <f>'4 pr._savarankiškos f-jos'!E159+'6 pr._mokinio krepšelis'!E30+'7 pr._kita dotacija'!E116+'9 pr._įstaigų pajamos'!E72+'11 pr._apyvartinės lėšos'!E41</f>
        <v>346.1</v>
      </c>
      <c r="E42" s="17">
        <f>'4 pr._savarankiškos f-jos'!F159+'6 pr._mokinio krepšelis'!F30+'7 pr._kita dotacija'!F116+'9 pr._įstaigų pajamos'!F72+'11 pr._apyvartinės lėšos'!F41</f>
        <v>247.1</v>
      </c>
      <c r="F42" s="17">
        <f>'4 pr._savarankiškos f-jos'!G159+'6 pr._mokinio krepšelis'!G30+'7 pr._kita dotacija'!G116+'9 pr._įstaigų pajamos'!G72+'11 pr._apyvartinės lėšos'!G41</f>
        <v>0</v>
      </c>
      <c r="G42" s="11">
        <f t="shared" si="9"/>
        <v>0</v>
      </c>
      <c r="H42" s="11">
        <f>'4 pr._savarankiškos f-jos'!I159+'6 pr._mokinio krepšelis'!I30+'7 pr._kita dotacija'!I116+'9 pr._įstaigų pajamos'!I72+'11 pr._apyvartinės lėšos'!I41</f>
        <v>0</v>
      </c>
      <c r="I42" s="11">
        <f>'4 pr._savarankiškos f-jos'!J159+'6 pr._mokinio krepšelis'!J30+'7 pr._kita dotacija'!J116+'9 pr._įstaigų pajamos'!J72+'11 pr._apyvartinės lėšos'!J41</f>
        <v>0</v>
      </c>
      <c r="J42" s="11">
        <f>'4 pr._savarankiškos f-jos'!K159+'6 pr._mokinio krepšelis'!K30+'7 pr._kita dotacija'!K116+'9 pr._įstaigų pajamos'!K72+'11 pr._apyvartinės lėšos'!K41</f>
        <v>0</v>
      </c>
      <c r="K42" s="95">
        <f t="shared" si="10"/>
        <v>346.1</v>
      </c>
      <c r="L42" s="95">
        <f>'4 pr._savarankiškos f-jos'!M159+'6 pr._mokinio krepšelis'!M30+'7 pr._kita dotacija'!M116+'9 pr._įstaigų pajamos'!M72+'11 pr._apyvartinės lėšos'!M41</f>
        <v>346.1</v>
      </c>
      <c r="M42" s="95">
        <f>'4 pr._savarankiškos f-jos'!N159+'6 pr._mokinio krepšelis'!N30+'7 pr._kita dotacija'!N116+'9 pr._įstaigų pajamos'!N72+'11 pr._apyvartinės lėšos'!N41</f>
        <v>247.1</v>
      </c>
      <c r="N42" s="95">
        <f>'4 pr._savarankiškos f-jos'!O159+'6 pr._mokinio krepšelis'!O30+'7 pr._kita dotacija'!O116+'9 pr._įstaigų pajamos'!O72+'11 pr._apyvartinės lėšos'!O41</f>
        <v>0</v>
      </c>
    </row>
    <row r="43" spans="1:14" ht="15" customHeight="1" x14ac:dyDescent="0.25">
      <c r="A43" s="6" t="s">
        <v>102</v>
      </c>
      <c r="B43" s="34" t="s">
        <v>397</v>
      </c>
      <c r="C43" s="17">
        <f>D43+F43</f>
        <v>301.10000000000008</v>
      </c>
      <c r="D43" s="17">
        <f>'4 pr._savarankiškos f-jos'!E160+'6 pr._mokinio krepšelis'!E31+'7 pr._kita dotacija'!E118+'9 pr._įstaigų pajamos'!E73+'11 pr._apyvartinės lėšos'!E42</f>
        <v>301.10000000000008</v>
      </c>
      <c r="E43" s="17">
        <f>'4 pr._savarankiškos f-jos'!F160+'6 pr._mokinio krepšelis'!F31+'7 pr._kita dotacija'!F118+'9 pr._įstaigų pajamos'!F73+'11 pr._apyvartinės lėšos'!F42</f>
        <v>212.6</v>
      </c>
      <c r="F43" s="17">
        <f>'4 pr._savarankiškos f-jos'!G160+'6 pr._mokinio krepšelis'!G31+'7 pr._kita dotacija'!G118+'9 pr._įstaigų pajamos'!G73+'11 pr._apyvartinės lėšos'!G42</f>
        <v>0</v>
      </c>
      <c r="G43" s="11">
        <f t="shared" si="9"/>
        <v>0</v>
      </c>
      <c r="H43" s="11">
        <f>'4 pr._savarankiškos f-jos'!I160+'6 pr._mokinio krepšelis'!I31+'7 pr._kita dotacija'!I118+'9 pr._įstaigų pajamos'!I73+'11 pr._apyvartinės lėšos'!I42</f>
        <v>0</v>
      </c>
      <c r="I43" s="11">
        <f>'4 pr._savarankiškos f-jos'!J160+'6 pr._mokinio krepšelis'!J31+'7 pr._kita dotacija'!J118+'9 pr._įstaigų pajamos'!J73+'11 pr._apyvartinės lėšos'!J42</f>
        <v>0</v>
      </c>
      <c r="J43" s="11">
        <f>'4 pr._savarankiškos f-jos'!K160+'6 pr._mokinio krepšelis'!K31+'7 pr._kita dotacija'!K118+'9 pr._įstaigų pajamos'!K73+'11 pr._apyvartinės lėšos'!K42</f>
        <v>0</v>
      </c>
      <c r="K43" s="95">
        <f t="shared" si="10"/>
        <v>301.10000000000008</v>
      </c>
      <c r="L43" s="95">
        <f>'4 pr._savarankiškos f-jos'!M160+'6 pr._mokinio krepšelis'!M31+'7 pr._kita dotacija'!M118+'9 pr._įstaigų pajamos'!M73+'11 pr._apyvartinės lėšos'!M42</f>
        <v>301.10000000000008</v>
      </c>
      <c r="M43" s="95">
        <f>'4 pr._savarankiškos f-jos'!N160+'6 pr._mokinio krepšelis'!N31+'7 pr._kita dotacija'!N118+'9 pr._įstaigų pajamos'!N73+'11 pr._apyvartinės lėšos'!N42</f>
        <v>212.6</v>
      </c>
      <c r="N43" s="95">
        <f>'4 pr._savarankiškos f-jos'!O160+'6 pr._mokinio krepšelis'!O31+'7 pr._kita dotacija'!O118+'9 pr._įstaigų pajamos'!O73+'11 pr._apyvartinės lėšos'!O42</f>
        <v>0</v>
      </c>
    </row>
    <row r="44" spans="1:14" ht="15" customHeight="1" x14ac:dyDescent="0.25">
      <c r="A44" s="14" t="s">
        <v>103</v>
      </c>
      <c r="B44" s="30" t="s">
        <v>42</v>
      </c>
      <c r="C44" s="17">
        <f t="shared" si="7"/>
        <v>374.09999999999997</v>
      </c>
      <c r="D44" s="17">
        <f>'4 pr._savarankiškos f-jos'!E161+'6 pr._mokinio krepšelis'!E32+'9 pr._įstaigų pajamos'!E74+'7 pr._kita dotacija'!E120+'11 pr._apyvartinės lėšos'!E43+'11 pr._apyvartinės lėšos'!E93</f>
        <v>374.09999999999997</v>
      </c>
      <c r="E44" s="17">
        <f>'4 pr._savarankiškos f-jos'!F161+'6 pr._mokinio krepšelis'!F32+'9 pr._įstaigų pajamos'!F74+'7 pr._kita dotacija'!F120+'11 pr._apyvartinės lėšos'!F43+'11 pr._apyvartinės lėšos'!F93</f>
        <v>233.60000000000002</v>
      </c>
      <c r="F44" s="17">
        <f>'4 pr._savarankiškos f-jos'!G161+'6 pr._mokinio krepšelis'!G32+'9 pr._įstaigų pajamos'!G74+'7 pr._kita dotacija'!G120+'11 pr._apyvartinės lėšos'!G43+'11 pr._apyvartinės lėšos'!G93</f>
        <v>0</v>
      </c>
      <c r="G44" s="11">
        <f t="shared" si="9"/>
        <v>0</v>
      </c>
      <c r="H44" s="11">
        <f>'4 pr._savarankiškos f-jos'!I161+'6 pr._mokinio krepšelis'!I32+'9 pr._įstaigų pajamos'!I74+'7 pr._kita dotacija'!I120+'11 pr._apyvartinės lėšos'!I43+'11 pr._apyvartinės lėšos'!I93</f>
        <v>0</v>
      </c>
      <c r="I44" s="11">
        <f>'4 pr._savarankiškos f-jos'!J161+'6 pr._mokinio krepšelis'!J32+'9 pr._įstaigų pajamos'!J74+'7 pr._kita dotacija'!J120+'11 pr._apyvartinės lėšos'!J43+'11 pr._apyvartinės lėšos'!J93</f>
        <v>0</v>
      </c>
      <c r="J44" s="11">
        <f>'4 pr._savarankiškos f-jos'!K161+'6 pr._mokinio krepšelis'!K32+'9 pr._įstaigų pajamos'!K74+'7 pr._kita dotacija'!K120+'11 pr._apyvartinės lėšos'!K43+'11 pr._apyvartinės lėšos'!K93</f>
        <v>0</v>
      </c>
      <c r="K44" s="95">
        <f t="shared" si="10"/>
        <v>374.09999999999997</v>
      </c>
      <c r="L44" s="95">
        <f>'4 pr._savarankiškos f-jos'!M161+'6 pr._mokinio krepšelis'!M32+'9 pr._įstaigų pajamos'!M74+'7 pr._kita dotacija'!M120+'11 pr._apyvartinės lėšos'!M43+'11 pr._apyvartinės lėšos'!M93</f>
        <v>374.09999999999997</v>
      </c>
      <c r="M44" s="95">
        <f>'4 pr._savarankiškos f-jos'!N161+'6 pr._mokinio krepšelis'!N32+'9 pr._įstaigų pajamos'!N74+'7 pr._kita dotacija'!N120+'11 pr._apyvartinės lėšos'!N43+'11 pr._apyvartinės lėšos'!N93</f>
        <v>233.60000000000002</v>
      </c>
      <c r="N44" s="95">
        <f>'4 pr._savarankiškos f-jos'!O161+'6 pr._mokinio krepšelis'!O32+'9 pr._įstaigų pajamos'!O74+'7 pr._kita dotacija'!O120+'11 pr._apyvartinės lėšos'!O43+'11 pr._apyvartinės lėšos'!O93</f>
        <v>0</v>
      </c>
    </row>
    <row r="45" spans="1:14" ht="15" customHeight="1" x14ac:dyDescent="0.25">
      <c r="A45" s="14" t="s">
        <v>104</v>
      </c>
      <c r="B45" s="30" t="s">
        <v>398</v>
      </c>
      <c r="C45" s="17">
        <f>D45+F45</f>
        <v>242.4</v>
      </c>
      <c r="D45" s="17">
        <f>'4 pr._savarankiškos f-jos'!E162+'6 pr._mokinio krepšelis'!E33+'7 pr._kita dotacija'!E122+'9 pr._įstaigų pajamos'!E75+'11 pr._apyvartinės lėšos'!E44+'11 pr._apyvartinės lėšos'!E94</f>
        <v>242.4</v>
      </c>
      <c r="E45" s="17">
        <f>'4 pr._savarankiškos f-jos'!F162+'6 pr._mokinio krepšelis'!F33+'7 pr._kita dotacija'!F122+'9 pr._įstaigų pajamos'!F75+'11 pr._apyvartinės lėšos'!F44+'11 pr._apyvartinės lėšos'!F94</f>
        <v>141.80000000000001</v>
      </c>
      <c r="F45" s="17">
        <f>'4 pr._savarankiškos f-jos'!G162+'6 pr._mokinio krepšelis'!G33+'7 pr._kita dotacija'!G122+'9 pr._įstaigų pajamos'!G75+'11 pr._apyvartinės lėšos'!G44+'11 pr._apyvartinės lėšos'!G94</f>
        <v>0</v>
      </c>
      <c r="G45" s="11">
        <f t="shared" si="9"/>
        <v>0</v>
      </c>
      <c r="H45" s="11">
        <f>'4 pr._savarankiškos f-jos'!I162+'6 pr._mokinio krepšelis'!I33+'7 pr._kita dotacija'!I122+'9 pr._įstaigų pajamos'!I75+'11 pr._apyvartinės lėšos'!I44+'11 pr._apyvartinės lėšos'!I94</f>
        <v>0</v>
      </c>
      <c r="I45" s="11">
        <f>'4 pr._savarankiškos f-jos'!J162+'6 pr._mokinio krepšelis'!J33+'7 pr._kita dotacija'!J122+'9 pr._įstaigų pajamos'!J75+'11 pr._apyvartinės lėšos'!J44+'11 pr._apyvartinės lėšos'!J94</f>
        <v>0</v>
      </c>
      <c r="J45" s="11">
        <f>'4 pr._savarankiškos f-jos'!K162+'6 pr._mokinio krepšelis'!K33+'7 pr._kita dotacija'!K122+'9 pr._įstaigų pajamos'!K75+'11 pr._apyvartinės lėšos'!K44+'11 pr._apyvartinės lėšos'!K94</f>
        <v>0</v>
      </c>
      <c r="K45" s="95">
        <f t="shared" si="10"/>
        <v>242.4</v>
      </c>
      <c r="L45" s="95">
        <f>'4 pr._savarankiškos f-jos'!M162+'6 pr._mokinio krepšelis'!M33+'7 pr._kita dotacija'!M122+'9 pr._įstaigų pajamos'!M75+'11 pr._apyvartinės lėšos'!M44+'11 pr._apyvartinės lėšos'!M94</f>
        <v>242.4</v>
      </c>
      <c r="M45" s="95">
        <f>'4 pr._savarankiškos f-jos'!N162+'6 pr._mokinio krepšelis'!N33+'7 pr._kita dotacija'!N122+'9 pr._įstaigų pajamos'!N75+'11 pr._apyvartinės lėšos'!N44+'11 pr._apyvartinės lėšos'!N94</f>
        <v>141.80000000000001</v>
      </c>
      <c r="N45" s="95">
        <f>'4 pr._savarankiškos f-jos'!O162+'6 pr._mokinio krepšelis'!O33+'7 pr._kita dotacija'!O122+'9 pr._įstaigų pajamos'!O75+'11 pr._apyvartinės lėšos'!O44+'11 pr._apyvartinės lėšos'!O94</f>
        <v>0</v>
      </c>
    </row>
    <row r="46" spans="1:14" ht="15" customHeight="1" x14ac:dyDescent="0.25">
      <c r="A46" s="33" t="s">
        <v>105</v>
      </c>
      <c r="B46" s="94" t="s">
        <v>41</v>
      </c>
      <c r="C46" s="17">
        <f t="shared" si="7"/>
        <v>200.39999999999998</v>
      </c>
      <c r="D46" s="17">
        <f>'4 pr._savarankiškos f-jos'!E163+'6 pr._mokinio krepšelis'!E34+'9 pr._įstaigų pajamos'!E76+'7 pr._kita dotacija'!E124+'11 pr._apyvartinės lėšos'!E45+'11 pr._apyvartinės lėšos'!E95</f>
        <v>200.39999999999998</v>
      </c>
      <c r="E46" s="17">
        <f>'4 pr._savarankiškos f-jos'!F163+'6 pr._mokinio krepšelis'!F34+'9 pr._įstaigų pajamos'!F76+'7 pr._kita dotacija'!F124+'11 pr._apyvartinės lėšos'!F45+'11 pr._apyvartinės lėšos'!F95</f>
        <v>119.19999999999999</v>
      </c>
      <c r="F46" s="17">
        <f>'4 pr._savarankiškos f-jos'!G163+'6 pr._mokinio krepšelis'!G34+'9 pr._įstaigų pajamos'!G76+'7 pr._kita dotacija'!G124+'11 pr._apyvartinės lėšos'!G45+'11 pr._apyvartinės lėšos'!G95</f>
        <v>0</v>
      </c>
      <c r="G46" s="11">
        <f t="shared" si="9"/>
        <v>0</v>
      </c>
      <c r="H46" s="11">
        <f>'4 pr._savarankiškos f-jos'!I163+'6 pr._mokinio krepšelis'!I34+'9 pr._įstaigų pajamos'!I76+'7 pr._kita dotacija'!I124+'11 pr._apyvartinės lėšos'!I45+'11 pr._apyvartinės lėšos'!I95</f>
        <v>0</v>
      </c>
      <c r="I46" s="11">
        <f>'4 pr._savarankiškos f-jos'!J163+'6 pr._mokinio krepšelis'!J34+'9 pr._įstaigų pajamos'!J76+'7 pr._kita dotacija'!J124+'11 pr._apyvartinės lėšos'!J45+'11 pr._apyvartinės lėšos'!J95</f>
        <v>0</v>
      </c>
      <c r="J46" s="11">
        <f>'4 pr._savarankiškos f-jos'!K163+'6 pr._mokinio krepšelis'!K34+'9 pr._įstaigų pajamos'!K76+'7 pr._kita dotacija'!K124+'11 pr._apyvartinės lėšos'!K45+'11 pr._apyvartinės lėšos'!K95</f>
        <v>0</v>
      </c>
      <c r="K46" s="95">
        <f t="shared" si="10"/>
        <v>200.39999999999998</v>
      </c>
      <c r="L46" s="95">
        <f>'4 pr._savarankiškos f-jos'!M163+'6 pr._mokinio krepšelis'!M34+'9 pr._įstaigų pajamos'!M76+'7 pr._kita dotacija'!M124+'11 pr._apyvartinės lėšos'!M45+'11 pr._apyvartinės lėšos'!M95</f>
        <v>200.39999999999998</v>
      </c>
      <c r="M46" s="95">
        <f>'4 pr._savarankiškos f-jos'!N163+'6 pr._mokinio krepšelis'!N34+'9 pr._įstaigų pajamos'!N76+'7 pr._kita dotacija'!N124+'11 pr._apyvartinės lėšos'!N45+'11 pr._apyvartinės lėšos'!N95</f>
        <v>119.19999999999999</v>
      </c>
      <c r="N46" s="95">
        <f>'4 pr._savarankiškos f-jos'!O163+'6 pr._mokinio krepšelis'!O34+'9 pr._įstaigų pajamos'!O76+'7 pr._kita dotacija'!O124+'11 pr._apyvartinės lėšos'!O45+'11 pr._apyvartinės lėšos'!O95</f>
        <v>0</v>
      </c>
    </row>
    <row r="47" spans="1:14" ht="15" customHeight="1" x14ac:dyDescent="0.25">
      <c r="A47" s="6" t="s">
        <v>106</v>
      </c>
      <c r="B47" s="30" t="s">
        <v>161</v>
      </c>
      <c r="C47" s="17">
        <f t="shared" si="7"/>
        <v>196.6</v>
      </c>
      <c r="D47" s="17">
        <f>'4 pr._savarankiškos f-jos'!E164+'6 pr._mokinio krepšelis'!E35+'9 pr._įstaigų pajamos'!E77+'7 pr._kita dotacija'!E126+'11 pr._apyvartinės lėšos'!E96</f>
        <v>196.6</v>
      </c>
      <c r="E47" s="17">
        <f>'4 pr._savarankiškos f-jos'!F164+'6 pr._mokinio krepšelis'!F35+'9 pr._įstaigų pajamos'!F77+'7 pr._kita dotacija'!F126+'11 pr._apyvartinės lėšos'!F96</f>
        <v>131.80000000000001</v>
      </c>
      <c r="F47" s="17">
        <f>'4 pr._savarankiškos f-jos'!G164+'6 pr._mokinio krepšelis'!G35+'9 pr._įstaigų pajamos'!G77+'7 pr._kita dotacija'!G126+'11 pr._apyvartinės lėšos'!G96</f>
        <v>0</v>
      </c>
      <c r="G47" s="11">
        <f t="shared" ref="G47:G72" si="11">H47+J47</f>
        <v>0</v>
      </c>
      <c r="H47" s="11">
        <f>'4 pr._savarankiškos f-jos'!I164+'6 pr._mokinio krepšelis'!I35+'9 pr._įstaigų pajamos'!I77+'7 pr._kita dotacija'!I126+'11 pr._apyvartinės lėšos'!I96</f>
        <v>0</v>
      </c>
      <c r="I47" s="11">
        <f>'4 pr._savarankiškos f-jos'!J164+'6 pr._mokinio krepšelis'!J35+'9 pr._įstaigų pajamos'!J77+'7 pr._kita dotacija'!J126+'11 pr._apyvartinės lėšos'!J96</f>
        <v>0</v>
      </c>
      <c r="J47" s="11">
        <f>'4 pr._savarankiškos f-jos'!K164+'6 pr._mokinio krepšelis'!K35+'9 pr._įstaigų pajamos'!K77+'7 pr._kita dotacija'!K126+'11 pr._apyvartinės lėšos'!K96</f>
        <v>0</v>
      </c>
      <c r="K47" s="95">
        <f t="shared" ref="K47:K72" si="12">L47+N47</f>
        <v>196.6</v>
      </c>
      <c r="L47" s="95">
        <f>'4 pr._savarankiškos f-jos'!M164+'6 pr._mokinio krepšelis'!M35+'9 pr._įstaigų pajamos'!M77+'7 pr._kita dotacija'!M126+'11 pr._apyvartinės lėšos'!M96</f>
        <v>196.6</v>
      </c>
      <c r="M47" s="95">
        <f>'4 pr._savarankiškos f-jos'!N164+'6 pr._mokinio krepšelis'!N35+'9 pr._įstaigų pajamos'!N77+'7 pr._kita dotacija'!N126+'11 pr._apyvartinės lėšos'!N96</f>
        <v>131.80000000000001</v>
      </c>
      <c r="N47" s="95">
        <f>'4 pr._savarankiškos f-jos'!O164+'6 pr._mokinio krepšelis'!O35+'9 pr._įstaigų pajamos'!O77+'7 pr._kita dotacija'!O126+'11 pr._apyvartinės lėšos'!O96</f>
        <v>0</v>
      </c>
    </row>
    <row r="48" spans="1:14" ht="15" customHeight="1" x14ac:dyDescent="0.25">
      <c r="A48" s="6" t="s">
        <v>107</v>
      </c>
      <c r="B48" s="30" t="s">
        <v>153</v>
      </c>
      <c r="C48" s="17">
        <f t="shared" si="7"/>
        <v>549.29999999999995</v>
      </c>
      <c r="D48" s="17">
        <f>'4 pr._savarankiškos f-jos'!E165+'6 pr._mokinio krepšelis'!E36+'9 pr._įstaigų pajamos'!E78+'7 pr._kita dotacija'!E128+'11 pr._apyvartinės lėšos'!E46+'11 pr._apyvartinės lėšos'!E97</f>
        <v>549.29999999999995</v>
      </c>
      <c r="E48" s="17">
        <f>'4 pr._savarankiškos f-jos'!F165+'6 pr._mokinio krepšelis'!F36+'9 pr._įstaigų pajamos'!F78+'7 pr._kita dotacija'!F128+'11 pr._apyvartinės lėšos'!F46+'11 pr._apyvartinės lėšos'!F97</f>
        <v>287.00000000000006</v>
      </c>
      <c r="F48" s="17">
        <f>'4 pr._savarankiškos f-jos'!G165+'6 pr._mokinio krepšelis'!G36+'9 pr._įstaigų pajamos'!G78+'7 pr._kita dotacija'!G128+'11 pr._apyvartinės lėšos'!G46+'11 pr._apyvartinės lėšos'!G97</f>
        <v>0</v>
      </c>
      <c r="G48" s="11">
        <f t="shared" si="11"/>
        <v>0</v>
      </c>
      <c r="H48" s="11">
        <f>'4 pr._savarankiškos f-jos'!I165+'6 pr._mokinio krepšelis'!I36+'9 pr._įstaigų pajamos'!I78+'7 pr._kita dotacija'!I128+'11 pr._apyvartinės lėšos'!I46+'11 pr._apyvartinės lėšos'!I97</f>
        <v>0</v>
      </c>
      <c r="I48" s="11">
        <f>'4 pr._savarankiškos f-jos'!J165+'6 pr._mokinio krepšelis'!J36+'9 pr._įstaigų pajamos'!J78+'7 pr._kita dotacija'!J128+'11 pr._apyvartinės lėšos'!J46+'11 pr._apyvartinės lėšos'!J97</f>
        <v>0</v>
      </c>
      <c r="J48" s="11">
        <f>'4 pr._savarankiškos f-jos'!K165+'6 pr._mokinio krepšelis'!K36+'9 pr._įstaigų pajamos'!K78+'7 pr._kita dotacija'!K128+'11 pr._apyvartinės lėšos'!K46+'11 pr._apyvartinės lėšos'!K97</f>
        <v>0</v>
      </c>
      <c r="K48" s="95">
        <f t="shared" si="12"/>
        <v>549.29999999999995</v>
      </c>
      <c r="L48" s="95">
        <f>'4 pr._savarankiškos f-jos'!M165+'6 pr._mokinio krepšelis'!M36+'9 pr._įstaigų pajamos'!M78+'7 pr._kita dotacija'!M128+'11 pr._apyvartinės lėšos'!M46+'11 pr._apyvartinės lėšos'!M97</f>
        <v>549.29999999999995</v>
      </c>
      <c r="M48" s="95">
        <f>'4 pr._savarankiškos f-jos'!N165+'6 pr._mokinio krepšelis'!N36+'9 pr._įstaigų pajamos'!N78+'7 pr._kita dotacija'!N128+'11 pr._apyvartinės lėšos'!N46+'11 pr._apyvartinės lėšos'!N97</f>
        <v>287.00000000000006</v>
      </c>
      <c r="N48" s="95">
        <f>'4 pr._savarankiškos f-jos'!O165+'6 pr._mokinio krepšelis'!O36+'9 pr._įstaigų pajamos'!O78+'7 pr._kita dotacija'!O128+'11 pr._apyvartinės lėšos'!O46+'11 pr._apyvartinės lėšos'!O97</f>
        <v>0</v>
      </c>
    </row>
    <row r="49" spans="1:14" ht="15" customHeight="1" x14ac:dyDescent="0.25">
      <c r="A49" s="6" t="s">
        <v>108</v>
      </c>
      <c r="B49" s="30" t="s">
        <v>34</v>
      </c>
      <c r="C49" s="17">
        <f t="shared" si="7"/>
        <v>287.49999999999994</v>
      </c>
      <c r="D49" s="17">
        <f>'4 pr._savarankiškos f-jos'!E166+'6 pr._mokinio krepšelis'!E37+'9 pr._įstaigų pajamos'!E79+'7 pr._kita dotacija'!E130+'11 pr._apyvartinės lėšos'!E47+'11 pr._apyvartinės lėšos'!E98</f>
        <v>287.49999999999994</v>
      </c>
      <c r="E49" s="17">
        <f>'4 pr._savarankiškos f-jos'!F166+'6 pr._mokinio krepšelis'!F37+'9 pr._įstaigų pajamos'!F79+'7 pr._kita dotacija'!F130+'11 pr._apyvartinės lėšos'!F47+'11 pr._apyvartinės lėšos'!F98</f>
        <v>170.79999999999998</v>
      </c>
      <c r="F49" s="17">
        <f>'4 pr._savarankiškos f-jos'!G166+'6 pr._mokinio krepšelis'!G37+'9 pr._įstaigų pajamos'!G79+'7 pr._kita dotacija'!G130+'11 pr._apyvartinės lėšos'!G47+'11 pr._apyvartinės lėšos'!G98</f>
        <v>0</v>
      </c>
      <c r="G49" s="11">
        <f t="shared" si="11"/>
        <v>0</v>
      </c>
      <c r="H49" s="11">
        <f>'4 pr._savarankiškos f-jos'!I166+'6 pr._mokinio krepšelis'!I37+'9 pr._įstaigų pajamos'!I79+'7 pr._kita dotacija'!I130+'11 pr._apyvartinės lėšos'!I47+'11 pr._apyvartinės lėšos'!I98</f>
        <v>0</v>
      </c>
      <c r="I49" s="11">
        <f>'4 pr._savarankiškos f-jos'!J166+'6 pr._mokinio krepšelis'!J37+'9 pr._įstaigų pajamos'!J79+'7 pr._kita dotacija'!J130+'11 pr._apyvartinės lėšos'!J47+'11 pr._apyvartinės lėšos'!J98</f>
        <v>0</v>
      </c>
      <c r="J49" s="11">
        <f>'4 pr._savarankiškos f-jos'!K166+'6 pr._mokinio krepšelis'!K37+'9 pr._įstaigų pajamos'!K79+'7 pr._kita dotacija'!K130+'11 pr._apyvartinės lėšos'!K47+'11 pr._apyvartinės lėšos'!K98</f>
        <v>0</v>
      </c>
      <c r="K49" s="95">
        <f t="shared" si="12"/>
        <v>287.49999999999994</v>
      </c>
      <c r="L49" s="95">
        <f>'4 pr._savarankiškos f-jos'!M166+'6 pr._mokinio krepšelis'!M37+'9 pr._įstaigų pajamos'!M79+'7 pr._kita dotacija'!M130+'11 pr._apyvartinės lėšos'!M47+'11 pr._apyvartinės lėšos'!M98</f>
        <v>287.49999999999994</v>
      </c>
      <c r="M49" s="95">
        <f>'4 pr._savarankiškos f-jos'!N166+'6 pr._mokinio krepšelis'!N37+'9 pr._įstaigų pajamos'!N79+'7 pr._kita dotacija'!N130+'11 pr._apyvartinės lėšos'!N47+'11 pr._apyvartinės lėšos'!N98</f>
        <v>170.79999999999998</v>
      </c>
      <c r="N49" s="95">
        <f>'4 pr._savarankiškos f-jos'!O166+'6 pr._mokinio krepšelis'!O37+'9 pr._įstaigų pajamos'!O79+'7 pr._kita dotacija'!O130+'11 pr._apyvartinės lėšos'!O47+'11 pr._apyvartinės lėšos'!O98</f>
        <v>0</v>
      </c>
    </row>
    <row r="50" spans="1:14" ht="15" customHeight="1" x14ac:dyDescent="0.25">
      <c r="A50" s="6" t="s">
        <v>109</v>
      </c>
      <c r="B50" s="30" t="s">
        <v>36</v>
      </c>
      <c r="C50" s="17">
        <f t="shared" si="7"/>
        <v>314.10000000000008</v>
      </c>
      <c r="D50" s="17">
        <f>'4 pr._savarankiškos f-jos'!E167+'6 pr._mokinio krepšelis'!E38+'9 pr._įstaigų pajamos'!E80+'7 pr._kita dotacija'!E132+'11 pr._apyvartinės lėšos'!E48+'11 pr._apyvartinės lėšos'!E99</f>
        <v>314.10000000000008</v>
      </c>
      <c r="E50" s="17">
        <f>'4 pr._savarankiškos f-jos'!F167+'6 pr._mokinio krepšelis'!F38+'9 pr._įstaigų pajamos'!F80+'7 pr._kita dotacija'!F132+'11 pr._apyvartinės lėšos'!F48+'11 pr._apyvartinės lėšos'!F99</f>
        <v>180.1</v>
      </c>
      <c r="F50" s="17">
        <f>'4 pr._savarankiškos f-jos'!G167+'6 pr._mokinio krepšelis'!G38+'9 pr._įstaigų pajamos'!G80+'7 pr._kita dotacija'!G132+'11 pr._apyvartinės lėšos'!G48+'11 pr._apyvartinės lėšos'!G99</f>
        <v>0</v>
      </c>
      <c r="G50" s="11">
        <f t="shared" si="11"/>
        <v>0</v>
      </c>
      <c r="H50" s="11">
        <f>'4 pr._savarankiškos f-jos'!I167+'6 pr._mokinio krepšelis'!I38+'9 pr._įstaigų pajamos'!I80+'7 pr._kita dotacija'!I132+'11 pr._apyvartinės lėšos'!I48+'11 pr._apyvartinės lėšos'!I99</f>
        <v>0</v>
      </c>
      <c r="I50" s="11">
        <f>'4 pr._savarankiškos f-jos'!J167+'6 pr._mokinio krepšelis'!J38+'9 pr._įstaigų pajamos'!J80+'7 pr._kita dotacija'!J132+'11 pr._apyvartinės lėšos'!J48+'11 pr._apyvartinės lėšos'!J99</f>
        <v>0</v>
      </c>
      <c r="J50" s="11">
        <f>'4 pr._savarankiškos f-jos'!K167+'6 pr._mokinio krepšelis'!K38+'9 pr._įstaigų pajamos'!K80+'7 pr._kita dotacija'!K132+'11 pr._apyvartinės lėšos'!K48+'11 pr._apyvartinės lėšos'!K99</f>
        <v>0</v>
      </c>
      <c r="K50" s="95">
        <f t="shared" si="12"/>
        <v>314.10000000000008</v>
      </c>
      <c r="L50" s="95">
        <f>'4 pr._savarankiškos f-jos'!M167+'6 pr._mokinio krepšelis'!M38+'9 pr._įstaigų pajamos'!M80+'7 pr._kita dotacija'!M132+'11 pr._apyvartinės lėšos'!M48+'11 pr._apyvartinės lėšos'!M99</f>
        <v>314.10000000000008</v>
      </c>
      <c r="M50" s="95">
        <f>'4 pr._savarankiškos f-jos'!N167+'6 pr._mokinio krepšelis'!N38+'9 pr._įstaigų pajamos'!N80+'7 pr._kita dotacija'!N132+'11 pr._apyvartinės lėšos'!N48+'11 pr._apyvartinės lėšos'!N99</f>
        <v>180.1</v>
      </c>
      <c r="N50" s="95">
        <f>'4 pr._savarankiškos f-jos'!O167+'6 pr._mokinio krepšelis'!O38+'9 pr._įstaigų pajamos'!O80+'7 pr._kita dotacija'!O132+'11 pr._apyvartinės lėšos'!O48+'11 pr._apyvartinės lėšos'!O99</f>
        <v>0</v>
      </c>
    </row>
    <row r="51" spans="1:14" ht="15" customHeight="1" x14ac:dyDescent="0.25">
      <c r="A51" s="6" t="s">
        <v>155</v>
      </c>
      <c r="B51" s="30" t="s">
        <v>38</v>
      </c>
      <c r="C51" s="17">
        <f t="shared" si="7"/>
        <v>548.50000000000011</v>
      </c>
      <c r="D51" s="17">
        <f>'4 pr._savarankiškos f-jos'!E168+'6 pr._mokinio krepšelis'!E39+'9 pr._įstaigų pajamos'!E81+'7 pr._kita dotacija'!E134+'11 pr._apyvartinės lėšos'!E49+'11 pr._apyvartinės lėšos'!E100</f>
        <v>548.50000000000011</v>
      </c>
      <c r="E51" s="17">
        <f>'4 pr._savarankiškos f-jos'!F168+'6 pr._mokinio krepšelis'!F39+'9 pr._įstaigų pajamos'!F81+'7 pr._kita dotacija'!F134+'11 pr._apyvartinės lėšos'!F49+'11 pr._apyvartinės lėšos'!F100</f>
        <v>308.60000000000002</v>
      </c>
      <c r="F51" s="17">
        <f>'4 pr._savarankiškos f-jos'!G168+'6 pr._mokinio krepšelis'!G39+'9 pr._įstaigų pajamos'!G81+'7 pr._kita dotacija'!G134+'11 pr._apyvartinės lėšos'!G49+'11 pr._apyvartinės lėšos'!G100</f>
        <v>0</v>
      </c>
      <c r="G51" s="11">
        <f t="shared" si="11"/>
        <v>0</v>
      </c>
      <c r="H51" s="11">
        <f>'4 pr._savarankiškos f-jos'!I168+'6 pr._mokinio krepšelis'!I39+'9 pr._įstaigų pajamos'!I81+'7 pr._kita dotacija'!I134+'11 pr._apyvartinės lėšos'!I49+'11 pr._apyvartinės lėšos'!I100</f>
        <v>0</v>
      </c>
      <c r="I51" s="11">
        <f>'4 pr._savarankiškos f-jos'!J168+'6 pr._mokinio krepšelis'!J39+'9 pr._įstaigų pajamos'!J81+'7 pr._kita dotacija'!J134+'11 pr._apyvartinės lėšos'!J49+'11 pr._apyvartinės lėšos'!J100</f>
        <v>0</v>
      </c>
      <c r="J51" s="11">
        <f>'4 pr._savarankiškos f-jos'!K168+'6 pr._mokinio krepšelis'!K39+'9 pr._įstaigų pajamos'!K81+'7 pr._kita dotacija'!K134+'11 pr._apyvartinės lėšos'!K49+'11 pr._apyvartinės lėšos'!K100</f>
        <v>0</v>
      </c>
      <c r="K51" s="95">
        <f t="shared" si="12"/>
        <v>548.50000000000011</v>
      </c>
      <c r="L51" s="95">
        <f>'4 pr._savarankiškos f-jos'!M168+'6 pr._mokinio krepšelis'!M39+'9 pr._įstaigų pajamos'!M81+'7 pr._kita dotacija'!M134+'11 pr._apyvartinės lėšos'!M49+'11 pr._apyvartinės lėšos'!M100</f>
        <v>548.50000000000011</v>
      </c>
      <c r="M51" s="95">
        <f>'4 pr._savarankiškos f-jos'!N168+'6 pr._mokinio krepšelis'!N39+'9 pr._įstaigų pajamos'!N81+'7 pr._kita dotacija'!N134+'11 pr._apyvartinės lėšos'!N49+'11 pr._apyvartinės lėšos'!N100</f>
        <v>308.60000000000002</v>
      </c>
      <c r="N51" s="95">
        <f>'4 pr._savarankiškos f-jos'!O168+'6 pr._mokinio krepšelis'!O39+'9 pr._įstaigų pajamos'!O81+'7 pr._kita dotacija'!O134+'11 pr._apyvartinės lėšos'!O49+'11 pr._apyvartinės lėšos'!O100</f>
        <v>0</v>
      </c>
    </row>
    <row r="52" spans="1:14" ht="15" customHeight="1" x14ac:dyDescent="0.25">
      <c r="A52" s="6" t="s">
        <v>156</v>
      </c>
      <c r="B52" s="30" t="s">
        <v>37</v>
      </c>
      <c r="C52" s="17">
        <f t="shared" si="7"/>
        <v>310.49999999999994</v>
      </c>
      <c r="D52" s="17">
        <f>'4 pr._savarankiškos f-jos'!E169+'6 pr._mokinio krepšelis'!E40+'9 pr._įstaigų pajamos'!E82+'7 pr._kita dotacija'!E136+'11 pr._apyvartinės lėšos'!E101+'11 pr._apyvartinės lėšos'!E50</f>
        <v>310.49999999999994</v>
      </c>
      <c r="E52" s="17">
        <f>'4 pr._savarankiškos f-jos'!F169+'6 pr._mokinio krepšelis'!F40+'9 pr._įstaigų pajamos'!F82+'7 pr._kita dotacija'!F136+'11 pr._apyvartinės lėšos'!F101+'11 pr._apyvartinės lėšos'!F50</f>
        <v>184.7</v>
      </c>
      <c r="F52" s="17">
        <f>'4 pr._savarankiškos f-jos'!G169+'6 pr._mokinio krepšelis'!G40+'9 pr._įstaigų pajamos'!G82+'7 pr._kita dotacija'!G136+'11 pr._apyvartinės lėšos'!G101+'11 pr._apyvartinės lėšos'!G50</f>
        <v>0</v>
      </c>
      <c r="G52" s="11">
        <f t="shared" si="11"/>
        <v>0</v>
      </c>
      <c r="H52" s="11">
        <f>'4 pr._savarankiškos f-jos'!I169+'6 pr._mokinio krepšelis'!I40+'9 pr._įstaigų pajamos'!I82+'7 pr._kita dotacija'!I136+'11 pr._apyvartinės lėšos'!I101+'11 pr._apyvartinės lėšos'!I50</f>
        <v>0</v>
      </c>
      <c r="I52" s="11">
        <f>'4 pr._savarankiškos f-jos'!J169+'6 pr._mokinio krepšelis'!J40+'9 pr._įstaigų pajamos'!J82+'7 pr._kita dotacija'!J136+'11 pr._apyvartinės lėšos'!J101+'11 pr._apyvartinės lėšos'!J50</f>
        <v>0</v>
      </c>
      <c r="J52" s="11">
        <f>'4 pr._savarankiškos f-jos'!K169+'6 pr._mokinio krepšelis'!K40+'9 pr._įstaigų pajamos'!K82+'7 pr._kita dotacija'!K136+'11 pr._apyvartinės lėšos'!K101+'11 pr._apyvartinės lėšos'!K50</f>
        <v>0</v>
      </c>
      <c r="K52" s="95">
        <f t="shared" si="12"/>
        <v>310.49999999999994</v>
      </c>
      <c r="L52" s="95">
        <f>'4 pr._savarankiškos f-jos'!M169+'6 pr._mokinio krepšelis'!M40+'9 pr._įstaigų pajamos'!M82+'7 pr._kita dotacija'!M136+'11 pr._apyvartinės lėšos'!M101+'11 pr._apyvartinės lėšos'!M50</f>
        <v>310.49999999999994</v>
      </c>
      <c r="M52" s="95">
        <f>'4 pr._savarankiškos f-jos'!N169+'6 pr._mokinio krepšelis'!N40+'9 pr._įstaigų pajamos'!N82+'7 pr._kita dotacija'!N136+'11 pr._apyvartinės lėšos'!N101+'11 pr._apyvartinės lėšos'!N50</f>
        <v>184.7</v>
      </c>
      <c r="N52" s="95">
        <f>'4 pr._savarankiškos f-jos'!O169+'6 pr._mokinio krepšelis'!O40+'9 pr._įstaigų pajamos'!O82+'7 pr._kita dotacija'!O136+'11 pr._apyvartinės lėšos'!O101+'11 pr._apyvartinės lėšos'!O50</f>
        <v>0</v>
      </c>
    </row>
    <row r="53" spans="1:14" ht="15" customHeight="1" x14ac:dyDescent="0.25">
      <c r="A53" s="6" t="s">
        <v>110</v>
      </c>
      <c r="B53" s="36" t="s">
        <v>35</v>
      </c>
      <c r="C53" s="17">
        <f t="shared" si="7"/>
        <v>545.9</v>
      </c>
      <c r="D53" s="17">
        <f>'4 pr._savarankiškos f-jos'!E170+'6 pr._mokinio krepšelis'!E41+'9 pr._įstaigų pajamos'!E83+'7 pr._kita dotacija'!E138+'11 pr._apyvartinės lėšos'!E51+'11 pr._apyvartinės lėšos'!E102</f>
        <v>545.9</v>
      </c>
      <c r="E53" s="17">
        <f>'4 pr._savarankiškos f-jos'!F170+'6 pr._mokinio krepšelis'!F41+'9 pr._įstaigų pajamos'!F83+'7 pr._kita dotacija'!F138+'11 pr._apyvartinės lėšos'!F51+'11 pr._apyvartinės lėšos'!F102</f>
        <v>281.79999999999995</v>
      </c>
      <c r="F53" s="17">
        <f>'4 pr._savarankiškos f-jos'!G170+'6 pr._mokinio krepšelis'!G41+'9 pr._įstaigų pajamos'!G83+'7 pr._kita dotacija'!G138+'11 pr._apyvartinės lėšos'!G51+'11 pr._apyvartinės lėšos'!G102</f>
        <v>0</v>
      </c>
      <c r="G53" s="11">
        <f t="shared" si="11"/>
        <v>0</v>
      </c>
      <c r="H53" s="11">
        <f>'4 pr._savarankiškos f-jos'!I170+'6 pr._mokinio krepšelis'!I41+'9 pr._įstaigų pajamos'!I83+'7 pr._kita dotacija'!I138+'11 pr._apyvartinės lėšos'!I51+'11 pr._apyvartinės lėšos'!I102</f>
        <v>0</v>
      </c>
      <c r="I53" s="11">
        <f>'4 pr._savarankiškos f-jos'!J170+'6 pr._mokinio krepšelis'!J41+'9 pr._įstaigų pajamos'!J83+'7 pr._kita dotacija'!J138+'11 pr._apyvartinės lėšos'!J51+'11 pr._apyvartinės lėšos'!J102</f>
        <v>0</v>
      </c>
      <c r="J53" s="11">
        <f>'4 pr._savarankiškos f-jos'!K170+'6 pr._mokinio krepšelis'!K41+'9 pr._įstaigų pajamos'!K83+'7 pr._kita dotacija'!K138+'11 pr._apyvartinės lėšos'!K51+'11 pr._apyvartinės lėšos'!K102</f>
        <v>0</v>
      </c>
      <c r="K53" s="95">
        <f t="shared" si="12"/>
        <v>545.9</v>
      </c>
      <c r="L53" s="95">
        <f>'4 pr._savarankiškos f-jos'!M170+'6 pr._mokinio krepšelis'!M41+'9 pr._įstaigų pajamos'!M83+'7 pr._kita dotacija'!M138+'11 pr._apyvartinės lėšos'!M51+'11 pr._apyvartinės lėšos'!M102</f>
        <v>545.9</v>
      </c>
      <c r="M53" s="95">
        <f>'4 pr._savarankiškos f-jos'!N170+'6 pr._mokinio krepšelis'!N41+'9 pr._įstaigų pajamos'!N83+'7 pr._kita dotacija'!N138+'11 pr._apyvartinės lėšos'!N51+'11 pr._apyvartinės lėšos'!N102</f>
        <v>281.79999999999995</v>
      </c>
      <c r="N53" s="95">
        <f>'4 pr._savarankiškos f-jos'!O170+'6 pr._mokinio krepšelis'!O41+'9 pr._įstaigų pajamos'!O83+'7 pr._kita dotacija'!O138+'11 pr._apyvartinės lėšos'!O51+'11 pr._apyvartinės lėšos'!O102</f>
        <v>0</v>
      </c>
    </row>
    <row r="54" spans="1:14" ht="15" customHeight="1" x14ac:dyDescent="0.25">
      <c r="A54" s="6" t="s">
        <v>157</v>
      </c>
      <c r="B54" s="37" t="s">
        <v>39</v>
      </c>
      <c r="C54" s="17">
        <f t="shared" si="7"/>
        <v>113.2</v>
      </c>
      <c r="D54" s="17">
        <f>'4 pr._savarankiškos f-jos'!E171+'6 pr._mokinio krepšelis'!E42+'9 pr._įstaigų pajamos'!E84+'7 pr._kita dotacija'!E140+'11 pr._apyvartinės lėšos'!E52</f>
        <v>113.2</v>
      </c>
      <c r="E54" s="17">
        <f>'4 pr._savarankiškos f-jos'!F171+'6 pr._mokinio krepšelis'!F42+'9 pr._įstaigų pajamos'!F84+'7 pr._kita dotacija'!F140+'11 pr._apyvartinės lėšos'!F52</f>
        <v>71.7</v>
      </c>
      <c r="F54" s="17">
        <f>'4 pr._savarankiškos f-jos'!G171+'6 pr._mokinio krepšelis'!G42+'9 pr._įstaigų pajamos'!G84+'7 pr._kita dotacija'!G140+'11 pr._apyvartinės lėšos'!G52</f>
        <v>0</v>
      </c>
      <c r="G54" s="11">
        <f t="shared" si="11"/>
        <v>0</v>
      </c>
      <c r="H54" s="11">
        <f>'4 pr._savarankiškos f-jos'!I171+'6 pr._mokinio krepšelis'!I42+'9 pr._įstaigų pajamos'!I84+'7 pr._kita dotacija'!I140+'11 pr._apyvartinės lėšos'!I52</f>
        <v>0</v>
      </c>
      <c r="I54" s="11">
        <f>'4 pr._savarankiškos f-jos'!J171+'6 pr._mokinio krepšelis'!J42+'9 pr._įstaigų pajamos'!J84+'7 pr._kita dotacija'!J140+'11 pr._apyvartinės lėšos'!J52</f>
        <v>0</v>
      </c>
      <c r="J54" s="11">
        <f>'4 pr._savarankiškos f-jos'!K171+'6 pr._mokinio krepšelis'!K42+'9 pr._įstaigų pajamos'!K84+'7 pr._kita dotacija'!K140+'11 pr._apyvartinės lėšos'!K52</f>
        <v>0</v>
      </c>
      <c r="K54" s="95">
        <f t="shared" si="12"/>
        <v>113.2</v>
      </c>
      <c r="L54" s="95">
        <f>'4 pr._savarankiškos f-jos'!M171+'6 pr._mokinio krepšelis'!M42+'9 pr._įstaigų pajamos'!M84+'7 pr._kita dotacija'!M140+'11 pr._apyvartinės lėšos'!M52</f>
        <v>113.2</v>
      </c>
      <c r="M54" s="95">
        <f>'4 pr._savarankiškos f-jos'!N171+'6 pr._mokinio krepšelis'!N42+'9 pr._įstaigų pajamos'!N84+'7 pr._kita dotacija'!N140+'11 pr._apyvartinės lėšos'!N52</f>
        <v>71.7</v>
      </c>
      <c r="N54" s="95">
        <f>'4 pr._savarankiškos f-jos'!O171+'6 pr._mokinio krepšelis'!O42+'9 pr._įstaigų pajamos'!O84+'7 pr._kita dotacija'!O140+'11 pr._apyvartinės lėšos'!O52</f>
        <v>0</v>
      </c>
    </row>
    <row r="55" spans="1:14" ht="15" customHeight="1" x14ac:dyDescent="0.25">
      <c r="A55" s="6" t="s">
        <v>158</v>
      </c>
      <c r="B55" s="37" t="s">
        <v>40</v>
      </c>
      <c r="C55" s="17">
        <f t="shared" si="7"/>
        <v>159.79999999999998</v>
      </c>
      <c r="D55" s="17">
        <f>'4 pr._savarankiškos f-jos'!E172+'6 pr._mokinio krepšelis'!E43+'9 pr._įstaigų pajamos'!E85+'7 pr._kita dotacija'!E142+'11 pr._apyvartinės lėšos'!E53+'11 pr._apyvartinės lėšos'!E103</f>
        <v>159.79999999999998</v>
      </c>
      <c r="E55" s="17">
        <f>'4 pr._savarankiškos f-jos'!F172+'6 pr._mokinio krepšelis'!F43+'9 pr._įstaigų pajamos'!F85+'7 pr._kita dotacija'!F142+'11 pr._apyvartinės lėšos'!F53+'11 pr._apyvartinės lėšos'!F103</f>
        <v>98.6</v>
      </c>
      <c r="F55" s="17">
        <f>'4 pr._savarankiškos f-jos'!G172+'6 pr._mokinio krepšelis'!G43+'9 pr._įstaigų pajamos'!G85+'7 pr._kita dotacija'!G142+'11 pr._apyvartinės lėšos'!G53+'11 pr._apyvartinės lėšos'!G103</f>
        <v>0</v>
      </c>
      <c r="G55" s="11">
        <f t="shared" si="11"/>
        <v>0</v>
      </c>
      <c r="H55" s="11">
        <f>'4 pr._savarankiškos f-jos'!I172+'6 pr._mokinio krepšelis'!I43+'9 pr._įstaigų pajamos'!I85+'7 pr._kita dotacija'!I142+'11 pr._apyvartinės lėšos'!I53+'11 pr._apyvartinės lėšos'!I103</f>
        <v>0</v>
      </c>
      <c r="I55" s="11">
        <f>'4 pr._savarankiškos f-jos'!J172+'6 pr._mokinio krepšelis'!J43+'9 pr._įstaigų pajamos'!J85+'7 pr._kita dotacija'!J142+'11 pr._apyvartinės lėšos'!J53+'11 pr._apyvartinės lėšos'!J103</f>
        <v>0</v>
      </c>
      <c r="J55" s="11">
        <f>'4 pr._savarankiškos f-jos'!K172+'6 pr._mokinio krepšelis'!K43+'9 pr._įstaigų pajamos'!K85+'7 pr._kita dotacija'!K142+'11 pr._apyvartinės lėšos'!K53+'11 pr._apyvartinės lėšos'!K103</f>
        <v>0</v>
      </c>
      <c r="K55" s="95">
        <f t="shared" si="12"/>
        <v>159.79999999999998</v>
      </c>
      <c r="L55" s="95">
        <f>'4 pr._savarankiškos f-jos'!M172+'6 pr._mokinio krepšelis'!M43+'9 pr._įstaigų pajamos'!M85+'7 pr._kita dotacija'!M142+'11 pr._apyvartinės lėšos'!M53+'11 pr._apyvartinės lėšos'!M103</f>
        <v>159.79999999999998</v>
      </c>
      <c r="M55" s="95">
        <f>'4 pr._savarankiškos f-jos'!N172+'6 pr._mokinio krepšelis'!N43+'9 pr._įstaigų pajamos'!N85+'7 pr._kita dotacija'!N142+'11 pr._apyvartinės lėšos'!N53+'11 pr._apyvartinės lėšos'!N103</f>
        <v>98.6</v>
      </c>
      <c r="N55" s="95">
        <f>'4 pr._savarankiškos f-jos'!O172+'6 pr._mokinio krepšelis'!O43+'9 pr._įstaigų pajamos'!O85+'7 pr._kita dotacija'!O142+'11 pr._apyvartinės lėšos'!O53+'11 pr._apyvartinės lėšos'!O103</f>
        <v>0</v>
      </c>
    </row>
    <row r="56" spans="1:14" ht="15" customHeight="1" x14ac:dyDescent="0.25">
      <c r="A56" s="6" t="s">
        <v>111</v>
      </c>
      <c r="B56" s="36" t="s">
        <v>49</v>
      </c>
      <c r="C56" s="17">
        <f t="shared" si="7"/>
        <v>78.40000000000002</v>
      </c>
      <c r="D56" s="17">
        <f>'4 pr._savarankiškos f-jos'!E173+'6 pr._mokinio krepšelis'!E44+'9 pr._įstaigų pajamos'!E86+'7 pr._kita dotacija'!E144+'11 pr._apyvartinės lėšos'!E104</f>
        <v>78.40000000000002</v>
      </c>
      <c r="E56" s="17">
        <f>'4 pr._savarankiškos f-jos'!F173+'6 pr._mokinio krepšelis'!F44+'9 pr._įstaigų pajamos'!F86+'7 pr._kita dotacija'!F144+'11 pr._apyvartinės lėšos'!F104</f>
        <v>57.300000000000011</v>
      </c>
      <c r="F56" s="17">
        <f>'4 pr._savarankiškos f-jos'!G173+'6 pr._mokinio krepšelis'!G44+'9 pr._įstaigų pajamos'!G86+'7 pr._kita dotacija'!G144+'11 pr._apyvartinės lėšos'!G104</f>
        <v>0</v>
      </c>
      <c r="G56" s="11">
        <f t="shared" si="11"/>
        <v>0</v>
      </c>
      <c r="H56" s="11">
        <f>'4 pr._savarankiškos f-jos'!I173+'6 pr._mokinio krepšelis'!I44+'9 pr._įstaigų pajamos'!I86+'7 pr._kita dotacija'!I144+'11 pr._apyvartinės lėšos'!I104</f>
        <v>0</v>
      </c>
      <c r="I56" s="11">
        <f>'4 pr._savarankiškos f-jos'!J173+'6 pr._mokinio krepšelis'!J44+'9 pr._įstaigų pajamos'!J86+'7 pr._kita dotacija'!J144+'11 pr._apyvartinės lėšos'!J104</f>
        <v>0</v>
      </c>
      <c r="J56" s="11">
        <f>'4 pr._savarankiškos f-jos'!K173+'6 pr._mokinio krepšelis'!K44+'9 pr._įstaigų pajamos'!K86+'7 pr._kita dotacija'!K144+'11 pr._apyvartinės lėšos'!K104</f>
        <v>0</v>
      </c>
      <c r="K56" s="95">
        <f t="shared" si="12"/>
        <v>78.40000000000002</v>
      </c>
      <c r="L56" s="95">
        <f>'4 pr._savarankiškos f-jos'!M173+'6 pr._mokinio krepšelis'!M44+'9 pr._įstaigų pajamos'!M86+'7 pr._kita dotacija'!M144+'11 pr._apyvartinės lėšos'!M104</f>
        <v>78.40000000000002</v>
      </c>
      <c r="M56" s="95">
        <f>'4 pr._savarankiškos f-jos'!N173+'6 pr._mokinio krepšelis'!N44+'9 pr._įstaigų pajamos'!N86+'7 pr._kita dotacija'!N144+'11 pr._apyvartinės lėšos'!N104</f>
        <v>57.300000000000011</v>
      </c>
      <c r="N56" s="95">
        <f>'4 pr._savarankiškos f-jos'!O173+'6 pr._mokinio krepšelis'!O44+'9 pr._įstaigų pajamos'!O86+'7 pr._kita dotacija'!O144+'11 pr._apyvartinės lėšos'!O104</f>
        <v>0</v>
      </c>
    </row>
    <row r="57" spans="1:14" ht="15" customHeight="1" x14ac:dyDescent="0.25">
      <c r="A57" s="6" t="s">
        <v>112</v>
      </c>
      <c r="B57" s="36" t="s">
        <v>48</v>
      </c>
      <c r="C57" s="17">
        <f t="shared" si="7"/>
        <v>594.9</v>
      </c>
      <c r="D57" s="17">
        <f>'4 pr._savarankiškos f-jos'!E174+'6 pr._mokinio krepšelis'!E45+'9 pr._įstaigų pajamos'!E87+'7 pr._kita dotacija'!E146+'11 pr._apyvartinės lėšos'!E105</f>
        <v>594.9</v>
      </c>
      <c r="E57" s="17">
        <f>'4 pr._savarankiškos f-jos'!F174+'6 pr._mokinio krepšelis'!F45+'9 pr._įstaigų pajamos'!F87+'7 pr._kita dotacija'!F146+'11 pr._apyvartinės lėšos'!F105</f>
        <v>440.7</v>
      </c>
      <c r="F57" s="17">
        <f>'4 pr._savarankiškos f-jos'!G174+'6 pr._mokinio krepšelis'!G45+'9 pr._įstaigų pajamos'!G87+'7 pr._kita dotacija'!G146+'11 pr._apyvartinės lėšos'!G105</f>
        <v>0</v>
      </c>
      <c r="G57" s="11">
        <f t="shared" si="11"/>
        <v>0</v>
      </c>
      <c r="H57" s="11">
        <f>'4 pr._savarankiškos f-jos'!I174+'6 pr._mokinio krepšelis'!I45+'9 pr._įstaigų pajamos'!I87+'7 pr._kita dotacija'!I146+'11 pr._apyvartinės lėšos'!I105</f>
        <v>0</v>
      </c>
      <c r="I57" s="11">
        <f>'4 pr._savarankiškos f-jos'!J174+'6 pr._mokinio krepšelis'!J45+'9 pr._įstaigų pajamos'!J87+'7 pr._kita dotacija'!J146+'11 pr._apyvartinės lėšos'!J105</f>
        <v>0</v>
      </c>
      <c r="J57" s="11">
        <f>'4 pr._savarankiškos f-jos'!K174+'6 pr._mokinio krepšelis'!K45+'9 pr._įstaigų pajamos'!K87+'7 pr._kita dotacija'!K146+'11 pr._apyvartinės lėšos'!K105</f>
        <v>0</v>
      </c>
      <c r="K57" s="95">
        <f t="shared" si="12"/>
        <v>594.9</v>
      </c>
      <c r="L57" s="95">
        <f>'4 pr._savarankiškos f-jos'!M174+'6 pr._mokinio krepšelis'!M45+'9 pr._įstaigų pajamos'!M87+'7 pr._kita dotacija'!M146+'11 pr._apyvartinės lėšos'!M105</f>
        <v>594.9</v>
      </c>
      <c r="M57" s="95">
        <f>'4 pr._savarankiškos f-jos'!N174+'6 pr._mokinio krepšelis'!N45+'9 pr._įstaigų pajamos'!N87+'7 pr._kita dotacija'!N146+'11 pr._apyvartinės lėšos'!N105</f>
        <v>440.7</v>
      </c>
      <c r="N57" s="95">
        <f>'4 pr._savarankiškos f-jos'!O174+'6 pr._mokinio krepšelis'!O45+'9 pr._įstaigų pajamos'!O87+'7 pr._kita dotacija'!O146+'11 pr._apyvartinės lėšos'!O105</f>
        <v>0</v>
      </c>
    </row>
    <row r="58" spans="1:14" ht="15" customHeight="1" x14ac:dyDescent="0.25">
      <c r="A58" s="6" t="s">
        <v>113</v>
      </c>
      <c r="B58" s="36" t="s">
        <v>65</v>
      </c>
      <c r="C58" s="17">
        <f t="shared" si="7"/>
        <v>76.699999999999989</v>
      </c>
      <c r="D58" s="17">
        <f>'4 pr._savarankiškos f-jos'!E175+'6 pr._mokinio krepšelis'!E46+'9 pr._įstaigų pajamos'!E88+'7 pr._kita dotacija'!E148+'11 pr._apyvartinės lėšos'!E106</f>
        <v>76.699999999999989</v>
      </c>
      <c r="E58" s="17">
        <f>'4 pr._savarankiškos f-jos'!F175+'6 pr._mokinio krepšelis'!F46+'9 pr._įstaigų pajamos'!F88+'7 pr._kita dotacija'!F148+'11 pr._apyvartinės lėšos'!F106</f>
        <v>50.499999999999993</v>
      </c>
      <c r="F58" s="17">
        <f>'4 pr._savarankiškos f-jos'!G175+'6 pr._mokinio krepšelis'!G46+'9 pr._įstaigų pajamos'!G88+'7 pr._kita dotacija'!G148+'11 pr._apyvartinės lėšos'!G106</f>
        <v>0</v>
      </c>
      <c r="G58" s="11">
        <f t="shared" si="11"/>
        <v>0</v>
      </c>
      <c r="H58" s="11">
        <f>'4 pr._savarankiškos f-jos'!I175+'6 pr._mokinio krepšelis'!I46+'9 pr._įstaigų pajamos'!I88+'7 pr._kita dotacija'!I148+'11 pr._apyvartinės lėšos'!I106</f>
        <v>0</v>
      </c>
      <c r="I58" s="11">
        <f>'4 pr._savarankiškos f-jos'!J175+'6 pr._mokinio krepšelis'!J46+'9 pr._įstaigų pajamos'!J88+'7 pr._kita dotacija'!J148+'11 pr._apyvartinės lėšos'!J106</f>
        <v>0</v>
      </c>
      <c r="J58" s="11">
        <f>'4 pr._savarankiškos f-jos'!K175+'6 pr._mokinio krepšelis'!K46+'9 pr._įstaigų pajamos'!K88+'7 pr._kita dotacija'!K148+'11 pr._apyvartinės lėšos'!K106</f>
        <v>0</v>
      </c>
      <c r="K58" s="95">
        <f t="shared" si="12"/>
        <v>76.699999999999989</v>
      </c>
      <c r="L58" s="95">
        <f>'4 pr._savarankiškos f-jos'!M175+'6 pr._mokinio krepšelis'!M46+'9 pr._įstaigų pajamos'!M88+'7 pr._kita dotacija'!M148+'11 pr._apyvartinės lėšos'!M106</f>
        <v>76.699999999999989</v>
      </c>
      <c r="M58" s="95">
        <f>'4 pr._savarankiškos f-jos'!N175+'6 pr._mokinio krepšelis'!N46+'9 pr._įstaigų pajamos'!N88+'7 pr._kita dotacija'!N148+'11 pr._apyvartinės lėšos'!N106</f>
        <v>50.499999999999993</v>
      </c>
      <c r="N58" s="95">
        <f>'4 pr._savarankiškos f-jos'!O175+'6 pr._mokinio krepšelis'!O46+'9 pr._įstaigų pajamos'!O88+'7 pr._kita dotacija'!O148+'11 pr._apyvartinės lėšos'!O106</f>
        <v>0</v>
      </c>
    </row>
    <row r="59" spans="1:14" ht="15" customHeight="1" x14ac:dyDescent="0.25">
      <c r="A59" s="6" t="s">
        <v>114</v>
      </c>
      <c r="B59" s="36" t="s">
        <v>50</v>
      </c>
      <c r="C59" s="17">
        <f t="shared" si="7"/>
        <v>179.79999999999998</v>
      </c>
      <c r="D59" s="17">
        <f>'4 pr._savarankiškos f-jos'!E176+'6 pr._mokinio krepšelis'!E47+'9 pr._įstaigų pajamos'!E89+'11 pr._apyvartinės lėšos'!E107+'11 pr._apyvartinės lėšos'!E54+'7 pr._kita dotacija'!E150</f>
        <v>179.79999999999998</v>
      </c>
      <c r="E59" s="17">
        <f>'4 pr._savarankiškos f-jos'!F176+'6 pr._mokinio krepšelis'!F47+'9 pr._įstaigų pajamos'!F89+'11 pr._apyvartinės lėšos'!F107+'11 pr._apyvartinės lėšos'!F54+'7 pr._kita dotacija'!F150</f>
        <v>113.39999999999999</v>
      </c>
      <c r="F59" s="17">
        <f>'4 pr._savarankiškos f-jos'!G176+'6 pr._mokinio krepšelis'!G47+'9 pr._įstaigų pajamos'!G89+'11 pr._apyvartinės lėšos'!G107+'11 pr._apyvartinės lėšos'!G54+'7 pr._kita dotacija'!G150</f>
        <v>0</v>
      </c>
      <c r="G59" s="11">
        <f t="shared" si="11"/>
        <v>0</v>
      </c>
      <c r="H59" s="11">
        <f>'4 pr._savarankiškos f-jos'!I176+'6 pr._mokinio krepšelis'!I47+'9 pr._įstaigų pajamos'!I89+'11 pr._apyvartinės lėšos'!I107+'11 pr._apyvartinės lėšos'!I54+'7 pr._kita dotacija'!I150</f>
        <v>0</v>
      </c>
      <c r="I59" s="11">
        <f>'4 pr._savarankiškos f-jos'!J176+'6 pr._mokinio krepšelis'!J47+'9 pr._įstaigų pajamos'!J89+'11 pr._apyvartinės lėšos'!J107+'11 pr._apyvartinės lėšos'!J54+'7 pr._kita dotacija'!J150</f>
        <v>0</v>
      </c>
      <c r="J59" s="11">
        <f>'4 pr._savarankiškos f-jos'!K176+'6 pr._mokinio krepšelis'!K47+'9 pr._įstaigų pajamos'!K89+'11 pr._apyvartinės lėšos'!K107+'11 pr._apyvartinės lėšos'!K54+'7 pr._kita dotacija'!K150</f>
        <v>0</v>
      </c>
      <c r="K59" s="95">
        <f t="shared" si="12"/>
        <v>179.79999999999998</v>
      </c>
      <c r="L59" s="95">
        <f>'4 pr._savarankiškos f-jos'!M176+'6 pr._mokinio krepšelis'!M47+'9 pr._įstaigų pajamos'!M89+'11 pr._apyvartinės lėšos'!M107+'11 pr._apyvartinės lėšos'!M54+'7 pr._kita dotacija'!M150</f>
        <v>179.79999999999998</v>
      </c>
      <c r="M59" s="95">
        <f>'4 pr._savarankiškos f-jos'!N176+'6 pr._mokinio krepšelis'!N47+'9 pr._įstaigų pajamos'!N89+'11 pr._apyvartinės lėšos'!N107+'11 pr._apyvartinės lėšos'!N54+'7 pr._kita dotacija'!N150</f>
        <v>113.39999999999999</v>
      </c>
      <c r="N59" s="95">
        <f>'4 pr._savarankiškos f-jos'!O176+'6 pr._mokinio krepšelis'!O47+'9 pr._įstaigų pajamos'!O89+'11 pr._apyvartinės lėšos'!O107+'11 pr._apyvartinės lėšos'!O54+'7 pr._kita dotacija'!O150</f>
        <v>0</v>
      </c>
    </row>
    <row r="60" spans="1:14" ht="15" customHeight="1" x14ac:dyDescent="0.25">
      <c r="A60" s="6" t="s">
        <v>115</v>
      </c>
      <c r="B60" s="36" t="s">
        <v>167</v>
      </c>
      <c r="C60" s="17">
        <f t="shared" si="7"/>
        <v>695.7</v>
      </c>
      <c r="D60" s="17">
        <f>'4 pr._savarankiškos f-jos'!E177+'4 pr._savarankiškos f-jos'!E210+'6 pr._mokinio krepšelis'!E48+'7 pr._kita dotacija'!E152+'9 pr._įstaigų pajamos'!E90+'9 pr._įstaigų pajamos'!E112+'11 pr._apyvartinės lėšos'!E55+'11 pr._apyvartinės lėšos'!E108+'11 pr._apyvartinės lėšos'!E116</f>
        <v>695.7</v>
      </c>
      <c r="E60" s="17">
        <f>'4 pr._savarankiškos f-jos'!F177+'4 pr._savarankiškos f-jos'!F210+'6 pr._mokinio krepšelis'!F48+'7 pr._kita dotacija'!F152+'9 pr._įstaigų pajamos'!F90+'9 pr._įstaigų pajamos'!F112+'11 pr._apyvartinės lėšos'!F55+'11 pr._apyvartinės lėšos'!F108+'11 pr._apyvartinės lėšos'!F116</f>
        <v>474.1</v>
      </c>
      <c r="F60" s="17">
        <f>'4 pr._savarankiškos f-jos'!G177+'4 pr._savarankiškos f-jos'!G210+'6 pr._mokinio krepšelis'!G48+'7 pr._kita dotacija'!G152+'9 pr._įstaigų pajamos'!G90+'9 pr._įstaigų pajamos'!G112+'11 pr._apyvartinės lėšos'!G55+'11 pr._apyvartinės lėšos'!G108+'11 pr._apyvartinės lėšos'!G116</f>
        <v>0</v>
      </c>
      <c r="G60" s="11">
        <f t="shared" si="11"/>
        <v>0</v>
      </c>
      <c r="H60" s="11">
        <f>'4 pr._savarankiškos f-jos'!I177+'4 pr._savarankiškos f-jos'!I210+'6 pr._mokinio krepšelis'!I48+'7 pr._kita dotacija'!I152+'9 pr._įstaigų pajamos'!I90+'9 pr._įstaigų pajamos'!I112+'11 pr._apyvartinės lėšos'!I55+'11 pr._apyvartinės lėšos'!I108+'11 pr._apyvartinės lėšos'!I116</f>
        <v>0</v>
      </c>
      <c r="I60" s="11">
        <f>'4 pr._savarankiškos f-jos'!J177+'4 pr._savarankiškos f-jos'!J210+'6 pr._mokinio krepšelis'!J48+'7 pr._kita dotacija'!J152+'9 pr._įstaigų pajamos'!J90+'9 pr._įstaigų pajamos'!J112+'11 pr._apyvartinės lėšos'!J55+'11 pr._apyvartinės lėšos'!J108+'11 pr._apyvartinės lėšos'!J116</f>
        <v>0</v>
      </c>
      <c r="J60" s="11">
        <f>'4 pr._savarankiškos f-jos'!K177+'4 pr._savarankiškos f-jos'!K210+'6 pr._mokinio krepšelis'!K48+'7 pr._kita dotacija'!K152+'9 pr._įstaigų pajamos'!K90+'9 pr._įstaigų pajamos'!K112+'11 pr._apyvartinės lėšos'!K55+'11 pr._apyvartinės lėšos'!K108+'11 pr._apyvartinės lėšos'!K116</f>
        <v>0</v>
      </c>
      <c r="K60" s="95">
        <f t="shared" si="12"/>
        <v>695.7</v>
      </c>
      <c r="L60" s="95">
        <f>'4 pr._savarankiškos f-jos'!M177+'4 pr._savarankiškos f-jos'!M210+'6 pr._mokinio krepšelis'!M48+'7 pr._kita dotacija'!M152+'9 pr._įstaigų pajamos'!M90+'9 pr._įstaigų pajamos'!M112+'11 pr._apyvartinės lėšos'!M55+'11 pr._apyvartinės lėšos'!M108+'11 pr._apyvartinės lėšos'!M116</f>
        <v>695.7</v>
      </c>
      <c r="M60" s="95">
        <f>'4 pr._savarankiškos f-jos'!N177+'4 pr._savarankiškos f-jos'!N210+'6 pr._mokinio krepšelis'!N48+'7 pr._kita dotacija'!N152+'9 pr._įstaigų pajamos'!N90+'9 pr._įstaigų pajamos'!N112+'11 pr._apyvartinės lėšos'!N55+'11 pr._apyvartinės lėšos'!N108+'11 pr._apyvartinės lėšos'!N116</f>
        <v>474.1</v>
      </c>
      <c r="N60" s="95">
        <f>'4 pr._savarankiškos f-jos'!O177+'4 pr._savarankiškos f-jos'!O210+'6 pr._mokinio krepšelis'!O48+'7 pr._kita dotacija'!O152+'9 pr._įstaigų pajamos'!O90+'9 pr._įstaigų pajamos'!O112+'11 pr._apyvartinės lėšos'!O55+'11 pr._apyvartinės lėšos'!O108+'11 pr._apyvartinės lėšos'!O116</f>
        <v>0</v>
      </c>
    </row>
    <row r="61" spans="1:14" s="38" customFormat="1" ht="15" customHeight="1" x14ac:dyDescent="0.25">
      <c r="A61" s="6" t="s">
        <v>166</v>
      </c>
      <c r="B61" s="36" t="s">
        <v>168</v>
      </c>
      <c r="C61" s="17">
        <f t="shared" si="7"/>
        <v>530.20000000000005</v>
      </c>
      <c r="D61" s="17">
        <f>'4 pr._savarankiškos f-jos'!E178+'6 pr._mokinio krepšelis'!E49+'7 pr._kita dotacija'!E156+'9 pr._įstaigų pajamos'!E91</f>
        <v>530.20000000000005</v>
      </c>
      <c r="E61" s="17">
        <f>'4 pr._savarankiškos f-jos'!F178+'6 pr._mokinio krepšelis'!F49+'7 pr._kita dotacija'!F156+'9 pr._įstaigų pajamos'!F91</f>
        <v>346.5</v>
      </c>
      <c r="F61" s="17">
        <f>'4 pr._savarankiškos f-jos'!G178+'6 pr._mokinio krepšelis'!G49+'7 pr._kita dotacija'!G156+'9 pr._įstaigų pajamos'!G91</f>
        <v>0</v>
      </c>
      <c r="G61" s="11">
        <f t="shared" si="11"/>
        <v>0</v>
      </c>
      <c r="H61" s="11">
        <f>'4 pr._savarankiškos f-jos'!I178+'6 pr._mokinio krepšelis'!I49+'7 pr._kita dotacija'!I156+'9 pr._įstaigų pajamos'!I91</f>
        <v>0</v>
      </c>
      <c r="I61" s="11">
        <f>'4 pr._savarankiškos f-jos'!J178+'6 pr._mokinio krepšelis'!J49+'7 pr._kita dotacija'!J156+'9 pr._įstaigų pajamos'!J91</f>
        <v>0</v>
      </c>
      <c r="J61" s="11">
        <f>'4 pr._savarankiškos f-jos'!K178+'6 pr._mokinio krepšelis'!K49+'7 pr._kita dotacija'!K156+'9 pr._įstaigų pajamos'!K91</f>
        <v>0</v>
      </c>
      <c r="K61" s="95">
        <f t="shared" si="12"/>
        <v>530.20000000000005</v>
      </c>
      <c r="L61" s="95">
        <f>'4 pr._savarankiškos f-jos'!M178+'6 pr._mokinio krepšelis'!M49+'7 pr._kita dotacija'!M156+'9 pr._įstaigų pajamos'!M91</f>
        <v>530.20000000000005</v>
      </c>
      <c r="M61" s="95">
        <f>'4 pr._savarankiškos f-jos'!N178+'6 pr._mokinio krepšelis'!N49+'7 pr._kita dotacija'!N156+'9 pr._įstaigų pajamos'!N91</f>
        <v>346.5</v>
      </c>
      <c r="N61" s="95">
        <f>'4 pr._savarankiškos f-jos'!O178+'6 pr._mokinio krepšelis'!O49+'7 pr._kita dotacija'!O156+'9 pr._įstaigų pajamos'!O91</f>
        <v>0</v>
      </c>
    </row>
    <row r="62" spans="1:14" ht="15" customHeight="1" x14ac:dyDescent="0.25">
      <c r="A62" s="6" t="s">
        <v>116</v>
      </c>
      <c r="B62" s="30" t="s">
        <v>27</v>
      </c>
      <c r="C62" s="17">
        <f t="shared" ref="C62:C71" si="13">D62+F62</f>
        <v>245.3</v>
      </c>
      <c r="D62" s="17">
        <f>'4 pr._savarankiškos f-jos'!E191+'9 pr._įstaigų pajamos'!E98+'7 pr._kita dotacija'!E188+'11 pr._apyvartinės lėšos'!E58</f>
        <v>245.3</v>
      </c>
      <c r="E62" s="17">
        <f>'4 pr._savarankiškos f-jos'!F191+'9 pr._įstaigų pajamos'!F98+'7 pr._kita dotacija'!F188+'11 pr._apyvartinės lėšos'!F58</f>
        <v>156.6</v>
      </c>
      <c r="F62" s="17">
        <f>'4 pr._savarankiškos f-jos'!G191+'9 pr._įstaigų pajamos'!G98+'7 pr._kita dotacija'!G188+'11 pr._apyvartinės lėšos'!G58</f>
        <v>0</v>
      </c>
      <c r="G62" s="11">
        <f t="shared" si="11"/>
        <v>0</v>
      </c>
      <c r="H62" s="11">
        <f>'4 pr._savarankiškos f-jos'!I191+'9 pr._įstaigų pajamos'!I98+'7 pr._kita dotacija'!I188+'11 pr._apyvartinės lėšos'!I58</f>
        <v>0</v>
      </c>
      <c r="I62" s="11">
        <f>'4 pr._savarankiškos f-jos'!J191+'9 pr._įstaigų pajamos'!J98+'7 pr._kita dotacija'!J188+'11 pr._apyvartinės lėšos'!J58</f>
        <v>0</v>
      </c>
      <c r="J62" s="11">
        <f>'4 pr._savarankiškos f-jos'!K191+'9 pr._įstaigų pajamos'!K98+'7 pr._kita dotacija'!K188+'11 pr._apyvartinės lėšos'!K58</f>
        <v>0</v>
      </c>
      <c r="K62" s="95">
        <f t="shared" si="12"/>
        <v>245.3</v>
      </c>
      <c r="L62" s="95">
        <f>'4 pr._savarankiškos f-jos'!M191+'9 pr._įstaigų pajamos'!M98+'7 pr._kita dotacija'!M188+'11 pr._apyvartinės lėšos'!M58</f>
        <v>245.3</v>
      </c>
      <c r="M62" s="95">
        <f>'4 pr._savarankiškos f-jos'!N191+'9 pr._įstaigų pajamos'!N98+'7 pr._kita dotacija'!N188+'11 pr._apyvartinės lėšos'!N58</f>
        <v>156.6</v>
      </c>
      <c r="N62" s="95">
        <f>'4 pr._savarankiškos f-jos'!O191+'9 pr._įstaigų pajamos'!O98+'7 pr._kita dotacija'!O188+'11 pr._apyvartinės lėšos'!O58</f>
        <v>0</v>
      </c>
    </row>
    <row r="63" spans="1:14" ht="15" customHeight="1" x14ac:dyDescent="0.25">
      <c r="A63" s="6" t="s">
        <v>117</v>
      </c>
      <c r="B63" s="30" t="s">
        <v>57</v>
      </c>
      <c r="C63" s="17">
        <f t="shared" si="13"/>
        <v>70.2</v>
      </c>
      <c r="D63" s="17">
        <f>'4 pr._savarankiškos f-jos'!E192+'9 pr._įstaigų pajamos'!E99+'7 pr._kita dotacija'!E192+'11 pr._apyvartinės lėšos'!E59+'11 pr._apyvartinės lėšos'!E111</f>
        <v>70.2</v>
      </c>
      <c r="E63" s="17">
        <f>'4 pr._savarankiškos f-jos'!F192+'9 pr._įstaigų pajamos'!F99+'7 pr._kita dotacija'!F192+'11 pr._apyvartinės lėšos'!F59+'11 pr._apyvartinės lėšos'!F111</f>
        <v>48.2</v>
      </c>
      <c r="F63" s="17">
        <f>'4 pr._savarankiškos f-jos'!G192+'9 pr._įstaigų pajamos'!G99+'7 pr._kita dotacija'!G192+'11 pr._apyvartinės lėšos'!G59+'11 pr._apyvartinės lėšos'!G111</f>
        <v>0</v>
      </c>
      <c r="G63" s="11">
        <f t="shared" si="11"/>
        <v>0</v>
      </c>
      <c r="H63" s="11">
        <f>'4 pr._savarankiškos f-jos'!I192+'9 pr._įstaigų pajamos'!I99+'7 pr._kita dotacija'!I192+'11 pr._apyvartinės lėšos'!I59+'11 pr._apyvartinės lėšos'!I111</f>
        <v>0</v>
      </c>
      <c r="I63" s="11">
        <f>'4 pr._savarankiškos f-jos'!J192+'9 pr._įstaigų pajamos'!J99+'7 pr._kita dotacija'!J192+'11 pr._apyvartinės lėšos'!J59+'11 pr._apyvartinės lėšos'!J111</f>
        <v>0</v>
      </c>
      <c r="J63" s="11">
        <f>'4 pr._savarankiškos f-jos'!K192+'9 pr._įstaigų pajamos'!K99+'7 pr._kita dotacija'!K192+'11 pr._apyvartinės lėšos'!K59+'11 pr._apyvartinės lėšos'!K111</f>
        <v>0</v>
      </c>
      <c r="K63" s="95">
        <f t="shared" si="12"/>
        <v>70.2</v>
      </c>
      <c r="L63" s="95">
        <f>'4 pr._savarankiškos f-jos'!M192+'9 pr._įstaigų pajamos'!M99+'7 pr._kita dotacija'!M192+'11 pr._apyvartinės lėšos'!M59+'11 pr._apyvartinės lėšos'!M111</f>
        <v>70.2</v>
      </c>
      <c r="M63" s="95">
        <f>'4 pr._savarankiškos f-jos'!N192+'9 pr._įstaigų pajamos'!N99+'7 pr._kita dotacija'!N192+'11 pr._apyvartinės lėšos'!N59+'11 pr._apyvartinės lėšos'!N111</f>
        <v>48.2</v>
      </c>
      <c r="N63" s="95">
        <f>'4 pr._savarankiškos f-jos'!O192+'9 pr._įstaigų pajamos'!O99+'7 pr._kita dotacija'!O192+'11 pr._apyvartinės lėšos'!O59+'11 pr._apyvartinės lėšos'!O111</f>
        <v>0</v>
      </c>
    </row>
    <row r="64" spans="1:14" ht="15" customHeight="1" x14ac:dyDescent="0.25">
      <c r="A64" s="14" t="s">
        <v>118</v>
      </c>
      <c r="B64" s="30" t="s">
        <v>58</v>
      </c>
      <c r="C64" s="17">
        <f t="shared" si="13"/>
        <v>51.8</v>
      </c>
      <c r="D64" s="17">
        <f>'4 pr._savarankiškos f-jos'!E193+'9 pr._įstaigų pajamos'!E100+'7 pr._kita dotacija'!E196+'11 pr._apyvartinės lėšos'!E60</f>
        <v>51.8</v>
      </c>
      <c r="E64" s="17">
        <f>'4 pr._savarankiškos f-jos'!F193+'9 pr._įstaigų pajamos'!F100+'7 pr._kita dotacija'!F196+'11 pr._apyvartinės lėšos'!F60</f>
        <v>33.299999999999997</v>
      </c>
      <c r="F64" s="17">
        <f>'4 pr._savarankiškos f-jos'!G193+'9 pr._įstaigų pajamos'!G100+'7 pr._kita dotacija'!G196+'11 pr._apyvartinės lėšos'!G60</f>
        <v>0</v>
      </c>
      <c r="G64" s="11">
        <f t="shared" si="11"/>
        <v>0</v>
      </c>
      <c r="H64" s="11">
        <f>'4 pr._savarankiškos f-jos'!I193+'9 pr._įstaigų pajamos'!I100+'7 pr._kita dotacija'!I196+'11 pr._apyvartinės lėšos'!I60</f>
        <v>0</v>
      </c>
      <c r="I64" s="11">
        <f>'4 pr._savarankiškos f-jos'!J193+'9 pr._įstaigų pajamos'!J100+'7 pr._kita dotacija'!J196+'11 pr._apyvartinės lėšos'!J60</f>
        <v>0</v>
      </c>
      <c r="J64" s="11">
        <f>'4 pr._savarankiškos f-jos'!K193+'9 pr._įstaigų pajamos'!K100+'7 pr._kita dotacija'!K196+'11 pr._apyvartinės lėšos'!K60</f>
        <v>0</v>
      </c>
      <c r="K64" s="95">
        <f t="shared" si="12"/>
        <v>51.8</v>
      </c>
      <c r="L64" s="95">
        <f>'4 pr._savarankiškos f-jos'!M193+'9 pr._įstaigų pajamos'!M100+'7 pr._kita dotacija'!M196+'11 pr._apyvartinės lėšos'!M60</f>
        <v>51.8</v>
      </c>
      <c r="M64" s="95">
        <f>'4 pr._savarankiškos f-jos'!N193+'9 pr._įstaigų pajamos'!N100+'7 pr._kita dotacija'!N196+'11 pr._apyvartinės lėšos'!N60</f>
        <v>33.299999999999997</v>
      </c>
      <c r="N64" s="95">
        <f>'4 pr._savarankiškos f-jos'!O193+'9 pr._įstaigų pajamos'!O100+'7 pr._kita dotacija'!O196+'11 pr._apyvartinės lėšos'!O60</f>
        <v>0</v>
      </c>
    </row>
    <row r="65" spans="1:14" ht="15" customHeight="1" x14ac:dyDescent="0.25">
      <c r="A65" s="41" t="s">
        <v>119</v>
      </c>
      <c r="B65" s="30" t="s">
        <v>399</v>
      </c>
      <c r="C65" s="17">
        <f t="shared" si="13"/>
        <v>34.699999999999996</v>
      </c>
      <c r="D65" s="17">
        <f>'4 pr._savarankiškos f-jos'!E194+'9 pr._įstaigų pajamos'!E101+'7 pr._kita dotacija'!E200+'11 pr._apyvartinės lėšos'!E61</f>
        <v>34.699999999999996</v>
      </c>
      <c r="E65" s="17">
        <f>'4 pr._savarankiškos f-jos'!F194+'9 pr._įstaigų pajamos'!F101+'7 pr._kita dotacija'!F200+'11 pr._apyvartinės lėšos'!F61</f>
        <v>24.7</v>
      </c>
      <c r="F65" s="17">
        <f>'4 pr._savarankiškos f-jos'!G194+'9 pr._įstaigų pajamos'!G101+'7 pr._kita dotacija'!G200+'11 pr._apyvartinės lėšos'!G61</f>
        <v>0</v>
      </c>
      <c r="G65" s="11">
        <f t="shared" si="11"/>
        <v>0</v>
      </c>
      <c r="H65" s="11">
        <f>'4 pr._savarankiškos f-jos'!I194+'9 pr._įstaigų pajamos'!I101+'7 pr._kita dotacija'!I200+'11 pr._apyvartinės lėšos'!I61</f>
        <v>0</v>
      </c>
      <c r="I65" s="11">
        <f>'4 pr._savarankiškos f-jos'!J194+'9 pr._įstaigų pajamos'!J101+'7 pr._kita dotacija'!J200+'11 pr._apyvartinės lėšos'!J61</f>
        <v>0</v>
      </c>
      <c r="J65" s="11">
        <f>'4 pr._savarankiškos f-jos'!K194+'9 pr._įstaigų pajamos'!K101+'7 pr._kita dotacija'!K200+'11 pr._apyvartinės lėšos'!K61</f>
        <v>0</v>
      </c>
      <c r="K65" s="95">
        <f t="shared" si="12"/>
        <v>34.699999999999996</v>
      </c>
      <c r="L65" s="95">
        <f>'4 pr._savarankiškos f-jos'!M194+'9 pr._įstaigų pajamos'!M101+'7 pr._kita dotacija'!M200+'11 pr._apyvartinės lėšos'!M61</f>
        <v>34.699999999999996</v>
      </c>
      <c r="M65" s="95">
        <f>'4 pr._savarankiškos f-jos'!N194+'9 pr._įstaigų pajamos'!N101+'7 pr._kita dotacija'!N200+'11 pr._apyvartinės lėšos'!N61</f>
        <v>24.7</v>
      </c>
      <c r="N65" s="95">
        <f>'4 pr._savarankiškos f-jos'!O194+'9 pr._įstaigų pajamos'!O101+'7 pr._kita dotacija'!O200+'11 pr._apyvartinės lėšos'!O61</f>
        <v>0</v>
      </c>
    </row>
    <row r="66" spans="1:14" ht="15" customHeight="1" x14ac:dyDescent="0.25">
      <c r="A66" s="33" t="s">
        <v>120</v>
      </c>
      <c r="B66" s="30" t="s">
        <v>401</v>
      </c>
      <c r="C66" s="17">
        <f t="shared" si="13"/>
        <v>75.7</v>
      </c>
      <c r="D66" s="17">
        <f>'4 pr._savarankiškos f-jos'!E195+'9 pr._įstaigų pajamos'!E102+'7 pr._kita dotacija'!E204+'11 pr._apyvartinės lėšos'!E62</f>
        <v>75.7</v>
      </c>
      <c r="E66" s="17">
        <f>'4 pr._savarankiškos f-jos'!F195+'9 pr._įstaigų pajamos'!F102+'7 pr._kita dotacija'!F204+'11 pr._apyvartinės lėšos'!F62</f>
        <v>51.4</v>
      </c>
      <c r="F66" s="17">
        <f>'4 pr._savarankiškos f-jos'!G195+'9 pr._įstaigų pajamos'!G102+'7 pr._kita dotacija'!G204+'11 pr._apyvartinės lėšos'!G62</f>
        <v>0</v>
      </c>
      <c r="G66" s="11">
        <f t="shared" si="11"/>
        <v>0</v>
      </c>
      <c r="H66" s="11">
        <f>'4 pr._savarankiškos f-jos'!I195+'9 pr._įstaigų pajamos'!I102+'7 pr._kita dotacija'!I204+'11 pr._apyvartinės lėšos'!I62</f>
        <v>0</v>
      </c>
      <c r="I66" s="11">
        <f>'4 pr._savarankiškos f-jos'!J195+'9 pr._įstaigų pajamos'!J102+'7 pr._kita dotacija'!J204+'11 pr._apyvartinės lėšos'!J62</f>
        <v>0</v>
      </c>
      <c r="J66" s="11">
        <f>'4 pr._savarankiškos f-jos'!K195+'9 pr._įstaigų pajamos'!K102+'7 pr._kita dotacija'!K204+'11 pr._apyvartinės lėšos'!K62</f>
        <v>0</v>
      </c>
      <c r="K66" s="95">
        <f t="shared" si="12"/>
        <v>75.7</v>
      </c>
      <c r="L66" s="95">
        <f>'4 pr._savarankiškos f-jos'!M195+'9 pr._įstaigų pajamos'!M102+'7 pr._kita dotacija'!M204+'11 pr._apyvartinės lėšos'!M62</f>
        <v>75.7</v>
      </c>
      <c r="M66" s="95">
        <f>'4 pr._savarankiškos f-jos'!N195+'9 pr._įstaigų pajamos'!N102+'7 pr._kita dotacija'!N204+'11 pr._apyvartinės lėšos'!N62</f>
        <v>51.4</v>
      </c>
      <c r="N66" s="95">
        <f>'4 pr._savarankiškos f-jos'!O195+'9 pr._įstaigų pajamos'!O102+'7 pr._kita dotacija'!O204+'11 pr._apyvartinės lėšos'!O62</f>
        <v>0</v>
      </c>
    </row>
    <row r="67" spans="1:14" ht="15" customHeight="1" x14ac:dyDescent="0.25">
      <c r="A67" s="33" t="s">
        <v>162</v>
      </c>
      <c r="B67" s="30" t="s">
        <v>67</v>
      </c>
      <c r="C67" s="17">
        <f t="shared" si="13"/>
        <v>40</v>
      </c>
      <c r="D67" s="17">
        <f>'4 pr._savarankiškos f-jos'!E196+'9 pr._įstaigų pajamos'!E103+'7 pr._kita dotacija'!E208+'11 pr._apyvartinės lėšos'!E63</f>
        <v>40</v>
      </c>
      <c r="E67" s="17">
        <f>'4 pr._savarankiškos f-jos'!F196+'9 pr._įstaigų pajamos'!F103+'7 pr._kita dotacija'!F208+'11 pr._apyvartinės lėšos'!F63</f>
        <v>27.7</v>
      </c>
      <c r="F67" s="17">
        <f>'4 pr._savarankiškos f-jos'!G196+'9 pr._įstaigų pajamos'!G103+'7 pr._kita dotacija'!G208+'11 pr._apyvartinės lėšos'!G63</f>
        <v>0</v>
      </c>
      <c r="G67" s="11">
        <f t="shared" si="11"/>
        <v>0</v>
      </c>
      <c r="H67" s="11">
        <f>'4 pr._savarankiškos f-jos'!I196+'9 pr._įstaigų pajamos'!I103+'7 pr._kita dotacija'!I208+'11 pr._apyvartinės lėšos'!I63</f>
        <v>0</v>
      </c>
      <c r="I67" s="11">
        <f>'4 pr._savarankiškos f-jos'!J196+'9 pr._įstaigų pajamos'!J103+'7 pr._kita dotacija'!J208+'11 pr._apyvartinės lėšos'!J63</f>
        <v>0</v>
      </c>
      <c r="J67" s="11">
        <f>'4 pr._savarankiškos f-jos'!K196+'9 pr._įstaigų pajamos'!K103+'7 pr._kita dotacija'!K208+'11 pr._apyvartinės lėšos'!K63</f>
        <v>0</v>
      </c>
      <c r="K67" s="95">
        <f t="shared" si="12"/>
        <v>40</v>
      </c>
      <c r="L67" s="95">
        <f>'4 pr._savarankiškos f-jos'!M196+'9 pr._įstaigų pajamos'!M103+'7 pr._kita dotacija'!M208+'11 pr._apyvartinės lėšos'!M63</f>
        <v>40</v>
      </c>
      <c r="M67" s="95">
        <f>'4 pr._savarankiškos f-jos'!N196+'9 pr._įstaigų pajamos'!N103+'7 pr._kita dotacija'!N208+'11 pr._apyvartinės lėšos'!N63</f>
        <v>27.7</v>
      </c>
      <c r="N67" s="95">
        <f>'4 pr._savarankiškos f-jos'!O196+'9 pr._įstaigų pajamos'!O103+'7 pr._kita dotacija'!O208+'11 pr._apyvartinės lėšos'!O63</f>
        <v>0</v>
      </c>
    </row>
    <row r="68" spans="1:14" ht="15" customHeight="1" x14ac:dyDescent="0.25">
      <c r="A68" s="33" t="s">
        <v>121</v>
      </c>
      <c r="B68" s="30" t="s">
        <v>154</v>
      </c>
      <c r="C68" s="17">
        <f t="shared" si="13"/>
        <v>34</v>
      </c>
      <c r="D68" s="17">
        <f>'4 pr._savarankiškos f-jos'!E197+'9 pr._įstaigų pajamos'!E104+'7 pr._kita dotacija'!E212</f>
        <v>34</v>
      </c>
      <c r="E68" s="17">
        <f>'4 pr._savarankiškos f-jos'!F197+'9 pr._įstaigų pajamos'!F104+'7 pr._kita dotacija'!F212</f>
        <v>21.8</v>
      </c>
      <c r="F68" s="17">
        <f>'4 pr._savarankiškos f-jos'!G197+'9 pr._įstaigų pajamos'!G104+'7 pr._kita dotacija'!G212</f>
        <v>0</v>
      </c>
      <c r="G68" s="11">
        <f t="shared" si="11"/>
        <v>0</v>
      </c>
      <c r="H68" s="11">
        <f>'4 pr._savarankiškos f-jos'!I197+'9 pr._įstaigų pajamos'!I104+'7 pr._kita dotacija'!I212</f>
        <v>0</v>
      </c>
      <c r="I68" s="11">
        <f>'4 pr._savarankiškos f-jos'!J197+'9 pr._įstaigų pajamos'!J104+'7 pr._kita dotacija'!J212</f>
        <v>0</v>
      </c>
      <c r="J68" s="11">
        <f>'4 pr._savarankiškos f-jos'!K197+'9 pr._įstaigų pajamos'!K104+'7 pr._kita dotacija'!K212</f>
        <v>0</v>
      </c>
      <c r="K68" s="95">
        <f t="shared" si="12"/>
        <v>34</v>
      </c>
      <c r="L68" s="95">
        <f>'4 pr._savarankiškos f-jos'!M197+'9 pr._įstaigų pajamos'!M104+'7 pr._kita dotacija'!M212</f>
        <v>34</v>
      </c>
      <c r="M68" s="95">
        <f>'4 pr._savarankiškos f-jos'!N197+'9 pr._įstaigų pajamos'!N104+'7 pr._kita dotacija'!N212</f>
        <v>21.8</v>
      </c>
      <c r="N68" s="95">
        <f>'4 pr._savarankiškos f-jos'!O197+'9 pr._įstaigų pajamos'!O104+'7 pr._kita dotacija'!O212</f>
        <v>0</v>
      </c>
    </row>
    <row r="69" spans="1:14" ht="15" customHeight="1" x14ac:dyDescent="0.25">
      <c r="A69" s="33" t="s">
        <v>122</v>
      </c>
      <c r="B69" s="30" t="s">
        <v>28</v>
      </c>
      <c r="C69" s="17">
        <f t="shared" si="13"/>
        <v>479.1</v>
      </c>
      <c r="D69" s="17">
        <f>'4 pr._savarankiškos f-jos'!E198+'9 pr._įstaigų pajamos'!E105+'7 pr._kita dotacija'!E216+'10 pr._skolintos lėšos'!E44+'11 pr._apyvartinės lėšos'!E64</f>
        <v>479.1</v>
      </c>
      <c r="E69" s="17">
        <f>'4 pr._savarankiškos f-jos'!F198+'9 pr._įstaigų pajamos'!F105+'7 pr._kita dotacija'!F216+'10 pr._skolintos lėšos'!F44+'11 pr._apyvartinės lėšos'!F64</f>
        <v>317.60000000000002</v>
      </c>
      <c r="F69" s="17">
        <f>'4 pr._savarankiškos f-jos'!G198+'9 pr._įstaigų pajamos'!G105+'7 pr._kita dotacija'!G216+'10 pr._skolintos lėšos'!G44+'11 pr._apyvartinės lėšos'!G64</f>
        <v>0</v>
      </c>
      <c r="G69" s="11">
        <f t="shared" si="11"/>
        <v>0</v>
      </c>
      <c r="H69" s="11">
        <f>'4 pr._savarankiškos f-jos'!I198+'9 pr._įstaigų pajamos'!I105+'7 pr._kita dotacija'!I216+'10 pr._skolintos lėšos'!I44+'11 pr._apyvartinės lėšos'!I64</f>
        <v>0</v>
      </c>
      <c r="I69" s="11">
        <f>'4 pr._savarankiškos f-jos'!J198+'9 pr._įstaigų pajamos'!J105+'7 pr._kita dotacija'!J216+'10 pr._skolintos lėšos'!J44+'11 pr._apyvartinės lėšos'!J64</f>
        <v>0</v>
      </c>
      <c r="J69" s="11">
        <f>'4 pr._savarankiškos f-jos'!K198+'9 pr._įstaigų pajamos'!K105+'7 pr._kita dotacija'!K216+'10 pr._skolintos lėšos'!K44+'11 pr._apyvartinės lėšos'!K64</f>
        <v>0</v>
      </c>
      <c r="K69" s="95">
        <f t="shared" si="12"/>
        <v>479.1</v>
      </c>
      <c r="L69" s="95">
        <f>'4 pr._savarankiškos f-jos'!M198+'9 pr._įstaigų pajamos'!M105+'7 pr._kita dotacija'!M216+'10 pr._skolintos lėšos'!M44+'11 pr._apyvartinės lėšos'!M64</f>
        <v>479.1</v>
      </c>
      <c r="M69" s="95">
        <f>'4 pr._savarankiškos f-jos'!N198+'9 pr._įstaigų pajamos'!N105+'7 pr._kita dotacija'!N216+'10 pr._skolintos lėšos'!N44+'11 pr._apyvartinės lėšos'!N64</f>
        <v>317.60000000000002</v>
      </c>
      <c r="N69" s="95">
        <f>'4 pr._savarankiškos f-jos'!O198+'9 pr._įstaigų pajamos'!O105+'7 pr._kita dotacija'!O216+'10 pr._skolintos lėšos'!O44+'11 pr._apyvartinės lėšos'!O64</f>
        <v>0</v>
      </c>
    </row>
    <row r="70" spans="1:14" ht="15" customHeight="1" x14ac:dyDescent="0.25">
      <c r="A70" s="33" t="s">
        <v>123</v>
      </c>
      <c r="B70" s="13" t="s">
        <v>29</v>
      </c>
      <c r="C70" s="17">
        <f t="shared" si="13"/>
        <v>142.79999999999998</v>
      </c>
      <c r="D70" s="17">
        <f>'4 pr._savarankiškos f-jos'!E199+'9 pr._įstaigų pajamos'!E106+'7 pr._kita dotacija'!E220+'11 pr._apyvartinės lėšos'!E65</f>
        <v>142.79999999999998</v>
      </c>
      <c r="E70" s="17">
        <f>'4 pr._savarankiškos f-jos'!F199+'9 pr._įstaigų pajamos'!F106+'7 pr._kita dotacija'!F220+'11 pr._apyvartinės lėšos'!F65</f>
        <v>91.5</v>
      </c>
      <c r="F70" s="17">
        <f>'4 pr._savarankiškos f-jos'!G199+'9 pr._įstaigų pajamos'!G106+'7 pr._kita dotacija'!G220+'11 pr._apyvartinės lėšos'!G65</f>
        <v>0</v>
      </c>
      <c r="G70" s="11">
        <f t="shared" si="11"/>
        <v>0</v>
      </c>
      <c r="H70" s="11">
        <f>'4 pr._savarankiškos f-jos'!I199+'9 pr._įstaigų pajamos'!I106+'7 pr._kita dotacija'!I220+'11 pr._apyvartinės lėšos'!I65</f>
        <v>0</v>
      </c>
      <c r="I70" s="11">
        <f>'4 pr._savarankiškos f-jos'!J199+'9 pr._įstaigų pajamos'!J106+'7 pr._kita dotacija'!J220+'11 pr._apyvartinės lėšos'!J65</f>
        <v>0</v>
      </c>
      <c r="J70" s="11">
        <f>'4 pr._savarankiškos f-jos'!K199+'9 pr._įstaigų pajamos'!K106+'7 pr._kita dotacija'!K220+'11 pr._apyvartinės lėšos'!K65</f>
        <v>0</v>
      </c>
      <c r="K70" s="95">
        <f t="shared" si="12"/>
        <v>142.79999999999998</v>
      </c>
      <c r="L70" s="95">
        <f>'4 pr._savarankiškos f-jos'!M199+'9 pr._įstaigų pajamos'!M106+'7 pr._kita dotacija'!M220+'11 pr._apyvartinės lėšos'!M65</f>
        <v>142.79999999999998</v>
      </c>
      <c r="M70" s="95">
        <f>'4 pr._savarankiškos f-jos'!N199+'9 pr._įstaigų pajamos'!N106+'7 pr._kita dotacija'!N220+'11 pr._apyvartinės lėšos'!N65</f>
        <v>91.5</v>
      </c>
      <c r="N70" s="95">
        <f>'4 pr._savarankiškos f-jos'!O199+'9 pr._įstaigų pajamos'!O106+'7 pr._kita dotacija'!O220+'11 pr._apyvartinės lėšos'!O65</f>
        <v>0</v>
      </c>
    </row>
    <row r="71" spans="1:14" ht="15" customHeight="1" x14ac:dyDescent="0.25">
      <c r="A71" s="33" t="s">
        <v>124</v>
      </c>
      <c r="B71" s="95" t="s">
        <v>64</v>
      </c>
      <c r="C71" s="17">
        <f t="shared" si="13"/>
        <v>371.90000000000003</v>
      </c>
      <c r="D71" s="17">
        <f>'4 pr._savarankiškos f-jos'!E200+'6 pr._mokinio krepšelis'!E50+'9 pr._įstaigų pajamos'!E107+'7 pr._kita dotacija'!E224+'11 pr._apyvartinės lėšos'!E66</f>
        <v>371.90000000000003</v>
      </c>
      <c r="E71" s="17">
        <f>'4 pr._savarankiškos f-jos'!F200+'6 pr._mokinio krepšelis'!F50+'9 pr._įstaigų pajamos'!F107+'7 pr._kita dotacija'!F224+'11 pr._apyvartinės lėšos'!F66</f>
        <v>238.2</v>
      </c>
      <c r="F71" s="17">
        <f>'4 pr._savarankiškos f-jos'!G200+'6 pr._mokinio krepšelis'!G50+'9 pr._įstaigų pajamos'!G107+'7 pr._kita dotacija'!G224+'11 pr._apyvartinės lėšos'!G66</f>
        <v>0</v>
      </c>
      <c r="G71" s="11">
        <f t="shared" si="11"/>
        <v>0</v>
      </c>
      <c r="H71" s="11">
        <f>'4 pr._savarankiškos f-jos'!I200+'6 pr._mokinio krepšelis'!I50+'9 pr._įstaigų pajamos'!I107+'7 pr._kita dotacija'!I224+'11 pr._apyvartinės lėšos'!I66</f>
        <v>0</v>
      </c>
      <c r="I71" s="11">
        <f>'4 pr._savarankiškos f-jos'!J200+'6 pr._mokinio krepšelis'!J50+'9 pr._įstaigų pajamos'!J107+'7 pr._kita dotacija'!J224+'11 pr._apyvartinės lėšos'!J66</f>
        <v>0</v>
      </c>
      <c r="J71" s="11">
        <f>'4 pr._savarankiškos f-jos'!K200+'6 pr._mokinio krepšelis'!K50+'9 pr._įstaigų pajamos'!K107+'7 pr._kita dotacija'!K224+'11 pr._apyvartinės lėšos'!K66</f>
        <v>0</v>
      </c>
      <c r="K71" s="95">
        <f t="shared" si="12"/>
        <v>371.90000000000003</v>
      </c>
      <c r="L71" s="95">
        <f>'4 pr._savarankiškos f-jos'!M200+'6 pr._mokinio krepšelis'!M50+'9 pr._įstaigų pajamos'!M107+'7 pr._kita dotacija'!M224+'11 pr._apyvartinės lėšos'!M66</f>
        <v>371.90000000000003</v>
      </c>
      <c r="M71" s="95">
        <f>'4 pr._savarankiškos f-jos'!N200+'6 pr._mokinio krepšelis'!N50+'9 pr._įstaigų pajamos'!N107+'7 pr._kita dotacija'!N224+'11 pr._apyvartinės lėšos'!N66</f>
        <v>238.2</v>
      </c>
      <c r="N71" s="95">
        <f>'4 pr._savarankiškos f-jos'!O200+'6 pr._mokinio krepšelis'!O50+'9 pr._įstaigų pajamos'!O107+'7 pr._kita dotacija'!O224+'11 pr._apyvartinės lėšos'!O66</f>
        <v>0</v>
      </c>
    </row>
    <row r="72" spans="1:14" ht="15" customHeight="1" x14ac:dyDescent="0.25">
      <c r="A72" s="33" t="s">
        <v>125</v>
      </c>
      <c r="B72" s="81" t="s">
        <v>52</v>
      </c>
      <c r="C72" s="17">
        <f>D72+F72</f>
        <v>479.5</v>
      </c>
      <c r="D72" s="17">
        <f>'4 pr._savarankiškos f-jos'!E208+'9 pr._įstaigų pajamos'!E110+'7 pr._kita dotacija'!E232+'11 pr._apyvartinės lėšos'!E114+'11 pr._apyvartinės lėšos'!E70</f>
        <v>479.5</v>
      </c>
      <c r="E72" s="17">
        <f>'4 pr._savarankiškos f-jos'!F208+'9 pr._įstaigų pajamos'!F110+'7 pr._kita dotacija'!F232+'11 pr._apyvartinės lėšos'!F114+'11 pr._apyvartinės lėšos'!F70</f>
        <v>256</v>
      </c>
      <c r="F72" s="17">
        <f>'4 pr._savarankiškos f-jos'!G208+'9 pr._įstaigų pajamos'!G110+'7 pr._kita dotacija'!G232+'11 pr._apyvartinės lėšos'!G114+'11 pr._apyvartinės lėšos'!G70</f>
        <v>0</v>
      </c>
      <c r="G72" s="11">
        <f t="shared" si="11"/>
        <v>0</v>
      </c>
      <c r="H72" s="11">
        <f>'4 pr._savarankiškos f-jos'!I208+'9 pr._įstaigų pajamos'!I110+'7 pr._kita dotacija'!I232+'11 pr._apyvartinės lėšos'!I114+'11 pr._apyvartinės lėšos'!I70</f>
        <v>0</v>
      </c>
      <c r="I72" s="11">
        <f>'4 pr._savarankiškos f-jos'!J208+'9 pr._įstaigų pajamos'!J110+'7 pr._kita dotacija'!J232+'11 pr._apyvartinės lėšos'!J114+'11 pr._apyvartinės lėšos'!J70</f>
        <v>0</v>
      </c>
      <c r="J72" s="11">
        <f>'4 pr._savarankiškos f-jos'!K208+'9 pr._įstaigų pajamos'!K110+'7 pr._kita dotacija'!K232+'11 pr._apyvartinės lėšos'!K114+'11 pr._apyvartinės lėšos'!K70</f>
        <v>0</v>
      </c>
      <c r="K72" s="95">
        <f t="shared" si="12"/>
        <v>479.5</v>
      </c>
      <c r="L72" s="95">
        <f>'4 pr._savarankiškos f-jos'!M208+'9 pr._įstaigų pajamos'!M110+'7 pr._kita dotacija'!M232+'11 pr._apyvartinės lėšos'!M114+'11 pr._apyvartinės lėšos'!M70</f>
        <v>479.5</v>
      </c>
      <c r="M72" s="95">
        <f>'4 pr._savarankiškos f-jos'!N208+'9 pr._įstaigų pajamos'!N110+'7 pr._kita dotacija'!N232+'11 pr._apyvartinės lėšos'!N114+'11 pr._apyvartinės lėšos'!N70</f>
        <v>256</v>
      </c>
      <c r="N72" s="95">
        <f>'4 pr._savarankiškos f-jos'!O208+'9 pr._įstaigų pajamos'!O110+'7 pr._kita dotacija'!O232+'11 pr._apyvartinės lėšos'!O114+'11 pr._apyvartinės lėšos'!O70</f>
        <v>0</v>
      </c>
    </row>
    <row r="73" spans="1:14" ht="15" customHeight="1" x14ac:dyDescent="0.25">
      <c r="A73" s="33" t="s">
        <v>126</v>
      </c>
      <c r="B73" s="30" t="s">
        <v>53</v>
      </c>
      <c r="C73" s="17">
        <f>D73+F73</f>
        <v>695.8</v>
      </c>
      <c r="D73" s="17">
        <f>'4 pr._savarankiškos f-jos'!E209+'5 pr._valstybinės f-jos'!E115+'9 pr._įstaigų pajamos'!E111+'7 pr._kita dotacija'!E234+'11 pr._apyvartinės lėšos'!E71+'11 pr._apyvartinės lėšos'!E115+'11 pr._apyvartinės lėšos'!E135</f>
        <v>695.8</v>
      </c>
      <c r="E73" s="17">
        <f>'4 pr._savarankiškos f-jos'!F209+'5 pr._valstybinės f-jos'!F115+'9 pr._įstaigų pajamos'!F111+'7 pr._kita dotacija'!F234+'11 pr._apyvartinės lėšos'!F71+'11 pr._apyvartinės lėšos'!F115+'11 pr._apyvartinės lėšos'!F135</f>
        <v>488.59999999999997</v>
      </c>
      <c r="F73" s="17">
        <f>'4 pr._savarankiškos f-jos'!G209+'5 pr._valstybinės f-jos'!G115+'9 pr._įstaigų pajamos'!G111+'7 pr._kita dotacija'!G234+'11 pr._apyvartinės lėšos'!G71+'11 pr._apyvartinės lėšos'!G115+'11 pr._apyvartinės lėšos'!G135</f>
        <v>0</v>
      </c>
      <c r="G73" s="11">
        <f t="shared" ref="G73" si="14">H73+J73</f>
        <v>0</v>
      </c>
      <c r="H73" s="11">
        <f>'4 pr._savarankiškos f-jos'!I209+'5 pr._valstybinės f-jos'!I115+'9 pr._įstaigų pajamos'!I111+'7 pr._kita dotacija'!I234+'11 pr._apyvartinės lėšos'!I71+'11 pr._apyvartinės lėšos'!I115+'11 pr._apyvartinės lėšos'!I135</f>
        <v>0</v>
      </c>
      <c r="I73" s="11">
        <f>'4 pr._savarankiškos f-jos'!J209+'5 pr._valstybinės f-jos'!J115+'9 pr._įstaigų pajamos'!J111+'7 pr._kita dotacija'!J234+'11 pr._apyvartinės lėšos'!J71+'11 pr._apyvartinės lėšos'!J115+'11 pr._apyvartinės lėšos'!J135</f>
        <v>0</v>
      </c>
      <c r="J73" s="11">
        <f>'4 pr._savarankiškos f-jos'!K209+'5 pr._valstybinės f-jos'!K115+'9 pr._įstaigų pajamos'!K111+'7 pr._kita dotacija'!K234+'11 pr._apyvartinės lėšos'!K71+'11 pr._apyvartinės lėšos'!K115+'11 pr._apyvartinės lėšos'!K135</f>
        <v>0</v>
      </c>
      <c r="K73" s="95">
        <f t="shared" ref="K73" si="15">L73+N73</f>
        <v>695.8</v>
      </c>
      <c r="L73" s="95">
        <f>'4 pr._savarankiškos f-jos'!M209+'5 pr._valstybinės f-jos'!M115+'9 pr._įstaigų pajamos'!M111+'7 pr._kita dotacija'!M234+'11 pr._apyvartinės lėšos'!M71+'11 pr._apyvartinės lėšos'!M115+'11 pr._apyvartinės lėšos'!M135</f>
        <v>695.8</v>
      </c>
      <c r="M73" s="95">
        <f>'4 pr._savarankiškos f-jos'!N209+'5 pr._valstybinės f-jos'!N115+'9 pr._įstaigų pajamos'!N111+'7 pr._kita dotacija'!N234+'11 pr._apyvartinės lėšos'!N71+'11 pr._apyvartinės lėšos'!N115+'11 pr._apyvartinės lėšos'!N135</f>
        <v>488.59999999999997</v>
      </c>
      <c r="N73" s="95">
        <f>'4 pr._savarankiškos f-jos'!O209+'5 pr._valstybinės f-jos'!O115+'9 pr._įstaigų pajamos'!O111+'7 pr._kita dotacija'!O234+'11 pr._apyvartinės lėšos'!O71+'11 pr._apyvartinės lėšos'!O115+'11 pr._apyvartinės lėšos'!O135</f>
        <v>0</v>
      </c>
    </row>
    <row r="74" spans="1:14" s="38" customFormat="1" ht="15" customHeight="1" x14ac:dyDescent="0.25">
      <c r="A74" s="33" t="s">
        <v>127</v>
      </c>
      <c r="B74" s="13" t="s">
        <v>69</v>
      </c>
      <c r="C74" s="17">
        <f>D74+F74</f>
        <v>610.1</v>
      </c>
      <c r="D74" s="17">
        <f>'4 pr._savarankiškos f-jos'!E211+'7 pr._kita dotacija'!E238+'9 pr._įstaigų pajamos'!E113+'11 pr._apyvartinės lėšos'!E72</f>
        <v>610.1</v>
      </c>
      <c r="E74" s="17">
        <f>'4 pr._savarankiškos f-jos'!F211+'7 pr._kita dotacija'!F238+'9 pr._įstaigų pajamos'!F113+'11 pr._apyvartinės lėšos'!F72</f>
        <v>369.09999999999997</v>
      </c>
      <c r="F74" s="17">
        <f>'4 pr._savarankiškos f-jos'!G211+'7 pr._kita dotacija'!G238+'9 pr._įstaigų pajamos'!G113+'11 pr._apyvartinės lėšos'!G72</f>
        <v>0</v>
      </c>
      <c r="G74" s="11">
        <f t="shared" ref="G74" si="16">H74+J74</f>
        <v>0</v>
      </c>
      <c r="H74" s="11">
        <f>'4 pr._savarankiškos f-jos'!I211+'7 pr._kita dotacija'!I238+'9 pr._įstaigų pajamos'!I113+'11 pr._apyvartinės lėšos'!I72</f>
        <v>0</v>
      </c>
      <c r="I74" s="11">
        <f>'4 pr._savarankiškos f-jos'!J211+'7 pr._kita dotacija'!J238+'9 pr._įstaigų pajamos'!J113+'11 pr._apyvartinės lėšos'!J72</f>
        <v>0</v>
      </c>
      <c r="J74" s="11">
        <f>'4 pr._savarankiškos f-jos'!K211+'7 pr._kita dotacija'!K238+'9 pr._įstaigų pajamos'!K113+'11 pr._apyvartinės lėšos'!K72</f>
        <v>0</v>
      </c>
      <c r="K74" s="95">
        <f t="shared" ref="K74" si="17">L74+N74</f>
        <v>610.1</v>
      </c>
      <c r="L74" s="95">
        <f>'4 pr._savarankiškos f-jos'!M211+'7 pr._kita dotacija'!M238+'9 pr._įstaigų pajamos'!M113+'11 pr._apyvartinės lėšos'!M72</f>
        <v>610.1</v>
      </c>
      <c r="M74" s="95">
        <f>'4 pr._savarankiškos f-jos'!N211+'7 pr._kita dotacija'!N238+'9 pr._įstaigų pajamos'!N113+'11 pr._apyvartinės lėšos'!N72</f>
        <v>369.09999999999997</v>
      </c>
      <c r="N74" s="95">
        <f>'4 pr._savarankiškos f-jos'!O211+'7 pr._kita dotacija'!O238+'9 pr._įstaigų pajamos'!O113+'11 pr._apyvartinės lėšos'!O72</f>
        <v>0</v>
      </c>
    </row>
    <row r="75" spans="1:14" ht="15.95" customHeight="1" x14ac:dyDescent="0.25">
      <c r="A75" s="21" t="s">
        <v>128</v>
      </c>
      <c r="B75" s="46" t="s">
        <v>172</v>
      </c>
      <c r="C75" s="48">
        <f t="shared" ref="C75:N75" si="18">SUM(C11:C74)</f>
        <v>35113.800000000003</v>
      </c>
      <c r="D75" s="48">
        <f t="shared" si="18"/>
        <v>31703.999999999989</v>
      </c>
      <c r="E75" s="48">
        <f t="shared" si="18"/>
        <v>15811.000000000004</v>
      </c>
      <c r="F75" s="48">
        <f t="shared" si="18"/>
        <v>3409.7999999999993</v>
      </c>
      <c r="G75" s="49">
        <f>SUM(G11:G74)</f>
        <v>0</v>
      </c>
      <c r="H75" s="49">
        <f t="shared" si="18"/>
        <v>0</v>
      </c>
      <c r="I75" s="49">
        <f t="shared" si="18"/>
        <v>0</v>
      </c>
      <c r="J75" s="49">
        <f t="shared" si="18"/>
        <v>0</v>
      </c>
      <c r="K75" s="50">
        <f t="shared" si="18"/>
        <v>35113.800000000003</v>
      </c>
      <c r="L75" s="50">
        <f t="shared" si="18"/>
        <v>31703.999999999989</v>
      </c>
      <c r="M75" s="50">
        <f t="shared" si="18"/>
        <v>15811.000000000004</v>
      </c>
      <c r="N75" s="50">
        <f t="shared" si="18"/>
        <v>3409.7999999999993</v>
      </c>
    </row>
    <row r="76" spans="1:14" x14ac:dyDescent="0.25">
      <c r="A76" s="7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</row>
    <row r="77" spans="1:14" x14ac:dyDescent="0.25">
      <c r="A77" s="7"/>
      <c r="B77" s="7"/>
      <c r="C77" s="7"/>
      <c r="D77" s="7"/>
      <c r="E77" s="7"/>
      <c r="F77" s="7"/>
    </row>
    <row r="78" spans="1:14" x14ac:dyDescent="0.25">
      <c r="A78" s="7"/>
      <c r="B78" s="7"/>
      <c r="C78" s="7"/>
      <c r="D78" s="7"/>
      <c r="E78" s="7"/>
      <c r="F78" s="7"/>
    </row>
    <row r="79" spans="1:14" x14ac:dyDescent="0.25">
      <c r="A79" s="7"/>
      <c r="B79" s="7"/>
      <c r="C79" s="7"/>
      <c r="D79" s="7"/>
      <c r="E79" s="7"/>
      <c r="F79" s="7"/>
    </row>
    <row r="80" spans="1:14" x14ac:dyDescent="0.25">
      <c r="A80" s="7"/>
      <c r="B80" s="7"/>
      <c r="C80" s="7"/>
      <c r="D80" s="7"/>
      <c r="E80" s="7"/>
      <c r="F80" s="7"/>
    </row>
    <row r="81" spans="1:6" x14ac:dyDescent="0.25">
      <c r="A81" s="7"/>
      <c r="B81" s="7"/>
      <c r="C81" s="7"/>
      <c r="D81" s="7"/>
      <c r="E81" s="7"/>
      <c r="F81" s="7"/>
    </row>
    <row r="82" spans="1:6" x14ac:dyDescent="0.25">
      <c r="A82" s="7"/>
      <c r="B82" s="7"/>
      <c r="C82" s="7"/>
      <c r="D82" s="7"/>
      <c r="E82" s="7"/>
      <c r="F82" s="7"/>
    </row>
    <row r="83" spans="1:6" x14ac:dyDescent="0.25">
      <c r="A83" s="7"/>
      <c r="B83" s="7"/>
      <c r="C83" s="7"/>
      <c r="D83" s="7"/>
      <c r="E83" s="7"/>
      <c r="F83" s="7"/>
    </row>
    <row r="84" spans="1:6" x14ac:dyDescent="0.25">
      <c r="A84" s="7"/>
      <c r="B84" s="7"/>
      <c r="C84" s="7"/>
      <c r="D84" s="7"/>
      <c r="E84" s="7"/>
      <c r="F84" s="7" t="s">
        <v>173</v>
      </c>
    </row>
    <row r="85" spans="1:6" x14ac:dyDescent="0.25">
      <c r="A85" s="7"/>
      <c r="B85" s="7"/>
      <c r="C85" s="7"/>
      <c r="D85" s="7"/>
      <c r="E85" s="7"/>
      <c r="F85" s="7"/>
    </row>
    <row r="86" spans="1:6" x14ac:dyDescent="0.25">
      <c r="A86" s="7"/>
      <c r="B86" s="7"/>
      <c r="C86" s="7"/>
      <c r="D86" s="7"/>
      <c r="E86" s="7"/>
      <c r="F86" s="7"/>
    </row>
    <row r="87" spans="1:6" x14ac:dyDescent="0.25">
      <c r="A87" s="7"/>
      <c r="B87" s="7"/>
      <c r="C87" s="7"/>
      <c r="D87" s="7"/>
      <c r="E87" s="7"/>
      <c r="F87" s="7"/>
    </row>
    <row r="88" spans="1:6" x14ac:dyDescent="0.25">
      <c r="A88" s="7"/>
      <c r="B88" s="7"/>
      <c r="C88" s="7"/>
      <c r="D88" s="7"/>
      <c r="E88" s="7"/>
      <c r="F88" s="7"/>
    </row>
    <row r="89" spans="1:6" x14ac:dyDescent="0.25">
      <c r="A89" s="7"/>
      <c r="B89" s="7"/>
      <c r="C89" s="7"/>
      <c r="D89" s="7"/>
      <c r="E89" s="7"/>
      <c r="F89" s="7"/>
    </row>
    <row r="90" spans="1:6" x14ac:dyDescent="0.25">
      <c r="A90" s="7"/>
      <c r="B90" s="7"/>
      <c r="C90" s="7"/>
      <c r="D90" s="7"/>
      <c r="E90" s="7"/>
      <c r="F90" s="7"/>
    </row>
    <row r="91" spans="1:6" x14ac:dyDescent="0.25">
      <c r="A91" s="7"/>
      <c r="B91" s="7"/>
      <c r="C91" s="7"/>
      <c r="D91" s="7"/>
      <c r="E91" s="7"/>
      <c r="F91" s="7"/>
    </row>
    <row r="92" spans="1:6" x14ac:dyDescent="0.25">
      <c r="A92" s="7"/>
      <c r="B92" s="7"/>
      <c r="C92" s="7"/>
      <c r="D92" s="7"/>
      <c r="E92" s="7"/>
      <c r="F92" s="7"/>
    </row>
    <row r="93" spans="1:6" x14ac:dyDescent="0.25">
      <c r="A93" s="7"/>
      <c r="B93" s="7"/>
      <c r="C93" s="7"/>
      <c r="D93" s="7"/>
      <c r="E93" s="7"/>
      <c r="F93" s="7"/>
    </row>
    <row r="94" spans="1:6" x14ac:dyDescent="0.25">
      <c r="A94" s="7"/>
      <c r="B94" s="7"/>
      <c r="C94" s="7"/>
      <c r="D94" s="7"/>
      <c r="E94" s="7"/>
      <c r="F94" s="7"/>
    </row>
    <row r="95" spans="1:6" x14ac:dyDescent="0.25">
      <c r="A95" s="7"/>
      <c r="B95" s="7"/>
      <c r="C95" s="7"/>
      <c r="D95" s="7"/>
      <c r="E95" s="7"/>
      <c r="F95" s="7"/>
    </row>
    <row r="96" spans="1:6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  <row r="128" spans="1:6" x14ac:dyDescent="0.25">
      <c r="A128" s="7"/>
      <c r="B128" s="7"/>
      <c r="C128" s="7"/>
      <c r="D128" s="7"/>
      <c r="E128" s="7"/>
      <c r="F128" s="7"/>
    </row>
    <row r="129" spans="1:6" x14ac:dyDescent="0.25">
      <c r="A129" s="7"/>
      <c r="B129" s="7"/>
      <c r="C129" s="7"/>
      <c r="D129" s="7"/>
      <c r="E129" s="7"/>
      <c r="F129" s="7"/>
    </row>
    <row r="130" spans="1:6" x14ac:dyDescent="0.25">
      <c r="A130" s="7"/>
      <c r="B130" s="7"/>
      <c r="C130" s="7"/>
      <c r="D130" s="7"/>
      <c r="E130" s="7"/>
      <c r="F130" s="7"/>
    </row>
    <row r="131" spans="1:6" x14ac:dyDescent="0.25">
      <c r="A131" s="7"/>
      <c r="B131" s="7"/>
      <c r="C131" s="7"/>
      <c r="D131" s="7"/>
      <c r="E131" s="7"/>
      <c r="F131" s="7"/>
    </row>
    <row r="132" spans="1:6" x14ac:dyDescent="0.25">
      <c r="A132" s="7"/>
      <c r="B132" s="7"/>
      <c r="C132" s="7"/>
      <c r="D132" s="7"/>
      <c r="E132" s="7"/>
      <c r="F132" s="7"/>
    </row>
    <row r="133" spans="1:6" x14ac:dyDescent="0.25">
      <c r="A133" s="7"/>
      <c r="B133" s="7"/>
      <c r="C133" s="7"/>
      <c r="D133" s="7"/>
      <c r="E133" s="7"/>
      <c r="F133" s="7"/>
    </row>
    <row r="134" spans="1:6" x14ac:dyDescent="0.25">
      <c r="A134" s="7"/>
      <c r="B134" s="7"/>
      <c r="C134" s="7"/>
      <c r="D134" s="7"/>
      <c r="E134" s="7"/>
      <c r="F134" s="7"/>
    </row>
    <row r="135" spans="1:6" x14ac:dyDescent="0.25">
      <c r="A135" s="7"/>
      <c r="B135" s="7"/>
      <c r="C135" s="7"/>
      <c r="D135" s="7"/>
      <c r="E135" s="7"/>
      <c r="F135" s="7"/>
    </row>
    <row r="136" spans="1:6" x14ac:dyDescent="0.25">
      <c r="A136" s="7"/>
      <c r="B136" s="7"/>
      <c r="C136" s="7"/>
      <c r="D136" s="7"/>
      <c r="E136" s="7"/>
      <c r="F136" s="7"/>
    </row>
    <row r="137" spans="1:6" x14ac:dyDescent="0.25">
      <c r="A137" s="7"/>
      <c r="B137" s="7"/>
      <c r="C137" s="7"/>
      <c r="D137" s="7"/>
      <c r="E137" s="7"/>
      <c r="F137" s="7"/>
    </row>
    <row r="138" spans="1:6" x14ac:dyDescent="0.25">
      <c r="A138" s="7"/>
      <c r="B138" s="7"/>
      <c r="C138" s="7"/>
      <c r="D138" s="7"/>
      <c r="E138" s="7"/>
      <c r="F138" s="7"/>
    </row>
    <row r="139" spans="1:6" x14ac:dyDescent="0.25">
      <c r="A139" s="7"/>
      <c r="B139" s="7"/>
      <c r="C139" s="7"/>
      <c r="D139" s="7"/>
      <c r="E139" s="7"/>
      <c r="F139" s="7"/>
    </row>
    <row r="140" spans="1:6" x14ac:dyDescent="0.25">
      <c r="A140" s="7"/>
      <c r="B140" s="7"/>
      <c r="C140" s="7"/>
      <c r="D140" s="7"/>
      <c r="E140" s="7"/>
      <c r="F140" s="7"/>
    </row>
    <row r="141" spans="1:6" x14ac:dyDescent="0.25">
      <c r="A141" s="7"/>
      <c r="B141" s="7"/>
      <c r="C141" s="7"/>
      <c r="D141" s="7"/>
      <c r="E141" s="7"/>
      <c r="F141" s="7"/>
    </row>
    <row r="142" spans="1:6" x14ac:dyDescent="0.25">
      <c r="A142" s="7"/>
      <c r="B142" s="7"/>
      <c r="C142" s="7"/>
      <c r="D142" s="7"/>
      <c r="E142" s="7"/>
      <c r="F142" s="7"/>
    </row>
    <row r="143" spans="1:6" x14ac:dyDescent="0.25">
      <c r="A143" s="7"/>
      <c r="B143" s="7"/>
      <c r="C143" s="7"/>
      <c r="D143" s="7"/>
      <c r="E143" s="7"/>
      <c r="F143" s="7"/>
    </row>
    <row r="144" spans="1:6" x14ac:dyDescent="0.25">
      <c r="A144" s="7"/>
      <c r="B144" s="7"/>
      <c r="C144" s="7"/>
      <c r="D144" s="7"/>
      <c r="E144" s="7"/>
      <c r="F144" s="7"/>
    </row>
    <row r="145" spans="1:6" x14ac:dyDescent="0.25">
      <c r="A145" s="7"/>
      <c r="B145" s="7"/>
      <c r="C145" s="7"/>
      <c r="D145" s="7"/>
      <c r="E145" s="7"/>
      <c r="F145" s="7"/>
    </row>
    <row r="146" spans="1:6" x14ac:dyDescent="0.25">
      <c r="A146" s="7"/>
      <c r="B146" s="7"/>
      <c r="C146" s="7"/>
      <c r="D146" s="7"/>
      <c r="E146" s="7"/>
      <c r="F146" s="7"/>
    </row>
    <row r="147" spans="1:6" x14ac:dyDescent="0.25">
      <c r="A147" s="7"/>
      <c r="B147" s="7"/>
      <c r="C147" s="7"/>
      <c r="D147" s="7"/>
      <c r="E147" s="7"/>
      <c r="F147" s="7"/>
    </row>
    <row r="148" spans="1:6" x14ac:dyDescent="0.25">
      <c r="A148" s="7"/>
      <c r="B148" s="7"/>
      <c r="C148" s="7"/>
      <c r="D148" s="7"/>
      <c r="E148" s="7"/>
      <c r="F148" s="7"/>
    </row>
    <row r="149" spans="1:6" x14ac:dyDescent="0.25">
      <c r="A149" s="7"/>
      <c r="B149" s="7"/>
      <c r="C149" s="7"/>
      <c r="D149" s="7"/>
      <c r="E149" s="7"/>
      <c r="F149" s="7"/>
    </row>
    <row r="150" spans="1:6" x14ac:dyDescent="0.25">
      <c r="A150" s="7"/>
      <c r="B150" s="7"/>
      <c r="C150" s="7"/>
      <c r="D150" s="7"/>
      <c r="E150" s="7"/>
      <c r="F150" s="7"/>
    </row>
    <row r="151" spans="1:6" x14ac:dyDescent="0.25">
      <c r="A151" s="7"/>
      <c r="B151" s="7"/>
      <c r="C151" s="7"/>
      <c r="D151" s="7"/>
      <c r="E151" s="7"/>
      <c r="F151" s="7"/>
    </row>
    <row r="152" spans="1:6" x14ac:dyDescent="0.25">
      <c r="A152" s="7"/>
      <c r="B152" s="7"/>
      <c r="C152" s="7"/>
      <c r="D152" s="7"/>
      <c r="E152" s="7"/>
      <c r="F152" s="7"/>
    </row>
    <row r="153" spans="1:6" x14ac:dyDescent="0.25">
      <c r="A153" s="7"/>
      <c r="B153" s="7"/>
      <c r="C153" s="7"/>
      <c r="D153" s="7"/>
      <c r="E153" s="7"/>
      <c r="F153" s="7"/>
    </row>
    <row r="154" spans="1:6" x14ac:dyDescent="0.25">
      <c r="A154" s="7"/>
      <c r="B154" s="7"/>
      <c r="C154" s="7"/>
      <c r="D154" s="7"/>
      <c r="E154" s="7"/>
      <c r="F154" s="7"/>
    </row>
    <row r="155" spans="1:6" x14ac:dyDescent="0.25">
      <c r="A155" s="7"/>
      <c r="B155" s="7"/>
      <c r="C155" s="7"/>
      <c r="D155" s="7"/>
      <c r="E155" s="7"/>
      <c r="F155" s="7"/>
    </row>
    <row r="156" spans="1:6" x14ac:dyDescent="0.25">
      <c r="A156" s="7"/>
      <c r="B156" s="7"/>
      <c r="C156" s="7"/>
      <c r="D156" s="7"/>
      <c r="E156" s="7"/>
      <c r="F156" s="7"/>
    </row>
    <row r="157" spans="1:6" x14ac:dyDescent="0.25">
      <c r="A157" s="7"/>
      <c r="B157" s="7"/>
      <c r="C157" s="7"/>
      <c r="D157" s="7"/>
      <c r="E157" s="7"/>
      <c r="F157" s="7"/>
    </row>
    <row r="158" spans="1:6" x14ac:dyDescent="0.25">
      <c r="A158" s="7"/>
      <c r="B158" s="7"/>
      <c r="C158" s="7"/>
      <c r="D158" s="7"/>
      <c r="E158" s="7"/>
      <c r="F158" s="7"/>
    </row>
    <row r="159" spans="1:6" x14ac:dyDescent="0.25">
      <c r="A159" s="7"/>
      <c r="B159" s="7"/>
      <c r="C159" s="7"/>
      <c r="D159" s="7"/>
      <c r="E159" s="7"/>
      <c r="F159" s="7"/>
    </row>
    <row r="160" spans="1:6" x14ac:dyDescent="0.25">
      <c r="A160" s="7"/>
      <c r="B160" s="7"/>
      <c r="C160" s="7"/>
      <c r="D160" s="7"/>
      <c r="E160" s="7"/>
      <c r="F160" s="7"/>
    </row>
    <row r="161" spans="1:6" x14ac:dyDescent="0.25">
      <c r="A161" s="7"/>
      <c r="B161" s="7"/>
      <c r="C161" s="7"/>
      <c r="D161" s="7"/>
      <c r="E161" s="7"/>
      <c r="F161" s="7"/>
    </row>
    <row r="162" spans="1:6" x14ac:dyDescent="0.25">
      <c r="A162" s="7"/>
      <c r="B162" s="7"/>
      <c r="C162" s="7"/>
      <c r="D162" s="7"/>
      <c r="E162" s="7"/>
      <c r="F162" s="7"/>
    </row>
    <row r="163" spans="1:6" x14ac:dyDescent="0.25">
      <c r="A163" s="7"/>
      <c r="B163" s="7"/>
      <c r="C163" s="7"/>
      <c r="D163" s="7"/>
      <c r="E163" s="7"/>
      <c r="F163" s="7"/>
    </row>
    <row r="164" spans="1:6" x14ac:dyDescent="0.25">
      <c r="A164" s="7"/>
      <c r="B164" s="7"/>
      <c r="C164" s="7"/>
      <c r="D164" s="7"/>
      <c r="E164" s="7"/>
      <c r="F164" s="7"/>
    </row>
    <row r="165" spans="1:6" x14ac:dyDescent="0.25">
      <c r="A165" s="7"/>
      <c r="B165" s="7"/>
      <c r="C165" s="7"/>
      <c r="D165" s="7"/>
      <c r="E165" s="7"/>
      <c r="F165" s="7"/>
    </row>
    <row r="166" spans="1:6" x14ac:dyDescent="0.25">
      <c r="A166" s="7"/>
      <c r="B166" s="7"/>
      <c r="C166" s="7"/>
      <c r="D166" s="7"/>
      <c r="E166" s="7"/>
      <c r="F166" s="7"/>
    </row>
    <row r="167" spans="1:6" x14ac:dyDescent="0.25">
      <c r="A167" s="7"/>
      <c r="B167" s="7"/>
      <c r="C167" s="7"/>
      <c r="D167" s="7"/>
      <c r="E167" s="7"/>
      <c r="F167" s="7"/>
    </row>
    <row r="168" spans="1:6" x14ac:dyDescent="0.25">
      <c r="A168" s="7"/>
      <c r="B168" s="7"/>
      <c r="C168" s="7"/>
      <c r="D168" s="7"/>
      <c r="E168" s="7"/>
      <c r="F168" s="7"/>
    </row>
  </sheetData>
  <mergeCells count="19">
    <mergeCell ref="B1:N1"/>
    <mergeCell ref="B2:N2"/>
    <mergeCell ref="B3:N3"/>
    <mergeCell ref="B4:N4"/>
    <mergeCell ref="H9:I9"/>
    <mergeCell ref="A8:A10"/>
    <mergeCell ref="B8:B10"/>
    <mergeCell ref="A6:N6"/>
    <mergeCell ref="G8:G10"/>
    <mergeCell ref="H8:J8"/>
    <mergeCell ref="F9:F10"/>
    <mergeCell ref="D9:E9"/>
    <mergeCell ref="L9:M9"/>
    <mergeCell ref="D8:F8"/>
    <mergeCell ref="L8:N8"/>
    <mergeCell ref="C8:C10"/>
    <mergeCell ref="N9:N10"/>
    <mergeCell ref="K8:K10"/>
    <mergeCell ref="J9:J10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4"/>
  <sheetViews>
    <sheetView showZeros="0" zoomScaleNormal="100" zoomScaleSheetLayoutView="100" workbookViewId="0">
      <selection activeCell="B3" sqref="B3:O3"/>
    </sheetView>
  </sheetViews>
  <sheetFormatPr defaultRowHeight="15" x14ac:dyDescent="0.25"/>
  <cols>
    <col min="1" max="1" width="5" style="2" customWidth="1"/>
    <col min="2" max="2" width="39.28515625" style="2" customWidth="1"/>
    <col min="3" max="3" width="6.7109375" style="4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1:15" x14ac:dyDescent="0.25">
      <c r="B1" s="575" t="s">
        <v>329</v>
      </c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  <c r="N1" s="575"/>
      <c r="O1" s="575"/>
    </row>
    <row r="2" spans="1:15" x14ac:dyDescent="0.25">
      <c r="B2" s="575" t="s">
        <v>467</v>
      </c>
      <c r="C2" s="575"/>
      <c r="D2" s="575"/>
      <c r="E2" s="575"/>
      <c r="F2" s="575"/>
      <c r="G2" s="575"/>
      <c r="H2" s="575"/>
      <c r="I2" s="575"/>
      <c r="J2" s="575"/>
      <c r="K2" s="575"/>
      <c r="L2" s="575"/>
      <c r="M2" s="575"/>
      <c r="N2" s="575"/>
      <c r="O2" s="575"/>
    </row>
    <row r="3" spans="1:15" x14ac:dyDescent="0.25">
      <c r="B3" s="575" t="s">
        <v>529</v>
      </c>
      <c r="C3" s="575"/>
      <c r="D3" s="575"/>
      <c r="E3" s="575"/>
      <c r="F3" s="575"/>
      <c r="G3" s="575"/>
      <c r="H3" s="575"/>
      <c r="I3" s="575"/>
      <c r="J3" s="575"/>
      <c r="K3" s="575"/>
      <c r="L3" s="575"/>
      <c r="M3" s="575"/>
      <c r="N3" s="575"/>
      <c r="O3" s="575"/>
    </row>
    <row r="4" spans="1:15" x14ac:dyDescent="0.25">
      <c r="B4" s="575" t="s">
        <v>336</v>
      </c>
      <c r="C4" s="575"/>
      <c r="D4" s="575"/>
      <c r="E4" s="575"/>
      <c r="F4" s="575"/>
      <c r="G4" s="575"/>
      <c r="H4" s="575"/>
      <c r="I4" s="575"/>
      <c r="J4" s="575"/>
      <c r="K4" s="575"/>
      <c r="L4" s="575"/>
      <c r="M4" s="575"/>
      <c r="N4" s="575"/>
      <c r="O4" s="575"/>
    </row>
    <row r="5" spans="1:15" s="330" customFormat="1" x14ac:dyDescent="0.25">
      <c r="B5" s="331"/>
      <c r="C5" s="331"/>
      <c r="D5" s="331"/>
      <c r="E5" s="331"/>
      <c r="F5" s="331"/>
      <c r="G5" s="331"/>
      <c r="H5" s="331"/>
      <c r="I5" s="331"/>
      <c r="J5" s="331"/>
      <c r="K5" s="331"/>
      <c r="L5" s="331"/>
      <c r="M5" s="331"/>
      <c r="N5" s="331"/>
      <c r="O5" s="331"/>
    </row>
    <row r="6" spans="1:15" ht="32.25" customHeight="1" x14ac:dyDescent="0.25">
      <c r="A6" s="547" t="s">
        <v>475</v>
      </c>
      <c r="B6" s="547"/>
      <c r="C6" s="547"/>
      <c r="D6" s="547"/>
      <c r="E6" s="547"/>
      <c r="F6" s="547"/>
      <c r="G6" s="547"/>
      <c r="H6" s="547"/>
      <c r="I6" s="547"/>
      <c r="J6" s="547"/>
      <c r="K6" s="547"/>
      <c r="L6" s="547"/>
      <c r="M6" s="547"/>
      <c r="N6" s="547"/>
      <c r="O6" s="547"/>
    </row>
    <row r="7" spans="1:15" ht="17.25" customHeight="1" x14ac:dyDescent="0.25">
      <c r="G7" s="5"/>
      <c r="H7" s="5"/>
      <c r="I7" s="5"/>
      <c r="J7" s="5"/>
      <c r="K7" s="5"/>
      <c r="L7" s="5"/>
      <c r="M7" s="5"/>
      <c r="N7" s="5"/>
      <c r="O7" s="5" t="s">
        <v>412</v>
      </c>
    </row>
    <row r="8" spans="1:15" ht="15" customHeight="1" x14ac:dyDescent="0.25">
      <c r="A8" s="551" t="s">
        <v>5</v>
      </c>
      <c r="B8" s="554" t="s">
        <v>328</v>
      </c>
      <c r="C8" s="554" t="s">
        <v>54</v>
      </c>
      <c r="D8" s="531" t="s">
        <v>337</v>
      </c>
      <c r="E8" s="534" t="s">
        <v>194</v>
      </c>
      <c r="F8" s="535"/>
      <c r="G8" s="536"/>
      <c r="H8" s="557" t="s">
        <v>339</v>
      </c>
      <c r="I8" s="560" t="s">
        <v>194</v>
      </c>
      <c r="J8" s="561"/>
      <c r="K8" s="561"/>
      <c r="L8" s="530" t="s">
        <v>0</v>
      </c>
      <c r="M8" s="530" t="s">
        <v>194</v>
      </c>
      <c r="N8" s="530"/>
      <c r="O8" s="530"/>
    </row>
    <row r="9" spans="1:15" x14ac:dyDescent="0.25">
      <c r="A9" s="552"/>
      <c r="B9" s="555"/>
      <c r="C9" s="555"/>
      <c r="D9" s="532"/>
      <c r="E9" s="534" t="s">
        <v>1</v>
      </c>
      <c r="F9" s="536"/>
      <c r="G9" s="531" t="s">
        <v>2</v>
      </c>
      <c r="H9" s="558"/>
      <c r="I9" s="560" t="s">
        <v>1</v>
      </c>
      <c r="J9" s="562"/>
      <c r="K9" s="573" t="s">
        <v>2</v>
      </c>
      <c r="L9" s="530"/>
      <c r="M9" s="530" t="s">
        <v>1</v>
      </c>
      <c r="N9" s="530"/>
      <c r="O9" s="541" t="s">
        <v>2</v>
      </c>
    </row>
    <row r="10" spans="1:15" ht="49.5" customHeight="1" x14ac:dyDescent="0.25">
      <c r="A10" s="553"/>
      <c r="B10" s="556"/>
      <c r="C10" s="556"/>
      <c r="D10" s="533"/>
      <c r="E10" s="61" t="s">
        <v>3</v>
      </c>
      <c r="F10" s="146" t="s">
        <v>4</v>
      </c>
      <c r="G10" s="533"/>
      <c r="H10" s="559"/>
      <c r="I10" s="63" t="s">
        <v>3</v>
      </c>
      <c r="J10" s="148" t="s">
        <v>4</v>
      </c>
      <c r="K10" s="574"/>
      <c r="L10" s="530"/>
      <c r="M10" s="145" t="s">
        <v>3</v>
      </c>
      <c r="N10" s="147" t="s">
        <v>4</v>
      </c>
      <c r="O10" s="541"/>
    </row>
    <row r="11" spans="1:15" ht="15.95" customHeight="1" x14ac:dyDescent="0.25">
      <c r="A11" s="155" t="s">
        <v>71</v>
      </c>
      <c r="B11" s="570" t="s">
        <v>6</v>
      </c>
      <c r="C11" s="576"/>
      <c r="D11" s="571"/>
      <c r="E11" s="571"/>
      <c r="F11" s="571"/>
      <c r="G11" s="571"/>
      <c r="H11" s="571"/>
      <c r="I11" s="571"/>
      <c r="J11" s="571"/>
      <c r="K11" s="571"/>
      <c r="L11" s="571"/>
      <c r="M11" s="571"/>
      <c r="N11" s="571"/>
      <c r="O11" s="572"/>
    </row>
    <row r="12" spans="1:15" ht="15" customHeight="1" x14ac:dyDescent="0.25">
      <c r="A12" s="6" t="s">
        <v>182</v>
      </c>
      <c r="B12" s="7" t="s">
        <v>56</v>
      </c>
      <c r="C12" s="161" t="s">
        <v>9</v>
      </c>
      <c r="D12" s="521">
        <f>E12+G12</f>
        <v>84.1</v>
      </c>
      <c r="E12" s="9">
        <f>E13+E14</f>
        <v>84.1</v>
      </c>
      <c r="F12" s="9">
        <f t="shared" ref="F12:G12" si="0">F13+F14</f>
        <v>62.5</v>
      </c>
      <c r="G12" s="9">
        <f t="shared" si="0"/>
        <v>0</v>
      </c>
      <c r="H12" s="10">
        <f>I12+K12</f>
        <v>0</v>
      </c>
      <c r="I12" s="10">
        <f>I13+I14</f>
        <v>0</v>
      </c>
      <c r="J12" s="10">
        <f t="shared" ref="J12" si="1">J13+J14</f>
        <v>0</v>
      </c>
      <c r="K12" s="244">
        <f t="shared" ref="K12" si="2">K13+K14</f>
        <v>0</v>
      </c>
      <c r="L12" s="12">
        <f>M12+O12</f>
        <v>84.1</v>
      </c>
      <c r="M12" s="12">
        <f>M13+M14</f>
        <v>84.1</v>
      </c>
      <c r="N12" s="12">
        <f t="shared" ref="N12" si="3">N13+N14</f>
        <v>62.5</v>
      </c>
      <c r="O12" s="12">
        <f t="shared" ref="O12" si="4">O13+O14</f>
        <v>0</v>
      </c>
    </row>
    <row r="13" spans="1:15" ht="15" hidden="1" customHeight="1" x14ac:dyDescent="0.25">
      <c r="A13" s="41"/>
      <c r="B13" s="272" t="s">
        <v>8</v>
      </c>
      <c r="C13" s="523"/>
      <c r="D13" s="522">
        <f t="shared" ref="D13" si="5">E13+G13</f>
        <v>82.6</v>
      </c>
      <c r="E13" s="260">
        <v>82.6</v>
      </c>
      <c r="F13" s="260">
        <v>61.4</v>
      </c>
      <c r="G13" s="260"/>
      <c r="H13" s="411">
        <f t="shared" ref="H13:H14" si="6">I13+K13</f>
        <v>0</v>
      </c>
      <c r="I13" s="260"/>
      <c r="J13" s="260"/>
      <c r="K13" s="412"/>
      <c r="L13" s="411">
        <f t="shared" ref="L13:L14" si="7">M13+O13</f>
        <v>82.6</v>
      </c>
      <c r="M13" s="411">
        <f t="shared" ref="M13:M14" si="8">E13+I13</f>
        <v>82.6</v>
      </c>
      <c r="N13" s="411">
        <f t="shared" ref="N13:N14" si="9">F13+J13</f>
        <v>61.4</v>
      </c>
      <c r="O13" s="411">
        <f t="shared" ref="O13:O14" si="10">G13+K13</f>
        <v>0</v>
      </c>
    </row>
    <row r="14" spans="1:15" ht="15" customHeight="1" x14ac:dyDescent="0.25">
      <c r="A14" s="41"/>
      <c r="B14" s="520" t="s">
        <v>159</v>
      </c>
      <c r="C14" s="8"/>
      <c r="D14" s="521">
        <f t="shared" ref="D14:D80" si="11">E14+G14</f>
        <v>1.5</v>
      </c>
      <c r="E14" s="17">
        <v>1.5</v>
      </c>
      <c r="F14" s="17">
        <v>1.1000000000000001</v>
      </c>
      <c r="G14" s="17"/>
      <c r="H14" s="10">
        <f t="shared" si="6"/>
        <v>0</v>
      </c>
      <c r="I14" s="11"/>
      <c r="J14" s="11"/>
      <c r="K14" s="208"/>
      <c r="L14" s="12">
        <f t="shared" si="7"/>
        <v>1.5</v>
      </c>
      <c r="M14" s="12">
        <f t="shared" si="8"/>
        <v>1.5</v>
      </c>
      <c r="N14" s="12">
        <f t="shared" si="9"/>
        <v>1.1000000000000001</v>
      </c>
      <c r="O14" s="12">
        <f t="shared" si="10"/>
        <v>0</v>
      </c>
    </row>
    <row r="15" spans="1:15" ht="15" customHeight="1" x14ac:dyDescent="0.25">
      <c r="A15" s="6" t="s">
        <v>72</v>
      </c>
      <c r="B15" s="247" t="s">
        <v>20</v>
      </c>
      <c r="C15" s="156"/>
      <c r="D15" s="9">
        <f t="shared" si="11"/>
        <v>2810.9</v>
      </c>
      <c r="E15" s="9">
        <f>E16+E19+E20+E21</f>
        <v>2635</v>
      </c>
      <c r="F15" s="9">
        <f>F16+F19+F20+F21</f>
        <v>1300.1000000000001</v>
      </c>
      <c r="G15" s="9">
        <f>G16+G19+G20+G21</f>
        <v>175.9</v>
      </c>
      <c r="H15" s="10">
        <f t="shared" ref="H15:H80" si="12">I15+K15</f>
        <v>0</v>
      </c>
      <c r="I15" s="10">
        <f t="shared" ref="I15:O15" si="13">I16+I19+I20+I21</f>
        <v>0</v>
      </c>
      <c r="J15" s="10">
        <f t="shared" si="13"/>
        <v>0</v>
      </c>
      <c r="K15" s="244">
        <f t="shared" si="13"/>
        <v>0</v>
      </c>
      <c r="L15" s="12">
        <f t="shared" si="13"/>
        <v>2810.9</v>
      </c>
      <c r="M15" s="12">
        <f t="shared" si="13"/>
        <v>2635</v>
      </c>
      <c r="N15" s="12">
        <f t="shared" si="13"/>
        <v>1300.1000000000001</v>
      </c>
      <c r="O15" s="12">
        <f t="shared" si="13"/>
        <v>175.9</v>
      </c>
    </row>
    <row r="16" spans="1:15" ht="15" customHeight="1" x14ac:dyDescent="0.25">
      <c r="A16" s="20"/>
      <c r="B16" s="7"/>
      <c r="C16" s="161" t="s">
        <v>9</v>
      </c>
      <c r="D16" s="521">
        <f t="shared" si="11"/>
        <v>2329</v>
      </c>
      <c r="E16" s="17">
        <f>E17+E18</f>
        <v>2173.1</v>
      </c>
      <c r="F16" s="17">
        <f t="shared" ref="F16:G16" si="14">F17+F18</f>
        <v>1300.1000000000001</v>
      </c>
      <c r="G16" s="17">
        <f t="shared" si="14"/>
        <v>155.9</v>
      </c>
      <c r="H16" s="10">
        <f t="shared" si="12"/>
        <v>0</v>
      </c>
      <c r="I16" s="10">
        <f>I17+I18</f>
        <v>0</v>
      </c>
      <c r="J16" s="10">
        <f t="shared" ref="J16" si="15">J17+J18</f>
        <v>0</v>
      </c>
      <c r="K16" s="244">
        <f t="shared" ref="K16" si="16">K17+K18</f>
        <v>0</v>
      </c>
      <c r="L16" s="12">
        <f>M16+O16</f>
        <v>2329</v>
      </c>
      <c r="M16" s="12">
        <f t="shared" ref="M16:O19" si="17">E16+I16</f>
        <v>2173.1</v>
      </c>
      <c r="N16" s="12">
        <f t="shared" si="17"/>
        <v>1300.1000000000001</v>
      </c>
      <c r="O16" s="12">
        <f t="shared" si="17"/>
        <v>155.9</v>
      </c>
    </row>
    <row r="17" spans="1:15" ht="15" hidden="1" customHeight="1" x14ac:dyDescent="0.25">
      <c r="A17" s="41"/>
      <c r="B17" s="272" t="s">
        <v>8</v>
      </c>
      <c r="C17" s="523"/>
      <c r="D17" s="522">
        <f t="shared" ref="D17" si="18">E17+G17</f>
        <v>2309.5</v>
      </c>
      <c r="E17" s="260">
        <v>2153.6</v>
      </c>
      <c r="F17" s="260">
        <v>1285.2</v>
      </c>
      <c r="G17" s="260">
        <v>155.9</v>
      </c>
      <c r="H17" s="411">
        <f t="shared" ref="H17:H18" si="19">I17+K17</f>
        <v>0</v>
      </c>
      <c r="I17" s="260"/>
      <c r="J17" s="260"/>
      <c r="K17" s="412"/>
      <c r="L17" s="411">
        <f t="shared" ref="L17:L18" si="20">M17+O17</f>
        <v>2309.5</v>
      </c>
      <c r="M17" s="411">
        <f t="shared" si="17"/>
        <v>2153.6</v>
      </c>
      <c r="N17" s="411">
        <f t="shared" si="17"/>
        <v>1285.2</v>
      </c>
      <c r="O17" s="411">
        <f t="shared" si="17"/>
        <v>155.9</v>
      </c>
    </row>
    <row r="18" spans="1:15" ht="15" customHeight="1" x14ac:dyDescent="0.25">
      <c r="A18" s="41"/>
      <c r="B18" s="520" t="s">
        <v>159</v>
      </c>
      <c r="C18" s="8"/>
      <c r="D18" s="521">
        <f t="shared" si="11"/>
        <v>19.5</v>
      </c>
      <c r="E18" s="17">
        <v>19.5</v>
      </c>
      <c r="F18" s="17">
        <v>14.9</v>
      </c>
      <c r="G18" s="17"/>
      <c r="H18" s="10">
        <f t="shared" si="19"/>
        <v>0</v>
      </c>
      <c r="I18" s="11"/>
      <c r="J18" s="11"/>
      <c r="K18" s="208"/>
      <c r="L18" s="12">
        <f t="shared" si="20"/>
        <v>19.5</v>
      </c>
      <c r="M18" s="12">
        <f t="shared" si="17"/>
        <v>19.5</v>
      </c>
      <c r="N18" s="12">
        <f t="shared" si="17"/>
        <v>14.9</v>
      </c>
      <c r="O18" s="12">
        <f t="shared" si="17"/>
        <v>0</v>
      </c>
    </row>
    <row r="19" spans="1:15" ht="15" customHeight="1" x14ac:dyDescent="0.25">
      <c r="A19" s="20"/>
      <c r="B19" s="263"/>
      <c r="C19" s="82" t="s">
        <v>25</v>
      </c>
      <c r="D19" s="9">
        <f t="shared" si="11"/>
        <v>266.5</v>
      </c>
      <c r="E19" s="17">
        <v>266.5</v>
      </c>
      <c r="F19" s="17"/>
      <c r="G19" s="17"/>
      <c r="H19" s="10">
        <f t="shared" si="12"/>
        <v>0</v>
      </c>
      <c r="I19" s="11"/>
      <c r="J19" s="11"/>
      <c r="K19" s="208"/>
      <c r="L19" s="12">
        <f>M19+O19</f>
        <v>266.5</v>
      </c>
      <c r="M19" s="12">
        <f t="shared" si="17"/>
        <v>266.5</v>
      </c>
      <c r="N19" s="12">
        <f t="shared" si="17"/>
        <v>0</v>
      </c>
      <c r="O19" s="12">
        <f t="shared" si="17"/>
        <v>0</v>
      </c>
    </row>
    <row r="20" spans="1:15" ht="15" customHeight="1" x14ac:dyDescent="0.25">
      <c r="A20" s="20"/>
      <c r="B20" s="418"/>
      <c r="C20" s="31" t="s">
        <v>22</v>
      </c>
      <c r="D20" s="9">
        <f t="shared" si="11"/>
        <v>215.4</v>
      </c>
      <c r="E20" s="17">
        <v>195.4</v>
      </c>
      <c r="F20" s="17"/>
      <c r="G20" s="17">
        <v>20</v>
      </c>
      <c r="H20" s="10">
        <f t="shared" si="12"/>
        <v>0</v>
      </c>
      <c r="I20" s="11"/>
      <c r="J20" s="11"/>
      <c r="K20" s="208"/>
      <c r="L20" s="13">
        <f>M20+O20</f>
        <v>215.4</v>
      </c>
      <c r="M20" s="13">
        <f t="shared" ref="M20:O20" si="21">E20+I20</f>
        <v>195.4</v>
      </c>
      <c r="N20" s="13">
        <f t="shared" si="21"/>
        <v>0</v>
      </c>
      <c r="O20" s="13">
        <f t="shared" si="21"/>
        <v>20</v>
      </c>
    </row>
    <row r="21" spans="1:15" ht="15" hidden="1" customHeight="1" x14ac:dyDescent="0.25">
      <c r="A21" s="151"/>
      <c r="B21" s="419"/>
      <c r="C21" s="280">
        <v>10</v>
      </c>
      <c r="D21" s="9">
        <f t="shared" si="11"/>
        <v>0</v>
      </c>
      <c r="E21" s="17"/>
      <c r="F21" s="17"/>
      <c r="G21" s="17"/>
      <c r="H21" s="10">
        <f t="shared" si="12"/>
        <v>0</v>
      </c>
      <c r="I21" s="11"/>
      <c r="J21" s="11"/>
      <c r="K21" s="208"/>
      <c r="L21" s="13">
        <f>M21+O21</f>
        <v>0</v>
      </c>
      <c r="M21" s="13">
        <f>E21+I21</f>
        <v>0</v>
      </c>
      <c r="N21" s="13">
        <f>F21+J21</f>
        <v>0</v>
      </c>
      <c r="O21" s="13">
        <f>G21+K21</f>
        <v>0</v>
      </c>
    </row>
    <row r="22" spans="1:15" ht="15" customHeight="1" x14ac:dyDescent="0.25">
      <c r="A22" s="6" t="s">
        <v>73</v>
      </c>
      <c r="B22" s="247" t="s">
        <v>7</v>
      </c>
      <c r="C22" s="16"/>
      <c r="D22" s="9">
        <f t="shared" si="11"/>
        <v>81.699999999999989</v>
      </c>
      <c r="E22" s="17">
        <f>SUM(E23:E27)</f>
        <v>81.699999999999989</v>
      </c>
      <c r="F22" s="17">
        <f>SUM(F23:F27)</f>
        <v>52.800000000000004</v>
      </c>
      <c r="G22" s="17">
        <f t="shared" ref="G22:O22" si="22">SUM(G23:G27)</f>
        <v>0</v>
      </c>
      <c r="H22" s="10">
        <f t="shared" si="12"/>
        <v>0</v>
      </c>
      <c r="I22" s="11">
        <f t="shared" si="22"/>
        <v>0</v>
      </c>
      <c r="J22" s="11">
        <f>SUM(J23:J27)</f>
        <v>0</v>
      </c>
      <c r="K22" s="208">
        <f t="shared" si="22"/>
        <v>0</v>
      </c>
      <c r="L22" s="13">
        <f t="shared" si="22"/>
        <v>81.699999999999989</v>
      </c>
      <c r="M22" s="13">
        <f t="shared" si="22"/>
        <v>81.699999999999989</v>
      </c>
      <c r="N22" s="13">
        <f t="shared" si="22"/>
        <v>52.800000000000004</v>
      </c>
      <c r="O22" s="13">
        <f t="shared" si="22"/>
        <v>0</v>
      </c>
    </row>
    <row r="23" spans="1:15" ht="15" customHeight="1" x14ac:dyDescent="0.25">
      <c r="A23" s="20"/>
      <c r="B23" s="248"/>
      <c r="C23" s="16" t="s">
        <v>9</v>
      </c>
      <c r="D23" s="9">
        <f t="shared" si="11"/>
        <v>31.7</v>
      </c>
      <c r="E23" s="17">
        <v>31.7</v>
      </c>
      <c r="F23" s="17">
        <v>19.100000000000001</v>
      </c>
      <c r="G23" s="17"/>
      <c r="H23" s="10">
        <f t="shared" si="12"/>
        <v>0</v>
      </c>
      <c r="I23" s="11"/>
      <c r="J23" s="11"/>
      <c r="K23" s="208"/>
      <c r="L23" s="13">
        <f t="shared" ref="L23:L37" si="23">M23+O23</f>
        <v>31.7</v>
      </c>
      <c r="M23" s="13">
        <f t="shared" ref="M23:M37" si="24">E23+I23</f>
        <v>31.7</v>
      </c>
      <c r="N23" s="13">
        <f t="shared" ref="N23:N37" si="25">F23+J23</f>
        <v>19.100000000000001</v>
      </c>
      <c r="O23" s="13">
        <f t="shared" ref="O23:O37" si="26">G23+K23</f>
        <v>0</v>
      </c>
    </row>
    <row r="24" spans="1:15" ht="15" customHeight="1" x14ac:dyDescent="0.25">
      <c r="A24" s="20"/>
      <c r="B24" s="248"/>
      <c r="C24" s="16" t="s">
        <v>31</v>
      </c>
      <c r="D24" s="9">
        <f t="shared" si="11"/>
        <v>2.7</v>
      </c>
      <c r="E24" s="17">
        <v>2.7</v>
      </c>
      <c r="F24" s="17">
        <v>2.1</v>
      </c>
      <c r="G24" s="17"/>
      <c r="H24" s="10">
        <f t="shared" si="12"/>
        <v>0</v>
      </c>
      <c r="I24" s="11"/>
      <c r="J24" s="11"/>
      <c r="K24" s="208"/>
      <c r="L24" s="13">
        <f t="shared" si="23"/>
        <v>2.7</v>
      </c>
      <c r="M24" s="13">
        <f t="shared" si="24"/>
        <v>2.7</v>
      </c>
      <c r="N24" s="13">
        <f t="shared" si="25"/>
        <v>2.1</v>
      </c>
      <c r="O24" s="13">
        <f t="shared" si="26"/>
        <v>0</v>
      </c>
    </row>
    <row r="25" spans="1:15" ht="15" customHeight="1" x14ac:dyDescent="0.25">
      <c r="A25" s="20"/>
      <c r="B25" s="248"/>
      <c r="C25" s="16" t="s">
        <v>22</v>
      </c>
      <c r="D25" s="9">
        <f t="shared" si="11"/>
        <v>23.5</v>
      </c>
      <c r="E25" s="17">
        <v>23.5</v>
      </c>
      <c r="F25" s="17">
        <v>18</v>
      </c>
      <c r="G25" s="17"/>
      <c r="H25" s="10">
        <f t="shared" si="12"/>
        <v>0</v>
      </c>
      <c r="I25" s="11"/>
      <c r="J25" s="11"/>
      <c r="K25" s="208"/>
      <c r="L25" s="13">
        <f t="shared" si="23"/>
        <v>23.5</v>
      </c>
      <c r="M25" s="13">
        <f t="shared" si="24"/>
        <v>23.5</v>
      </c>
      <c r="N25" s="13">
        <f t="shared" si="25"/>
        <v>18</v>
      </c>
      <c r="O25" s="13">
        <f t="shared" si="26"/>
        <v>0</v>
      </c>
    </row>
    <row r="26" spans="1:15" ht="15" customHeight="1" x14ac:dyDescent="0.25">
      <c r="A26" s="20"/>
      <c r="B26" s="248"/>
      <c r="C26" s="98" t="s">
        <v>30</v>
      </c>
      <c r="D26" s="9">
        <f t="shared" si="11"/>
        <v>9.1999999999999993</v>
      </c>
      <c r="E26" s="17">
        <v>9.1999999999999993</v>
      </c>
      <c r="F26" s="17">
        <v>2.5</v>
      </c>
      <c r="G26" s="17"/>
      <c r="H26" s="10">
        <f t="shared" si="12"/>
        <v>0</v>
      </c>
      <c r="I26" s="11"/>
      <c r="J26" s="11"/>
      <c r="K26" s="208"/>
      <c r="L26" s="13">
        <f t="shared" si="23"/>
        <v>9.1999999999999993</v>
      </c>
      <c r="M26" s="13">
        <f t="shared" si="24"/>
        <v>9.1999999999999993</v>
      </c>
      <c r="N26" s="13">
        <f t="shared" si="25"/>
        <v>2.5</v>
      </c>
      <c r="O26" s="13">
        <f t="shared" si="26"/>
        <v>0</v>
      </c>
    </row>
    <row r="27" spans="1:15" ht="15" customHeight="1" x14ac:dyDescent="0.25">
      <c r="A27" s="249"/>
      <c r="B27" s="250"/>
      <c r="C27" s="98" t="s">
        <v>24</v>
      </c>
      <c r="D27" s="9">
        <f t="shared" si="11"/>
        <v>14.6</v>
      </c>
      <c r="E27" s="17">
        <v>14.6</v>
      </c>
      <c r="F27" s="17">
        <v>11.1</v>
      </c>
      <c r="G27" s="17"/>
      <c r="H27" s="10">
        <f t="shared" si="12"/>
        <v>0</v>
      </c>
      <c r="I27" s="11"/>
      <c r="J27" s="11"/>
      <c r="K27" s="208"/>
      <c r="L27" s="12">
        <f>M27+O27</f>
        <v>14.6</v>
      </c>
      <c r="M27" s="12">
        <f>E27+I27</f>
        <v>14.6</v>
      </c>
      <c r="N27" s="12">
        <f>F27+J27</f>
        <v>11.1</v>
      </c>
      <c r="O27" s="12">
        <f>G27+K27</f>
        <v>0</v>
      </c>
    </row>
    <row r="28" spans="1:15" ht="15" customHeight="1" x14ac:dyDescent="0.25">
      <c r="A28" s="6" t="s">
        <v>74</v>
      </c>
      <c r="B28" s="18" t="s">
        <v>10</v>
      </c>
      <c r="C28" s="16"/>
      <c r="D28" s="9">
        <f t="shared" si="11"/>
        <v>77.600000000000009</v>
      </c>
      <c r="E28" s="17">
        <f>SUM(E29:E32)</f>
        <v>77.600000000000009</v>
      </c>
      <c r="F28" s="17">
        <f>SUM(F29:F32)</f>
        <v>55.300000000000004</v>
      </c>
      <c r="G28" s="17">
        <f t="shared" ref="G28:O28" si="27">SUM(G29:G32)</f>
        <v>0</v>
      </c>
      <c r="H28" s="10">
        <f t="shared" si="12"/>
        <v>0</v>
      </c>
      <c r="I28" s="11">
        <f t="shared" si="27"/>
        <v>0</v>
      </c>
      <c r="J28" s="11">
        <f t="shared" si="27"/>
        <v>0</v>
      </c>
      <c r="K28" s="208">
        <f t="shared" si="27"/>
        <v>0</v>
      </c>
      <c r="L28" s="13">
        <f t="shared" si="27"/>
        <v>77.600000000000009</v>
      </c>
      <c r="M28" s="13">
        <f t="shared" si="27"/>
        <v>77.600000000000009</v>
      </c>
      <c r="N28" s="13">
        <f t="shared" si="27"/>
        <v>55.300000000000004</v>
      </c>
      <c r="O28" s="13">
        <f t="shared" si="27"/>
        <v>0</v>
      </c>
    </row>
    <row r="29" spans="1:15" ht="15" customHeight="1" x14ac:dyDescent="0.25">
      <c r="A29" s="20"/>
      <c r="C29" s="16" t="s">
        <v>9</v>
      </c>
      <c r="D29" s="9">
        <f t="shared" si="11"/>
        <v>39.4</v>
      </c>
      <c r="E29" s="17">
        <v>39.4</v>
      </c>
      <c r="F29" s="17">
        <v>26.2</v>
      </c>
      <c r="G29" s="17"/>
      <c r="H29" s="10">
        <f t="shared" si="12"/>
        <v>0</v>
      </c>
      <c r="I29" s="11"/>
      <c r="J29" s="11"/>
      <c r="K29" s="208"/>
      <c r="L29" s="13">
        <f t="shared" si="23"/>
        <v>39.4</v>
      </c>
      <c r="M29" s="13">
        <f t="shared" si="24"/>
        <v>39.4</v>
      </c>
      <c r="N29" s="13">
        <f t="shared" si="25"/>
        <v>26.2</v>
      </c>
      <c r="O29" s="13">
        <f t="shared" si="26"/>
        <v>0</v>
      </c>
    </row>
    <row r="30" spans="1:15" ht="15" customHeight="1" x14ac:dyDescent="0.25">
      <c r="A30" s="20"/>
      <c r="C30" s="16" t="s">
        <v>31</v>
      </c>
      <c r="D30" s="9">
        <f t="shared" si="11"/>
        <v>2.7</v>
      </c>
      <c r="E30" s="17">
        <v>2.7</v>
      </c>
      <c r="F30" s="17">
        <v>2.1</v>
      </c>
      <c r="G30" s="17"/>
      <c r="H30" s="10">
        <f t="shared" si="12"/>
        <v>0</v>
      </c>
      <c r="I30" s="11"/>
      <c r="J30" s="11"/>
      <c r="K30" s="208"/>
      <c r="L30" s="13">
        <f t="shared" si="23"/>
        <v>2.7</v>
      </c>
      <c r="M30" s="13">
        <f t="shared" si="24"/>
        <v>2.7</v>
      </c>
      <c r="N30" s="13">
        <f t="shared" si="25"/>
        <v>2.1</v>
      </c>
      <c r="O30" s="13">
        <f t="shared" si="26"/>
        <v>0</v>
      </c>
    </row>
    <row r="31" spans="1:15" ht="15" customHeight="1" x14ac:dyDescent="0.25">
      <c r="A31" s="20"/>
      <c r="C31" s="16" t="s">
        <v>22</v>
      </c>
      <c r="D31" s="9">
        <f t="shared" si="11"/>
        <v>20.8</v>
      </c>
      <c r="E31" s="17">
        <v>20.8</v>
      </c>
      <c r="F31" s="17">
        <v>15.9</v>
      </c>
      <c r="G31" s="17"/>
      <c r="H31" s="10">
        <f t="shared" si="12"/>
        <v>0</v>
      </c>
      <c r="I31" s="11"/>
      <c r="J31" s="11"/>
      <c r="K31" s="208"/>
      <c r="L31" s="13">
        <f t="shared" si="23"/>
        <v>20.8</v>
      </c>
      <c r="M31" s="13">
        <f t="shared" si="24"/>
        <v>20.8</v>
      </c>
      <c r="N31" s="13">
        <f t="shared" si="25"/>
        <v>15.9</v>
      </c>
      <c r="O31" s="13">
        <f t="shared" si="26"/>
        <v>0</v>
      </c>
    </row>
    <row r="32" spans="1:15" ht="15" customHeight="1" x14ac:dyDescent="0.25">
      <c r="A32" s="41"/>
      <c r="B32" s="245"/>
      <c r="C32" s="98" t="s">
        <v>24</v>
      </c>
      <c r="D32" s="9">
        <f t="shared" si="11"/>
        <v>14.7</v>
      </c>
      <c r="E32" s="17">
        <v>14.7</v>
      </c>
      <c r="F32" s="17">
        <v>11.1</v>
      </c>
      <c r="G32" s="17"/>
      <c r="H32" s="10">
        <f t="shared" si="12"/>
        <v>0</v>
      </c>
      <c r="I32" s="11"/>
      <c r="J32" s="11"/>
      <c r="K32" s="208"/>
      <c r="L32" s="12">
        <f>M32+O32</f>
        <v>14.7</v>
      </c>
      <c r="M32" s="12">
        <f>E32+I32</f>
        <v>14.7</v>
      </c>
      <c r="N32" s="12">
        <f>F32+J32</f>
        <v>11.1</v>
      </c>
      <c r="O32" s="12">
        <f>G32+K32</f>
        <v>0</v>
      </c>
    </row>
    <row r="33" spans="1:15" ht="15" customHeight="1" x14ac:dyDescent="0.25">
      <c r="A33" s="6" t="s">
        <v>75</v>
      </c>
      <c r="B33" s="18" t="s">
        <v>11</v>
      </c>
      <c r="C33" s="16"/>
      <c r="D33" s="9">
        <f t="shared" si="11"/>
        <v>138.80000000000001</v>
      </c>
      <c r="E33" s="17">
        <f>SUM(E34:E38)</f>
        <v>138.80000000000001</v>
      </c>
      <c r="F33" s="17">
        <f>SUM(F34:F38)</f>
        <v>92.699999999999989</v>
      </c>
      <c r="G33" s="17">
        <f t="shared" ref="G33:O33" si="28">SUM(G34:G38)</f>
        <v>0</v>
      </c>
      <c r="H33" s="10">
        <f t="shared" si="12"/>
        <v>0</v>
      </c>
      <c r="I33" s="11">
        <f t="shared" si="28"/>
        <v>0</v>
      </c>
      <c r="J33" s="11">
        <f t="shared" si="28"/>
        <v>0</v>
      </c>
      <c r="K33" s="208">
        <f t="shared" si="28"/>
        <v>0</v>
      </c>
      <c r="L33" s="13">
        <f t="shared" si="28"/>
        <v>138.80000000000001</v>
      </c>
      <c r="M33" s="13">
        <f t="shared" si="28"/>
        <v>138.80000000000001</v>
      </c>
      <c r="N33" s="13">
        <f t="shared" si="28"/>
        <v>92.699999999999989</v>
      </c>
      <c r="O33" s="13">
        <f t="shared" si="28"/>
        <v>0</v>
      </c>
    </row>
    <row r="34" spans="1:15" ht="15" customHeight="1" x14ac:dyDescent="0.25">
      <c r="A34" s="20"/>
      <c r="C34" s="16" t="s">
        <v>9</v>
      </c>
      <c r="D34" s="9">
        <f t="shared" si="11"/>
        <v>44.2</v>
      </c>
      <c r="E34" s="17">
        <v>44.2</v>
      </c>
      <c r="F34" s="17">
        <v>29.1</v>
      </c>
      <c r="G34" s="17"/>
      <c r="H34" s="10">
        <f t="shared" si="12"/>
        <v>0</v>
      </c>
      <c r="I34" s="11"/>
      <c r="J34" s="11"/>
      <c r="K34" s="208"/>
      <c r="L34" s="13">
        <f t="shared" si="23"/>
        <v>44.2</v>
      </c>
      <c r="M34" s="13">
        <f t="shared" si="24"/>
        <v>44.2</v>
      </c>
      <c r="N34" s="13">
        <f t="shared" si="25"/>
        <v>29.1</v>
      </c>
      <c r="O34" s="13">
        <f t="shared" si="26"/>
        <v>0</v>
      </c>
    </row>
    <row r="35" spans="1:15" ht="15" customHeight="1" x14ac:dyDescent="0.25">
      <c r="A35" s="20"/>
      <c r="C35" s="16" t="s">
        <v>31</v>
      </c>
      <c r="D35" s="9">
        <f t="shared" si="11"/>
        <v>5.5</v>
      </c>
      <c r="E35" s="17">
        <v>5.5</v>
      </c>
      <c r="F35" s="17">
        <v>4.2</v>
      </c>
      <c r="G35" s="17"/>
      <c r="H35" s="10">
        <f t="shared" si="12"/>
        <v>0</v>
      </c>
      <c r="I35" s="11"/>
      <c r="J35" s="11"/>
      <c r="K35" s="208"/>
      <c r="L35" s="13">
        <f t="shared" si="23"/>
        <v>5.5</v>
      </c>
      <c r="M35" s="13">
        <f t="shared" si="24"/>
        <v>5.5</v>
      </c>
      <c r="N35" s="13">
        <f t="shared" si="25"/>
        <v>4.2</v>
      </c>
      <c r="O35" s="13">
        <f t="shared" si="26"/>
        <v>0</v>
      </c>
    </row>
    <row r="36" spans="1:15" ht="15" customHeight="1" x14ac:dyDescent="0.25">
      <c r="A36" s="20"/>
      <c r="C36" s="16" t="s">
        <v>22</v>
      </c>
      <c r="D36" s="9">
        <f t="shared" si="11"/>
        <v>71.2</v>
      </c>
      <c r="E36" s="17">
        <v>71.2</v>
      </c>
      <c r="F36" s="17">
        <v>45.8</v>
      </c>
      <c r="G36" s="17"/>
      <c r="H36" s="10">
        <f t="shared" si="12"/>
        <v>0</v>
      </c>
      <c r="I36" s="11"/>
      <c r="J36" s="11"/>
      <c r="K36" s="208"/>
      <c r="L36" s="13">
        <f t="shared" si="23"/>
        <v>71.2</v>
      </c>
      <c r="M36" s="13">
        <f t="shared" si="24"/>
        <v>71.2</v>
      </c>
      <c r="N36" s="13">
        <f t="shared" si="25"/>
        <v>45.8</v>
      </c>
      <c r="O36" s="13">
        <f t="shared" si="26"/>
        <v>0</v>
      </c>
    </row>
    <row r="37" spans="1:15" ht="15" customHeight="1" x14ac:dyDescent="0.25">
      <c r="A37" s="20"/>
      <c r="C37" s="98" t="s">
        <v>30</v>
      </c>
      <c r="D37" s="9">
        <f t="shared" si="11"/>
        <v>3.3</v>
      </c>
      <c r="E37" s="17">
        <v>3.3</v>
      </c>
      <c r="F37" s="17">
        <v>2.5</v>
      </c>
      <c r="G37" s="17"/>
      <c r="H37" s="10">
        <f t="shared" si="12"/>
        <v>0</v>
      </c>
      <c r="I37" s="11"/>
      <c r="J37" s="11"/>
      <c r="K37" s="208"/>
      <c r="L37" s="13">
        <f t="shared" si="23"/>
        <v>3.3</v>
      </c>
      <c r="M37" s="13">
        <f t="shared" si="24"/>
        <v>3.3</v>
      </c>
      <c r="N37" s="13">
        <f t="shared" si="25"/>
        <v>2.5</v>
      </c>
      <c r="O37" s="13">
        <f t="shared" si="26"/>
        <v>0</v>
      </c>
    </row>
    <row r="38" spans="1:15" ht="15" customHeight="1" x14ac:dyDescent="0.25">
      <c r="A38" s="41"/>
      <c r="B38" s="245"/>
      <c r="C38" s="98" t="s">
        <v>24</v>
      </c>
      <c r="D38" s="9">
        <f t="shared" si="11"/>
        <v>14.6</v>
      </c>
      <c r="E38" s="17">
        <v>14.6</v>
      </c>
      <c r="F38" s="17">
        <v>11.1</v>
      </c>
      <c r="G38" s="17"/>
      <c r="H38" s="10">
        <f t="shared" si="12"/>
        <v>0</v>
      </c>
      <c r="I38" s="11"/>
      <c r="J38" s="11"/>
      <c r="K38" s="208"/>
      <c r="L38" s="13">
        <f t="shared" ref="L38" si="29">M38+O38</f>
        <v>14.6</v>
      </c>
      <c r="M38" s="13">
        <f t="shared" ref="M38" si="30">E38+I38</f>
        <v>14.6</v>
      </c>
      <c r="N38" s="13">
        <f t="shared" ref="N38" si="31">F38+J38</f>
        <v>11.1</v>
      </c>
      <c r="O38" s="13">
        <f t="shared" ref="O38" si="32">G38+K38</f>
        <v>0</v>
      </c>
    </row>
    <row r="39" spans="1:15" ht="15" customHeight="1" x14ac:dyDescent="0.25">
      <c r="A39" s="6" t="s">
        <v>76</v>
      </c>
      <c r="B39" s="18" t="s">
        <v>12</v>
      </c>
      <c r="C39" s="16"/>
      <c r="D39" s="9">
        <f t="shared" si="11"/>
        <v>121.39999999999999</v>
      </c>
      <c r="E39" s="17">
        <f>SUM(E40:E43)</f>
        <v>121.39999999999999</v>
      </c>
      <c r="F39" s="17">
        <f>SUM(F40:F43)</f>
        <v>80.699999999999989</v>
      </c>
      <c r="G39" s="17">
        <f t="shared" ref="G39:O39" si="33">SUM(G40:G43)</f>
        <v>0</v>
      </c>
      <c r="H39" s="10">
        <f t="shared" si="12"/>
        <v>0</v>
      </c>
      <c r="I39" s="11">
        <f t="shared" si="33"/>
        <v>0</v>
      </c>
      <c r="J39" s="11">
        <f t="shared" si="33"/>
        <v>0</v>
      </c>
      <c r="K39" s="208">
        <f t="shared" si="33"/>
        <v>0</v>
      </c>
      <c r="L39" s="13">
        <f t="shared" si="33"/>
        <v>121.39999999999999</v>
      </c>
      <c r="M39" s="13">
        <f t="shared" si="33"/>
        <v>121.39999999999999</v>
      </c>
      <c r="N39" s="13">
        <f t="shared" si="33"/>
        <v>80.699999999999989</v>
      </c>
      <c r="O39" s="13">
        <f t="shared" si="33"/>
        <v>0</v>
      </c>
    </row>
    <row r="40" spans="1:15" ht="15" customHeight="1" x14ac:dyDescent="0.25">
      <c r="A40" s="20"/>
      <c r="C40" s="16" t="s">
        <v>9</v>
      </c>
      <c r="D40" s="9">
        <f t="shared" si="11"/>
        <v>36.1</v>
      </c>
      <c r="E40" s="17">
        <v>36.1</v>
      </c>
      <c r="F40" s="17">
        <v>24.7</v>
      </c>
      <c r="G40" s="17"/>
      <c r="H40" s="10">
        <f t="shared" si="12"/>
        <v>0</v>
      </c>
      <c r="I40" s="11"/>
      <c r="J40" s="11"/>
      <c r="K40" s="208"/>
      <c r="L40" s="13">
        <f t="shared" ref="L40:L55" si="34">M40+O40</f>
        <v>36.1</v>
      </c>
      <c r="M40" s="13">
        <f t="shared" ref="M40:M55" si="35">E40+I40</f>
        <v>36.1</v>
      </c>
      <c r="N40" s="13">
        <f t="shared" ref="N40:N55" si="36">F40+J40</f>
        <v>24.7</v>
      </c>
      <c r="O40" s="13">
        <f t="shared" ref="O40:O55" si="37">G40+K40</f>
        <v>0</v>
      </c>
    </row>
    <row r="41" spans="1:15" ht="15" customHeight="1" x14ac:dyDescent="0.25">
      <c r="A41" s="20"/>
      <c r="C41" s="16" t="s">
        <v>31</v>
      </c>
      <c r="D41" s="9">
        <f t="shared" si="11"/>
        <v>8.1999999999999993</v>
      </c>
      <c r="E41" s="17">
        <v>8.1999999999999993</v>
      </c>
      <c r="F41" s="17">
        <v>6.3</v>
      </c>
      <c r="G41" s="17"/>
      <c r="H41" s="10">
        <f t="shared" si="12"/>
        <v>0</v>
      </c>
      <c r="I41" s="11"/>
      <c r="J41" s="11"/>
      <c r="K41" s="208"/>
      <c r="L41" s="13">
        <f t="shared" si="34"/>
        <v>8.1999999999999993</v>
      </c>
      <c r="M41" s="13">
        <f t="shared" si="35"/>
        <v>8.1999999999999993</v>
      </c>
      <c r="N41" s="13">
        <f t="shared" si="36"/>
        <v>6.3</v>
      </c>
      <c r="O41" s="13">
        <f t="shared" si="37"/>
        <v>0</v>
      </c>
    </row>
    <row r="42" spans="1:15" ht="15" customHeight="1" x14ac:dyDescent="0.25">
      <c r="A42" s="20"/>
      <c r="C42" s="16" t="s">
        <v>22</v>
      </c>
      <c r="D42" s="9">
        <f t="shared" si="11"/>
        <v>62.5</v>
      </c>
      <c r="E42" s="17">
        <v>62.5</v>
      </c>
      <c r="F42" s="17">
        <v>38.6</v>
      </c>
      <c r="G42" s="17"/>
      <c r="H42" s="10">
        <f t="shared" si="12"/>
        <v>0</v>
      </c>
      <c r="I42" s="11"/>
      <c r="J42" s="11"/>
      <c r="K42" s="208"/>
      <c r="L42" s="13">
        <f t="shared" si="34"/>
        <v>62.5</v>
      </c>
      <c r="M42" s="13">
        <f t="shared" si="35"/>
        <v>62.5</v>
      </c>
      <c r="N42" s="13">
        <f t="shared" si="36"/>
        <v>38.6</v>
      </c>
      <c r="O42" s="13">
        <f t="shared" si="37"/>
        <v>0</v>
      </c>
    </row>
    <row r="43" spans="1:15" ht="15" customHeight="1" x14ac:dyDescent="0.25">
      <c r="A43" s="41"/>
      <c r="B43" s="245"/>
      <c r="C43" s="98" t="s">
        <v>24</v>
      </c>
      <c r="D43" s="9">
        <f t="shared" si="11"/>
        <v>14.6</v>
      </c>
      <c r="E43" s="17">
        <v>14.6</v>
      </c>
      <c r="F43" s="17">
        <v>11.1</v>
      </c>
      <c r="G43" s="17"/>
      <c r="H43" s="10">
        <f t="shared" si="12"/>
        <v>0</v>
      </c>
      <c r="I43" s="11"/>
      <c r="J43" s="11"/>
      <c r="K43" s="208"/>
      <c r="L43" s="12">
        <f>M43+O43</f>
        <v>14.6</v>
      </c>
      <c r="M43" s="12">
        <f>E43+I43</f>
        <v>14.6</v>
      </c>
      <c r="N43" s="12">
        <f>F43+J43</f>
        <v>11.1</v>
      </c>
      <c r="O43" s="12">
        <f>G43+K43</f>
        <v>0</v>
      </c>
    </row>
    <row r="44" spans="1:15" ht="15" customHeight="1" x14ac:dyDescent="0.25">
      <c r="A44" s="6" t="s">
        <v>77</v>
      </c>
      <c r="B44" s="18" t="s">
        <v>13</v>
      </c>
      <c r="C44" s="16"/>
      <c r="D44" s="9">
        <f t="shared" si="11"/>
        <v>74.599999999999994</v>
      </c>
      <c r="E44" s="17">
        <f>SUM(E45:E48)</f>
        <v>74.599999999999994</v>
      </c>
      <c r="F44" s="17">
        <f>SUM(F45:F48)</f>
        <v>50.5</v>
      </c>
      <c r="G44" s="17">
        <f>SUM(G45:G48)</f>
        <v>0</v>
      </c>
      <c r="H44" s="10">
        <f t="shared" si="12"/>
        <v>0</v>
      </c>
      <c r="I44" s="11">
        <f t="shared" ref="I44:O44" si="38">SUM(I45:I48)</f>
        <v>0</v>
      </c>
      <c r="J44" s="11">
        <f t="shared" si="38"/>
        <v>0</v>
      </c>
      <c r="K44" s="208">
        <f t="shared" si="38"/>
        <v>0</v>
      </c>
      <c r="L44" s="13">
        <f t="shared" si="38"/>
        <v>74.599999999999994</v>
      </c>
      <c r="M44" s="13">
        <f t="shared" si="38"/>
        <v>74.599999999999994</v>
      </c>
      <c r="N44" s="13">
        <f t="shared" si="38"/>
        <v>50.5</v>
      </c>
      <c r="O44" s="13">
        <f t="shared" si="38"/>
        <v>0</v>
      </c>
    </row>
    <row r="45" spans="1:15" ht="15" customHeight="1" x14ac:dyDescent="0.25">
      <c r="A45" s="20"/>
      <c r="C45" s="16" t="s">
        <v>9</v>
      </c>
      <c r="D45" s="9">
        <f t="shared" si="11"/>
        <v>38.4</v>
      </c>
      <c r="E45" s="17">
        <v>38.4</v>
      </c>
      <c r="F45" s="17">
        <v>23.5</v>
      </c>
      <c r="G45" s="17"/>
      <c r="H45" s="10">
        <f t="shared" si="12"/>
        <v>0</v>
      </c>
      <c r="I45" s="11"/>
      <c r="J45" s="11"/>
      <c r="K45" s="208"/>
      <c r="L45" s="13">
        <f t="shared" si="34"/>
        <v>38.4</v>
      </c>
      <c r="M45" s="13">
        <f t="shared" si="35"/>
        <v>38.4</v>
      </c>
      <c r="N45" s="13">
        <f t="shared" si="36"/>
        <v>23.5</v>
      </c>
      <c r="O45" s="13">
        <f t="shared" si="37"/>
        <v>0</v>
      </c>
    </row>
    <row r="46" spans="1:15" ht="15" customHeight="1" x14ac:dyDescent="0.25">
      <c r="A46" s="20"/>
      <c r="C46" s="16" t="s">
        <v>31</v>
      </c>
      <c r="D46" s="9">
        <f t="shared" si="11"/>
        <v>5.5</v>
      </c>
      <c r="E46" s="17">
        <v>5.5</v>
      </c>
      <c r="F46" s="17">
        <v>4.2</v>
      </c>
      <c r="G46" s="17"/>
      <c r="H46" s="10">
        <f t="shared" si="12"/>
        <v>0</v>
      </c>
      <c r="I46" s="11"/>
      <c r="J46" s="11"/>
      <c r="K46" s="208"/>
      <c r="L46" s="13">
        <f t="shared" si="34"/>
        <v>5.5</v>
      </c>
      <c r="M46" s="13">
        <f t="shared" si="35"/>
        <v>5.5</v>
      </c>
      <c r="N46" s="13">
        <f t="shared" si="36"/>
        <v>4.2</v>
      </c>
      <c r="O46" s="13">
        <f t="shared" si="37"/>
        <v>0</v>
      </c>
    </row>
    <row r="47" spans="1:15" ht="15" customHeight="1" x14ac:dyDescent="0.25">
      <c r="A47" s="20"/>
      <c r="C47" s="16" t="s">
        <v>22</v>
      </c>
      <c r="D47" s="9">
        <f t="shared" si="11"/>
        <v>16.100000000000001</v>
      </c>
      <c r="E47" s="17">
        <v>16.100000000000001</v>
      </c>
      <c r="F47" s="17">
        <v>11.7</v>
      </c>
      <c r="G47" s="17"/>
      <c r="H47" s="10">
        <f t="shared" si="12"/>
        <v>0</v>
      </c>
      <c r="I47" s="11"/>
      <c r="J47" s="11"/>
      <c r="K47" s="208"/>
      <c r="L47" s="13">
        <f t="shared" si="34"/>
        <v>16.100000000000001</v>
      </c>
      <c r="M47" s="13">
        <f t="shared" si="35"/>
        <v>16.100000000000001</v>
      </c>
      <c r="N47" s="13">
        <f t="shared" si="36"/>
        <v>11.7</v>
      </c>
      <c r="O47" s="13">
        <f t="shared" si="37"/>
        <v>0</v>
      </c>
    </row>
    <row r="48" spans="1:15" ht="15" customHeight="1" x14ac:dyDescent="0.25">
      <c r="A48" s="41"/>
      <c r="B48" s="245"/>
      <c r="C48" s="98" t="s">
        <v>24</v>
      </c>
      <c r="D48" s="9">
        <f t="shared" si="11"/>
        <v>14.6</v>
      </c>
      <c r="E48" s="17">
        <v>14.6</v>
      </c>
      <c r="F48" s="17">
        <v>11.1</v>
      </c>
      <c r="G48" s="17"/>
      <c r="H48" s="10">
        <f t="shared" si="12"/>
        <v>0</v>
      </c>
      <c r="I48" s="11"/>
      <c r="J48" s="11"/>
      <c r="K48" s="208"/>
      <c r="L48" s="12">
        <f>M48+O48</f>
        <v>14.6</v>
      </c>
      <c r="M48" s="12">
        <f>E48+I48</f>
        <v>14.6</v>
      </c>
      <c r="N48" s="12">
        <f>F48+J48</f>
        <v>11.1</v>
      </c>
      <c r="O48" s="12">
        <f>G48+K48</f>
        <v>0</v>
      </c>
    </row>
    <row r="49" spans="1:15" ht="15" customHeight="1" x14ac:dyDescent="0.25">
      <c r="A49" s="6" t="s">
        <v>78</v>
      </c>
      <c r="B49" s="30" t="s">
        <v>14</v>
      </c>
      <c r="C49" s="31"/>
      <c r="D49" s="9">
        <f t="shared" si="11"/>
        <v>95.100000000000009</v>
      </c>
      <c r="E49" s="17">
        <f t="shared" ref="E49:O49" si="39">SUM(E50:E53)</f>
        <v>95.100000000000009</v>
      </c>
      <c r="F49" s="17">
        <f t="shared" si="39"/>
        <v>56.7</v>
      </c>
      <c r="G49" s="17">
        <f t="shared" si="39"/>
        <v>0</v>
      </c>
      <c r="H49" s="10">
        <f t="shared" si="12"/>
        <v>0</v>
      </c>
      <c r="I49" s="11">
        <f t="shared" si="39"/>
        <v>0</v>
      </c>
      <c r="J49" s="11">
        <f t="shared" si="39"/>
        <v>0</v>
      </c>
      <c r="K49" s="208">
        <f t="shared" si="39"/>
        <v>0</v>
      </c>
      <c r="L49" s="13">
        <f t="shared" si="39"/>
        <v>95.100000000000009</v>
      </c>
      <c r="M49" s="13">
        <f t="shared" si="39"/>
        <v>95.100000000000009</v>
      </c>
      <c r="N49" s="13">
        <f t="shared" si="39"/>
        <v>56.7</v>
      </c>
      <c r="O49" s="13">
        <f t="shared" si="39"/>
        <v>0</v>
      </c>
    </row>
    <row r="50" spans="1:15" ht="15" customHeight="1" x14ac:dyDescent="0.25">
      <c r="A50" s="20"/>
      <c r="B50" s="81"/>
      <c r="C50" s="31" t="s">
        <v>9</v>
      </c>
      <c r="D50" s="9">
        <f t="shared" si="11"/>
        <v>54.1</v>
      </c>
      <c r="E50" s="17">
        <v>54.1</v>
      </c>
      <c r="F50" s="17">
        <v>25.5</v>
      </c>
      <c r="G50" s="17"/>
      <c r="H50" s="10">
        <f t="shared" si="12"/>
        <v>0</v>
      </c>
      <c r="I50" s="11"/>
      <c r="J50" s="11"/>
      <c r="K50" s="208"/>
      <c r="L50" s="13">
        <f t="shared" si="34"/>
        <v>54.1</v>
      </c>
      <c r="M50" s="13">
        <f t="shared" si="35"/>
        <v>54.1</v>
      </c>
      <c r="N50" s="13">
        <f t="shared" si="36"/>
        <v>25.5</v>
      </c>
      <c r="O50" s="13">
        <f t="shared" si="37"/>
        <v>0</v>
      </c>
    </row>
    <row r="51" spans="1:15" ht="15" customHeight="1" x14ac:dyDescent="0.25">
      <c r="A51" s="20"/>
      <c r="B51" s="81"/>
      <c r="C51" s="31" t="s">
        <v>31</v>
      </c>
      <c r="D51" s="9">
        <f t="shared" si="11"/>
        <v>5.5</v>
      </c>
      <c r="E51" s="17">
        <v>5.5</v>
      </c>
      <c r="F51" s="17">
        <v>4.2</v>
      </c>
      <c r="G51" s="17"/>
      <c r="H51" s="10">
        <f t="shared" si="12"/>
        <v>0</v>
      </c>
      <c r="I51" s="11"/>
      <c r="J51" s="11"/>
      <c r="K51" s="208"/>
      <c r="L51" s="13">
        <f t="shared" si="34"/>
        <v>5.5</v>
      </c>
      <c r="M51" s="13">
        <f t="shared" si="35"/>
        <v>5.5</v>
      </c>
      <c r="N51" s="13">
        <f t="shared" si="36"/>
        <v>4.2</v>
      </c>
      <c r="O51" s="13">
        <f t="shared" si="37"/>
        <v>0</v>
      </c>
    </row>
    <row r="52" spans="1:15" ht="15" customHeight="1" x14ac:dyDescent="0.25">
      <c r="A52" s="20"/>
      <c r="B52" s="81"/>
      <c r="C52" s="31" t="s">
        <v>22</v>
      </c>
      <c r="D52" s="9">
        <f t="shared" si="11"/>
        <v>20.8</v>
      </c>
      <c r="E52" s="17">
        <v>20.8</v>
      </c>
      <c r="F52" s="17">
        <v>15.9</v>
      </c>
      <c r="G52" s="17"/>
      <c r="H52" s="10">
        <f t="shared" si="12"/>
        <v>0</v>
      </c>
      <c r="I52" s="11"/>
      <c r="J52" s="11"/>
      <c r="K52" s="208"/>
      <c r="L52" s="13">
        <f t="shared" si="34"/>
        <v>20.8</v>
      </c>
      <c r="M52" s="13">
        <f t="shared" si="35"/>
        <v>20.8</v>
      </c>
      <c r="N52" s="13">
        <f t="shared" si="36"/>
        <v>15.9</v>
      </c>
      <c r="O52" s="13">
        <f t="shared" si="37"/>
        <v>0</v>
      </c>
    </row>
    <row r="53" spans="1:15" ht="15" customHeight="1" x14ac:dyDescent="0.25">
      <c r="A53" s="41"/>
      <c r="B53" s="42"/>
      <c r="C53" s="83" t="s">
        <v>24</v>
      </c>
      <c r="D53" s="9">
        <f t="shared" si="11"/>
        <v>14.7</v>
      </c>
      <c r="E53" s="17">
        <v>14.7</v>
      </c>
      <c r="F53" s="17">
        <v>11.1</v>
      </c>
      <c r="G53" s="17"/>
      <c r="H53" s="10">
        <f t="shared" si="12"/>
        <v>0</v>
      </c>
      <c r="I53" s="11"/>
      <c r="J53" s="11"/>
      <c r="K53" s="208"/>
      <c r="L53" s="12">
        <f>M53+O53</f>
        <v>14.7</v>
      </c>
      <c r="M53" s="12">
        <f>E53+I53</f>
        <v>14.7</v>
      </c>
      <c r="N53" s="12">
        <f>F53+J53</f>
        <v>11.1</v>
      </c>
      <c r="O53" s="12">
        <f>G53+K53</f>
        <v>0</v>
      </c>
    </row>
    <row r="54" spans="1:15" ht="15" customHeight="1" x14ac:dyDescent="0.25">
      <c r="A54" s="155" t="s">
        <v>79</v>
      </c>
      <c r="B54" s="30" t="s">
        <v>15</v>
      </c>
      <c r="C54" s="31"/>
      <c r="D54" s="9">
        <f t="shared" si="11"/>
        <v>89.3</v>
      </c>
      <c r="E54" s="17">
        <f>SUM(E55:E58)</f>
        <v>89.3</v>
      </c>
      <c r="F54" s="17">
        <f>SUM(F55:F58)</f>
        <v>64.7</v>
      </c>
      <c r="G54" s="17">
        <f t="shared" ref="G54:O54" si="40">SUM(G55:G58)</f>
        <v>0</v>
      </c>
      <c r="H54" s="10">
        <f t="shared" si="12"/>
        <v>0</v>
      </c>
      <c r="I54" s="11">
        <f t="shared" si="40"/>
        <v>0</v>
      </c>
      <c r="J54" s="11">
        <f t="shared" si="40"/>
        <v>0</v>
      </c>
      <c r="K54" s="208">
        <f t="shared" si="40"/>
        <v>0</v>
      </c>
      <c r="L54" s="13">
        <f t="shared" si="40"/>
        <v>89.3</v>
      </c>
      <c r="M54" s="13">
        <f t="shared" si="40"/>
        <v>89.3</v>
      </c>
      <c r="N54" s="13">
        <f t="shared" si="40"/>
        <v>64.7</v>
      </c>
      <c r="O54" s="13">
        <f t="shared" si="40"/>
        <v>0</v>
      </c>
    </row>
    <row r="55" spans="1:15" ht="15" customHeight="1" x14ac:dyDescent="0.25">
      <c r="A55" s="159"/>
      <c r="B55" s="81"/>
      <c r="C55" s="31" t="s">
        <v>9</v>
      </c>
      <c r="D55" s="9">
        <f t="shared" si="11"/>
        <v>34.1</v>
      </c>
      <c r="E55" s="17">
        <v>34.1</v>
      </c>
      <c r="F55" s="17">
        <v>22.7</v>
      </c>
      <c r="G55" s="17"/>
      <c r="H55" s="10">
        <f t="shared" si="12"/>
        <v>0</v>
      </c>
      <c r="I55" s="11"/>
      <c r="J55" s="11"/>
      <c r="K55" s="208"/>
      <c r="L55" s="13">
        <f t="shared" si="34"/>
        <v>34.1</v>
      </c>
      <c r="M55" s="13">
        <f t="shared" si="35"/>
        <v>34.1</v>
      </c>
      <c r="N55" s="13">
        <f t="shared" si="36"/>
        <v>22.7</v>
      </c>
      <c r="O55" s="13">
        <f t="shared" si="37"/>
        <v>0</v>
      </c>
    </row>
    <row r="56" spans="1:15" ht="15" customHeight="1" x14ac:dyDescent="0.25">
      <c r="A56" s="159"/>
      <c r="B56" s="81"/>
      <c r="C56" s="31" t="s">
        <v>31</v>
      </c>
      <c r="D56" s="9">
        <f t="shared" si="11"/>
        <v>8.1999999999999993</v>
      </c>
      <c r="E56" s="17">
        <v>8.1999999999999993</v>
      </c>
      <c r="F56" s="17">
        <v>6.3</v>
      </c>
      <c r="G56" s="17"/>
      <c r="H56" s="10">
        <f t="shared" si="12"/>
        <v>0</v>
      </c>
      <c r="I56" s="11"/>
      <c r="J56" s="11"/>
      <c r="K56" s="208"/>
      <c r="L56" s="13">
        <f>M56+O56</f>
        <v>8.1999999999999993</v>
      </c>
      <c r="M56" s="13">
        <f>E56+I56</f>
        <v>8.1999999999999993</v>
      </c>
      <c r="N56" s="13">
        <f>F56+J56</f>
        <v>6.3</v>
      </c>
      <c r="O56" s="13">
        <f>G56+K56</f>
        <v>0</v>
      </c>
    </row>
    <row r="57" spans="1:15" ht="15" customHeight="1" x14ac:dyDescent="0.25">
      <c r="A57" s="159"/>
      <c r="B57" s="81"/>
      <c r="C57" s="31" t="s">
        <v>22</v>
      </c>
      <c r="D57" s="9">
        <f t="shared" si="11"/>
        <v>32.200000000000003</v>
      </c>
      <c r="E57" s="17">
        <v>32.200000000000003</v>
      </c>
      <c r="F57" s="17">
        <v>24.6</v>
      </c>
      <c r="G57" s="17"/>
      <c r="H57" s="10">
        <f t="shared" si="12"/>
        <v>0</v>
      </c>
      <c r="I57" s="11"/>
      <c r="J57" s="11"/>
      <c r="K57" s="208"/>
      <c r="L57" s="13">
        <f t="shared" ref="L57:L78" si="41">M57+O57</f>
        <v>32.200000000000003</v>
      </c>
      <c r="M57" s="13">
        <f t="shared" ref="M57:M78" si="42">E57+I57</f>
        <v>32.200000000000003</v>
      </c>
      <c r="N57" s="13">
        <f t="shared" ref="N57:N78" si="43">F57+J57</f>
        <v>24.6</v>
      </c>
      <c r="O57" s="13">
        <f t="shared" ref="O57:O78" si="44">G57+K57</f>
        <v>0</v>
      </c>
    </row>
    <row r="58" spans="1:15" ht="15" customHeight="1" x14ac:dyDescent="0.25">
      <c r="A58" s="246"/>
      <c r="B58" s="42"/>
      <c r="C58" s="83" t="s">
        <v>24</v>
      </c>
      <c r="D58" s="9">
        <f t="shared" si="11"/>
        <v>14.8</v>
      </c>
      <c r="E58" s="17">
        <v>14.8</v>
      </c>
      <c r="F58" s="17">
        <v>11.1</v>
      </c>
      <c r="G58" s="17"/>
      <c r="H58" s="10">
        <f t="shared" si="12"/>
        <v>0</v>
      </c>
      <c r="I58" s="11"/>
      <c r="J58" s="11"/>
      <c r="K58" s="208"/>
      <c r="L58" s="12">
        <f>M58+O58</f>
        <v>14.8</v>
      </c>
      <c r="M58" s="12">
        <f>E58+I58</f>
        <v>14.8</v>
      </c>
      <c r="N58" s="12">
        <f>F58+J58</f>
        <v>11.1</v>
      </c>
      <c r="O58" s="12">
        <f>G58+K58</f>
        <v>0</v>
      </c>
    </row>
    <row r="59" spans="1:15" ht="15" customHeight="1" x14ac:dyDescent="0.25">
      <c r="A59" s="6" t="s">
        <v>80</v>
      </c>
      <c r="B59" s="247" t="s">
        <v>16</v>
      </c>
      <c r="C59" s="16"/>
      <c r="D59" s="9">
        <f t="shared" si="11"/>
        <v>178.89999999999998</v>
      </c>
      <c r="E59" s="17">
        <f>SUM(E60:E64)</f>
        <v>178.89999999999998</v>
      </c>
      <c r="F59" s="17">
        <f>SUM(F60:F64)</f>
        <v>125.69999999999999</v>
      </c>
      <c r="G59" s="17">
        <f t="shared" ref="G59:O59" si="45">SUM(G60:G64)</f>
        <v>0</v>
      </c>
      <c r="H59" s="10">
        <f t="shared" si="12"/>
        <v>0</v>
      </c>
      <c r="I59" s="11">
        <f>SUM(I60:I64)</f>
        <v>0</v>
      </c>
      <c r="J59" s="11">
        <f>SUM(J60:J64)</f>
        <v>0</v>
      </c>
      <c r="K59" s="11">
        <f t="shared" si="45"/>
        <v>0</v>
      </c>
      <c r="L59" s="13">
        <f t="shared" si="45"/>
        <v>178.89999999999998</v>
      </c>
      <c r="M59" s="13">
        <f t="shared" si="45"/>
        <v>178.89999999999998</v>
      </c>
      <c r="N59" s="13">
        <f t="shared" si="45"/>
        <v>125.69999999999999</v>
      </c>
      <c r="O59" s="13">
        <f t="shared" si="45"/>
        <v>0</v>
      </c>
    </row>
    <row r="60" spans="1:15" ht="15" customHeight="1" x14ac:dyDescent="0.25">
      <c r="A60" s="20"/>
      <c r="B60" s="248"/>
      <c r="C60" s="16" t="s">
        <v>9</v>
      </c>
      <c r="D60" s="9">
        <f t="shared" si="11"/>
        <v>74.900000000000006</v>
      </c>
      <c r="E60" s="17">
        <v>74.900000000000006</v>
      </c>
      <c r="F60" s="17">
        <v>50.4</v>
      </c>
      <c r="G60" s="17"/>
      <c r="H60" s="10">
        <f t="shared" si="12"/>
        <v>0</v>
      </c>
      <c r="I60" s="11"/>
      <c r="J60" s="11"/>
      <c r="K60" s="208"/>
      <c r="L60" s="13">
        <f t="shared" si="41"/>
        <v>74.900000000000006</v>
      </c>
      <c r="M60" s="13">
        <f t="shared" si="42"/>
        <v>74.900000000000006</v>
      </c>
      <c r="N60" s="13">
        <f t="shared" si="43"/>
        <v>50.4</v>
      </c>
      <c r="O60" s="13">
        <f t="shared" si="44"/>
        <v>0</v>
      </c>
    </row>
    <row r="61" spans="1:15" ht="15" customHeight="1" x14ac:dyDescent="0.25">
      <c r="A61" s="20"/>
      <c r="B61" s="248"/>
      <c r="C61" s="16" t="s">
        <v>31</v>
      </c>
      <c r="D61" s="9">
        <f t="shared" si="11"/>
        <v>13.7</v>
      </c>
      <c r="E61" s="17">
        <v>13.7</v>
      </c>
      <c r="F61" s="17">
        <v>10.5</v>
      </c>
      <c r="G61" s="17"/>
      <c r="H61" s="10">
        <f t="shared" si="12"/>
        <v>0</v>
      </c>
      <c r="I61" s="11"/>
      <c r="J61" s="11"/>
      <c r="K61" s="208"/>
      <c r="L61" s="13">
        <f t="shared" si="41"/>
        <v>13.7</v>
      </c>
      <c r="M61" s="13">
        <f t="shared" si="42"/>
        <v>13.7</v>
      </c>
      <c r="N61" s="13">
        <f t="shared" si="43"/>
        <v>10.5</v>
      </c>
      <c r="O61" s="13">
        <f t="shared" si="44"/>
        <v>0</v>
      </c>
    </row>
    <row r="62" spans="1:15" ht="15" customHeight="1" x14ac:dyDescent="0.25">
      <c r="A62" s="20"/>
      <c r="B62" s="248"/>
      <c r="C62" s="16" t="s">
        <v>22</v>
      </c>
      <c r="D62" s="9">
        <f t="shared" si="11"/>
        <v>70.400000000000006</v>
      </c>
      <c r="E62" s="17">
        <v>70.400000000000006</v>
      </c>
      <c r="F62" s="17">
        <v>49.7</v>
      </c>
      <c r="G62" s="17"/>
      <c r="H62" s="10">
        <f t="shared" si="12"/>
        <v>0</v>
      </c>
      <c r="I62" s="11"/>
      <c r="J62" s="11"/>
      <c r="K62" s="208"/>
      <c r="L62" s="13">
        <f t="shared" si="41"/>
        <v>70.400000000000006</v>
      </c>
      <c r="M62" s="13">
        <f t="shared" si="42"/>
        <v>70.400000000000006</v>
      </c>
      <c r="N62" s="13">
        <f t="shared" si="43"/>
        <v>49.7</v>
      </c>
      <c r="O62" s="13">
        <f t="shared" si="44"/>
        <v>0</v>
      </c>
    </row>
    <row r="63" spans="1:15" ht="15" customHeight="1" x14ac:dyDescent="0.25">
      <c r="A63" s="20"/>
      <c r="C63" s="98" t="s">
        <v>30</v>
      </c>
      <c r="D63" s="9">
        <f t="shared" ref="D63" si="46">E63+G63</f>
        <v>1.7</v>
      </c>
      <c r="E63" s="17">
        <v>1.7</v>
      </c>
      <c r="F63" s="17">
        <v>1.3</v>
      </c>
      <c r="G63" s="17"/>
      <c r="H63" s="10">
        <f t="shared" ref="H63" si="47">I63+K63</f>
        <v>0</v>
      </c>
      <c r="I63" s="11"/>
      <c r="J63" s="11"/>
      <c r="K63" s="208"/>
      <c r="L63" s="13">
        <f t="shared" si="41"/>
        <v>1.7</v>
      </c>
      <c r="M63" s="13">
        <f t="shared" si="42"/>
        <v>1.7</v>
      </c>
      <c r="N63" s="13">
        <f t="shared" si="43"/>
        <v>1.3</v>
      </c>
      <c r="O63" s="13">
        <f t="shared" si="44"/>
        <v>0</v>
      </c>
    </row>
    <row r="64" spans="1:15" ht="15" customHeight="1" x14ac:dyDescent="0.25">
      <c r="A64" s="249"/>
      <c r="B64" s="250"/>
      <c r="C64" s="98" t="s">
        <v>24</v>
      </c>
      <c r="D64" s="9">
        <f t="shared" si="11"/>
        <v>18.2</v>
      </c>
      <c r="E64" s="17">
        <v>18.2</v>
      </c>
      <c r="F64" s="17">
        <v>13.8</v>
      </c>
      <c r="G64" s="17"/>
      <c r="H64" s="10">
        <f t="shared" si="12"/>
        <v>0</v>
      </c>
      <c r="I64" s="11"/>
      <c r="J64" s="11"/>
      <c r="K64" s="208"/>
      <c r="L64" s="12">
        <f>M64+O64</f>
        <v>18.2</v>
      </c>
      <c r="M64" s="12">
        <f>E64+I64</f>
        <v>18.2</v>
      </c>
      <c r="N64" s="12">
        <f>F64+J64</f>
        <v>13.8</v>
      </c>
      <c r="O64" s="12">
        <f>G64+K64</f>
        <v>0</v>
      </c>
    </row>
    <row r="65" spans="1:15" ht="15" customHeight="1" x14ac:dyDescent="0.25">
      <c r="A65" s="6" t="s">
        <v>81</v>
      </c>
      <c r="B65" s="18" t="s">
        <v>17</v>
      </c>
      <c r="C65" s="16"/>
      <c r="D65" s="9">
        <f t="shared" si="11"/>
        <v>85.6</v>
      </c>
      <c r="E65" s="17">
        <f t="shared" ref="E65:O65" si="48">SUM(E66:E69)</f>
        <v>85.6</v>
      </c>
      <c r="F65" s="17">
        <f t="shared" si="48"/>
        <v>60.500000000000007</v>
      </c>
      <c r="G65" s="17">
        <f t="shared" si="48"/>
        <v>0</v>
      </c>
      <c r="H65" s="10">
        <f t="shared" si="12"/>
        <v>0</v>
      </c>
      <c r="I65" s="11">
        <f t="shared" si="48"/>
        <v>0</v>
      </c>
      <c r="J65" s="11">
        <f t="shared" si="48"/>
        <v>0</v>
      </c>
      <c r="K65" s="208">
        <f t="shared" si="48"/>
        <v>0</v>
      </c>
      <c r="L65" s="13">
        <f t="shared" si="48"/>
        <v>85.6</v>
      </c>
      <c r="M65" s="13">
        <f t="shared" si="48"/>
        <v>85.6</v>
      </c>
      <c r="N65" s="13">
        <f t="shared" si="48"/>
        <v>60.500000000000007</v>
      </c>
      <c r="O65" s="13">
        <f t="shared" si="48"/>
        <v>0</v>
      </c>
    </row>
    <row r="66" spans="1:15" ht="15" customHeight="1" x14ac:dyDescent="0.25">
      <c r="A66" s="20"/>
      <c r="C66" s="16" t="s">
        <v>9</v>
      </c>
      <c r="D66" s="9">
        <f t="shared" si="11"/>
        <v>41.8</v>
      </c>
      <c r="E66" s="17">
        <v>41.8</v>
      </c>
      <c r="F66" s="17">
        <v>27.2</v>
      </c>
      <c r="G66" s="17"/>
      <c r="H66" s="10">
        <f t="shared" si="12"/>
        <v>0</v>
      </c>
      <c r="I66" s="11"/>
      <c r="J66" s="11"/>
      <c r="K66" s="208"/>
      <c r="L66" s="13">
        <f t="shared" si="41"/>
        <v>41.8</v>
      </c>
      <c r="M66" s="13">
        <f t="shared" si="42"/>
        <v>41.8</v>
      </c>
      <c r="N66" s="13">
        <f t="shared" si="43"/>
        <v>27.2</v>
      </c>
      <c r="O66" s="13">
        <f t="shared" si="44"/>
        <v>0</v>
      </c>
    </row>
    <row r="67" spans="1:15" ht="15" customHeight="1" x14ac:dyDescent="0.25">
      <c r="A67" s="20"/>
      <c r="C67" s="16" t="s">
        <v>31</v>
      </c>
      <c r="D67" s="9">
        <f t="shared" si="11"/>
        <v>2.7</v>
      </c>
      <c r="E67" s="17">
        <v>2.7</v>
      </c>
      <c r="F67" s="17">
        <v>2.1</v>
      </c>
      <c r="G67" s="17"/>
      <c r="H67" s="10">
        <f t="shared" si="12"/>
        <v>0</v>
      </c>
      <c r="I67" s="11"/>
      <c r="J67" s="11"/>
      <c r="K67" s="208"/>
      <c r="L67" s="13">
        <f t="shared" si="41"/>
        <v>2.7</v>
      </c>
      <c r="M67" s="13">
        <f t="shared" si="42"/>
        <v>2.7</v>
      </c>
      <c r="N67" s="13">
        <f t="shared" si="43"/>
        <v>2.1</v>
      </c>
      <c r="O67" s="13">
        <f t="shared" si="44"/>
        <v>0</v>
      </c>
    </row>
    <row r="68" spans="1:15" ht="15" customHeight="1" x14ac:dyDescent="0.25">
      <c r="A68" s="20"/>
      <c r="C68" s="16" t="s">
        <v>22</v>
      </c>
      <c r="D68" s="9">
        <f t="shared" si="11"/>
        <v>26.3</v>
      </c>
      <c r="E68" s="17">
        <v>26.3</v>
      </c>
      <c r="F68" s="17">
        <v>20.100000000000001</v>
      </c>
      <c r="G68" s="17"/>
      <c r="H68" s="10">
        <f t="shared" si="12"/>
        <v>0</v>
      </c>
      <c r="I68" s="11"/>
      <c r="J68" s="11"/>
      <c r="K68" s="208"/>
      <c r="L68" s="13">
        <f t="shared" si="41"/>
        <v>26.3</v>
      </c>
      <c r="M68" s="13">
        <f t="shared" si="42"/>
        <v>26.3</v>
      </c>
      <c r="N68" s="13">
        <f t="shared" si="43"/>
        <v>20.100000000000001</v>
      </c>
      <c r="O68" s="13">
        <f t="shared" si="44"/>
        <v>0</v>
      </c>
    </row>
    <row r="69" spans="1:15" ht="15" customHeight="1" x14ac:dyDescent="0.25">
      <c r="A69" s="41"/>
      <c r="B69" s="245"/>
      <c r="C69" s="98" t="s">
        <v>24</v>
      </c>
      <c r="D69" s="9">
        <f t="shared" si="11"/>
        <v>14.8</v>
      </c>
      <c r="E69" s="17">
        <v>14.8</v>
      </c>
      <c r="F69" s="17">
        <v>11.1</v>
      </c>
      <c r="G69" s="17"/>
      <c r="H69" s="10">
        <f t="shared" si="12"/>
        <v>0</v>
      </c>
      <c r="I69" s="11"/>
      <c r="J69" s="11"/>
      <c r="K69" s="208"/>
      <c r="L69" s="12">
        <f>M69+O69</f>
        <v>14.8</v>
      </c>
      <c r="M69" s="12">
        <f>E69+I69</f>
        <v>14.8</v>
      </c>
      <c r="N69" s="12">
        <f>F69+J69</f>
        <v>11.1</v>
      </c>
      <c r="O69" s="12">
        <f>G69+K69</f>
        <v>0</v>
      </c>
    </row>
    <row r="70" spans="1:15" ht="15" customHeight="1" x14ac:dyDescent="0.25">
      <c r="A70" s="6" t="s">
        <v>82</v>
      </c>
      <c r="B70" s="18" t="s">
        <v>18</v>
      </c>
      <c r="C70" s="16"/>
      <c r="D70" s="9">
        <f t="shared" si="11"/>
        <v>61.4</v>
      </c>
      <c r="E70" s="17">
        <f t="shared" ref="E70:O70" si="49">SUM(E71:E74)</f>
        <v>61.4</v>
      </c>
      <c r="F70" s="17">
        <f t="shared" si="49"/>
        <v>44.8</v>
      </c>
      <c r="G70" s="17">
        <f t="shared" si="49"/>
        <v>0</v>
      </c>
      <c r="H70" s="10">
        <f t="shared" si="12"/>
        <v>0</v>
      </c>
      <c r="I70" s="11">
        <f t="shared" si="49"/>
        <v>0</v>
      </c>
      <c r="J70" s="11">
        <f t="shared" si="49"/>
        <v>0</v>
      </c>
      <c r="K70" s="208">
        <f t="shared" si="49"/>
        <v>0</v>
      </c>
      <c r="L70" s="13">
        <f t="shared" si="49"/>
        <v>61.4</v>
      </c>
      <c r="M70" s="13">
        <f t="shared" si="49"/>
        <v>61.4</v>
      </c>
      <c r="N70" s="13">
        <f t="shared" si="49"/>
        <v>44.8</v>
      </c>
      <c r="O70" s="13">
        <f t="shared" si="49"/>
        <v>0</v>
      </c>
    </row>
    <row r="71" spans="1:15" ht="15" customHeight="1" x14ac:dyDescent="0.25">
      <c r="A71" s="20"/>
      <c r="C71" s="16" t="s">
        <v>9</v>
      </c>
      <c r="D71" s="9">
        <f t="shared" si="11"/>
        <v>26.3</v>
      </c>
      <c r="E71" s="17">
        <v>26.3</v>
      </c>
      <c r="F71" s="17">
        <v>18</v>
      </c>
      <c r="G71" s="17"/>
      <c r="H71" s="10">
        <f t="shared" si="12"/>
        <v>0</v>
      </c>
      <c r="I71" s="11"/>
      <c r="J71" s="11"/>
      <c r="K71" s="208"/>
      <c r="L71" s="13">
        <f t="shared" si="41"/>
        <v>26.3</v>
      </c>
      <c r="M71" s="13">
        <f t="shared" si="42"/>
        <v>26.3</v>
      </c>
      <c r="N71" s="13">
        <f t="shared" si="43"/>
        <v>18</v>
      </c>
      <c r="O71" s="13">
        <f t="shared" si="44"/>
        <v>0</v>
      </c>
    </row>
    <row r="72" spans="1:15" ht="15" customHeight="1" x14ac:dyDescent="0.25">
      <c r="A72" s="20"/>
      <c r="C72" s="16" t="s">
        <v>31</v>
      </c>
      <c r="D72" s="9">
        <f t="shared" si="11"/>
        <v>2.7</v>
      </c>
      <c r="E72" s="17">
        <v>2.7</v>
      </c>
      <c r="F72" s="17">
        <v>2.1</v>
      </c>
      <c r="G72" s="17"/>
      <c r="H72" s="10">
        <f t="shared" si="12"/>
        <v>0</v>
      </c>
      <c r="I72" s="11"/>
      <c r="J72" s="11"/>
      <c r="K72" s="208"/>
      <c r="L72" s="13">
        <f t="shared" si="41"/>
        <v>2.7</v>
      </c>
      <c r="M72" s="13">
        <f t="shared" si="42"/>
        <v>2.7</v>
      </c>
      <c r="N72" s="13">
        <f t="shared" si="43"/>
        <v>2.1</v>
      </c>
      <c r="O72" s="13">
        <f t="shared" si="44"/>
        <v>0</v>
      </c>
    </row>
    <row r="73" spans="1:15" ht="15" customHeight="1" x14ac:dyDescent="0.25">
      <c r="A73" s="20"/>
      <c r="C73" s="16" t="s">
        <v>22</v>
      </c>
      <c r="D73" s="9">
        <f t="shared" si="11"/>
        <v>25.1</v>
      </c>
      <c r="E73" s="17">
        <v>25.1</v>
      </c>
      <c r="F73" s="17">
        <v>19.2</v>
      </c>
      <c r="G73" s="17"/>
      <c r="H73" s="10">
        <f t="shared" si="12"/>
        <v>0</v>
      </c>
      <c r="I73" s="11"/>
      <c r="J73" s="11"/>
      <c r="K73" s="208"/>
      <c r="L73" s="13">
        <f t="shared" si="41"/>
        <v>25.1</v>
      </c>
      <c r="M73" s="13">
        <f t="shared" si="42"/>
        <v>25.1</v>
      </c>
      <c r="N73" s="13">
        <f t="shared" si="43"/>
        <v>19.2</v>
      </c>
      <c r="O73" s="13">
        <f t="shared" si="44"/>
        <v>0</v>
      </c>
    </row>
    <row r="74" spans="1:15" ht="15" customHeight="1" x14ac:dyDescent="0.25">
      <c r="A74" s="41"/>
      <c r="B74" s="245"/>
      <c r="C74" s="98" t="s">
        <v>24</v>
      </c>
      <c r="D74" s="9">
        <f t="shared" si="11"/>
        <v>7.3</v>
      </c>
      <c r="E74" s="17">
        <v>7.3</v>
      </c>
      <c r="F74" s="17">
        <v>5.5</v>
      </c>
      <c r="G74" s="17"/>
      <c r="H74" s="10">
        <f t="shared" si="12"/>
        <v>0</v>
      </c>
      <c r="I74" s="11"/>
      <c r="J74" s="11"/>
      <c r="K74" s="208"/>
      <c r="L74" s="12">
        <f>M74+O74</f>
        <v>7.3</v>
      </c>
      <c r="M74" s="12">
        <f>E74+I74</f>
        <v>7.3</v>
      </c>
      <c r="N74" s="12">
        <f>F74+J74</f>
        <v>5.5</v>
      </c>
      <c r="O74" s="12">
        <f>G74+K74</f>
        <v>0</v>
      </c>
    </row>
    <row r="75" spans="1:15" ht="15" customHeight="1" x14ac:dyDescent="0.25">
      <c r="A75" s="6" t="s">
        <v>83</v>
      </c>
      <c r="B75" s="18" t="s">
        <v>19</v>
      </c>
      <c r="C75" s="16"/>
      <c r="D75" s="9">
        <f t="shared" si="11"/>
        <v>160.6</v>
      </c>
      <c r="E75" s="17">
        <f>SUM(E76:E78)</f>
        <v>160.6</v>
      </c>
      <c r="F75" s="17">
        <f>SUM(F76:F78)</f>
        <v>106</v>
      </c>
      <c r="G75" s="17">
        <f t="shared" ref="G75:O75" si="50">SUM(G76:G78)</f>
        <v>0</v>
      </c>
      <c r="H75" s="10">
        <f t="shared" si="12"/>
        <v>0</v>
      </c>
      <c r="I75" s="11">
        <f t="shared" si="50"/>
        <v>0</v>
      </c>
      <c r="J75" s="11">
        <f t="shared" si="50"/>
        <v>0</v>
      </c>
      <c r="K75" s="208">
        <f t="shared" si="50"/>
        <v>0</v>
      </c>
      <c r="L75" s="13">
        <f t="shared" si="50"/>
        <v>160.6</v>
      </c>
      <c r="M75" s="13">
        <f t="shared" si="50"/>
        <v>160.6</v>
      </c>
      <c r="N75" s="13">
        <f t="shared" si="50"/>
        <v>106</v>
      </c>
      <c r="O75" s="13">
        <f t="shared" si="50"/>
        <v>0</v>
      </c>
    </row>
    <row r="76" spans="1:15" ht="15" customHeight="1" x14ac:dyDescent="0.25">
      <c r="A76" s="20"/>
      <c r="C76" s="16" t="s">
        <v>9</v>
      </c>
      <c r="D76" s="9">
        <f t="shared" si="11"/>
        <v>107.4</v>
      </c>
      <c r="E76" s="17">
        <v>107.4</v>
      </c>
      <c r="F76" s="17">
        <v>65.3</v>
      </c>
      <c r="G76" s="17"/>
      <c r="H76" s="10">
        <f t="shared" si="12"/>
        <v>0</v>
      </c>
      <c r="I76" s="11"/>
      <c r="J76" s="11"/>
      <c r="K76" s="208"/>
      <c r="L76" s="13">
        <f t="shared" si="41"/>
        <v>107.4</v>
      </c>
      <c r="M76" s="13">
        <f t="shared" si="42"/>
        <v>107.4</v>
      </c>
      <c r="N76" s="13">
        <f t="shared" si="43"/>
        <v>65.3</v>
      </c>
      <c r="O76" s="13">
        <f t="shared" si="44"/>
        <v>0</v>
      </c>
    </row>
    <row r="77" spans="1:15" ht="15" customHeight="1" x14ac:dyDescent="0.25">
      <c r="A77" s="20"/>
      <c r="C77" s="16" t="s">
        <v>31</v>
      </c>
      <c r="D77" s="9">
        <f t="shared" si="11"/>
        <v>16.3</v>
      </c>
      <c r="E77" s="17">
        <v>16.3</v>
      </c>
      <c r="F77" s="17">
        <v>12.5</v>
      </c>
      <c r="G77" s="17"/>
      <c r="H77" s="10">
        <f t="shared" si="12"/>
        <v>0</v>
      </c>
      <c r="I77" s="11"/>
      <c r="J77" s="11"/>
      <c r="K77" s="208"/>
      <c r="L77" s="13">
        <f t="shared" si="41"/>
        <v>16.3</v>
      </c>
      <c r="M77" s="13">
        <f t="shared" si="42"/>
        <v>16.3</v>
      </c>
      <c r="N77" s="13">
        <f t="shared" si="43"/>
        <v>12.5</v>
      </c>
      <c r="O77" s="13">
        <f t="shared" si="44"/>
        <v>0</v>
      </c>
    </row>
    <row r="78" spans="1:15" ht="15" customHeight="1" x14ac:dyDescent="0.25">
      <c r="A78" s="20"/>
      <c r="C78" s="16" t="s">
        <v>22</v>
      </c>
      <c r="D78" s="9">
        <f t="shared" si="11"/>
        <v>36.9</v>
      </c>
      <c r="E78" s="17">
        <v>36.9</v>
      </c>
      <c r="F78" s="17">
        <v>28.2</v>
      </c>
      <c r="G78" s="17"/>
      <c r="H78" s="10">
        <f t="shared" si="12"/>
        <v>0</v>
      </c>
      <c r="I78" s="11"/>
      <c r="J78" s="11"/>
      <c r="K78" s="208"/>
      <c r="L78" s="13">
        <f t="shared" si="41"/>
        <v>36.9</v>
      </c>
      <c r="M78" s="13">
        <f t="shared" si="42"/>
        <v>36.9</v>
      </c>
      <c r="N78" s="13">
        <f t="shared" si="43"/>
        <v>28.2</v>
      </c>
      <c r="O78" s="13">
        <f t="shared" si="44"/>
        <v>0</v>
      </c>
    </row>
    <row r="79" spans="1:15" x14ac:dyDescent="0.25">
      <c r="A79" s="14" t="s">
        <v>84</v>
      </c>
      <c r="B79" s="251" t="s">
        <v>26</v>
      </c>
      <c r="C79" s="16" t="s">
        <v>9</v>
      </c>
      <c r="D79" s="9">
        <f t="shared" si="11"/>
        <v>1444</v>
      </c>
      <c r="E79" s="17">
        <v>247.8</v>
      </c>
      <c r="F79" s="17"/>
      <c r="G79" s="17">
        <v>1196.2</v>
      </c>
      <c r="H79" s="10">
        <f t="shared" si="12"/>
        <v>0</v>
      </c>
      <c r="I79" s="11"/>
      <c r="J79" s="11"/>
      <c r="K79" s="208"/>
      <c r="L79" s="13">
        <f>M79+O79</f>
        <v>1444</v>
      </c>
      <c r="M79" s="13">
        <f t="shared" ref="M79:O80" si="51">E79+I79</f>
        <v>247.8</v>
      </c>
      <c r="N79" s="13">
        <f t="shared" si="51"/>
        <v>0</v>
      </c>
      <c r="O79" s="13">
        <f t="shared" si="51"/>
        <v>1196.2</v>
      </c>
    </row>
    <row r="80" spans="1:15" ht="15" hidden="1" customHeight="1" x14ac:dyDescent="0.25">
      <c r="A80" s="20"/>
      <c r="B80" s="36" t="s">
        <v>170</v>
      </c>
      <c r="C80" s="98" t="s">
        <v>21</v>
      </c>
      <c r="D80" s="9">
        <f t="shared" si="11"/>
        <v>0</v>
      </c>
      <c r="E80" s="17"/>
      <c r="F80" s="17"/>
      <c r="G80" s="17"/>
      <c r="H80" s="10">
        <f t="shared" si="12"/>
        <v>0</v>
      </c>
      <c r="I80" s="11"/>
      <c r="J80" s="11"/>
      <c r="K80" s="208"/>
      <c r="L80" s="13">
        <f>M80+O80</f>
        <v>0</v>
      </c>
      <c r="M80" s="13">
        <f t="shared" si="51"/>
        <v>0</v>
      </c>
      <c r="N80" s="13">
        <f t="shared" si="51"/>
        <v>0</v>
      </c>
      <c r="O80" s="13">
        <f t="shared" si="51"/>
        <v>0</v>
      </c>
    </row>
    <row r="81" spans="1:15" ht="15.95" customHeight="1" x14ac:dyDescent="0.25">
      <c r="A81" s="21" t="s">
        <v>85</v>
      </c>
      <c r="B81" s="252" t="s">
        <v>174</v>
      </c>
      <c r="C81" s="73"/>
      <c r="D81" s="74">
        <f t="shared" ref="D81:O81" si="52">D12+D15+D22+D28+D33+D39+D44+D49+D54+D59+D65+D70+D75+D79+D80</f>
        <v>5504</v>
      </c>
      <c r="E81" s="74">
        <f t="shared" si="52"/>
        <v>4131.8999999999996</v>
      </c>
      <c r="F81" s="74">
        <f t="shared" si="52"/>
        <v>2153</v>
      </c>
      <c r="G81" s="74">
        <f t="shared" si="52"/>
        <v>1372.1000000000001</v>
      </c>
      <c r="H81" s="75">
        <f t="shared" si="52"/>
        <v>0</v>
      </c>
      <c r="I81" s="75">
        <f t="shared" si="52"/>
        <v>0</v>
      </c>
      <c r="J81" s="75">
        <f t="shared" si="52"/>
        <v>0</v>
      </c>
      <c r="K81" s="253">
        <f t="shared" si="52"/>
        <v>0</v>
      </c>
      <c r="L81" s="45">
        <f t="shared" si="52"/>
        <v>5504</v>
      </c>
      <c r="M81" s="45">
        <f t="shared" si="52"/>
        <v>4131.8999999999996</v>
      </c>
      <c r="N81" s="45">
        <f t="shared" si="52"/>
        <v>2153</v>
      </c>
      <c r="O81" s="45">
        <f t="shared" si="52"/>
        <v>1372.1000000000001</v>
      </c>
    </row>
    <row r="82" spans="1:15" ht="15.95" customHeight="1" x14ac:dyDescent="0.25">
      <c r="A82" s="159" t="s">
        <v>86</v>
      </c>
      <c r="B82" s="570" t="s">
        <v>59</v>
      </c>
      <c r="C82" s="571"/>
      <c r="D82" s="571"/>
      <c r="E82" s="571"/>
      <c r="F82" s="571"/>
      <c r="G82" s="571"/>
      <c r="H82" s="571"/>
      <c r="I82" s="571"/>
      <c r="J82" s="571"/>
      <c r="K82" s="571"/>
      <c r="L82" s="571"/>
      <c r="M82" s="571"/>
      <c r="N82" s="571"/>
      <c r="O82" s="572"/>
    </row>
    <row r="83" spans="1:15" ht="15" customHeight="1" x14ac:dyDescent="0.25">
      <c r="A83" s="6" t="s">
        <v>87</v>
      </c>
      <c r="B83" s="81" t="s">
        <v>20</v>
      </c>
      <c r="C83" s="82"/>
      <c r="D83" s="9">
        <f>D84+D85+D86+D89+D90</f>
        <v>1511.2</v>
      </c>
      <c r="E83" s="9">
        <f t="shared" ref="E83:O83" si="53">E84+E85+E86+E89+E90</f>
        <v>1358.2</v>
      </c>
      <c r="F83" s="9">
        <f t="shared" si="53"/>
        <v>0</v>
      </c>
      <c r="G83" s="9">
        <f t="shared" si="53"/>
        <v>153</v>
      </c>
      <c r="H83" s="10">
        <f t="shared" ref="H83:H90" si="54">I83+K83</f>
        <v>0</v>
      </c>
      <c r="I83" s="10">
        <f t="shared" si="53"/>
        <v>0</v>
      </c>
      <c r="J83" s="10">
        <f t="shared" si="53"/>
        <v>0</v>
      </c>
      <c r="K83" s="244">
        <f t="shared" si="53"/>
        <v>0</v>
      </c>
      <c r="L83" s="12">
        <f t="shared" si="53"/>
        <v>1511.2</v>
      </c>
      <c r="M83" s="12">
        <f t="shared" si="53"/>
        <v>1358.2</v>
      </c>
      <c r="N83" s="12">
        <f t="shared" si="53"/>
        <v>0</v>
      </c>
      <c r="O83" s="12">
        <f t="shared" si="53"/>
        <v>153</v>
      </c>
    </row>
    <row r="84" spans="1:15" ht="15" customHeight="1" x14ac:dyDescent="0.25">
      <c r="A84" s="20"/>
      <c r="B84" s="81"/>
      <c r="C84" s="31" t="s">
        <v>21</v>
      </c>
      <c r="D84" s="17">
        <f t="shared" ref="D84:D90" si="55">E84+G84</f>
        <v>60.099999999999994</v>
      </c>
      <c r="E84" s="17">
        <v>50.9</v>
      </c>
      <c r="F84" s="17"/>
      <c r="G84" s="17">
        <v>9.1999999999999993</v>
      </c>
      <c r="H84" s="10">
        <f t="shared" si="54"/>
        <v>0</v>
      </c>
      <c r="I84" s="11"/>
      <c r="J84" s="11"/>
      <c r="K84" s="208"/>
      <c r="L84" s="13">
        <f t="shared" ref="L84:L134" si="56">M84+O84</f>
        <v>60.099999999999994</v>
      </c>
      <c r="M84" s="13">
        <f t="shared" ref="M84:M134" si="57">E84+I84</f>
        <v>50.9</v>
      </c>
      <c r="N84" s="13">
        <f t="shared" ref="N84:N134" si="58">F84+J84</f>
        <v>0</v>
      </c>
      <c r="O84" s="13">
        <f t="shared" ref="O84:O134" si="59">G84+K84</f>
        <v>9.1999999999999993</v>
      </c>
    </row>
    <row r="85" spans="1:15" hidden="1" x14ac:dyDescent="0.25">
      <c r="A85" s="20"/>
      <c r="B85" s="81"/>
      <c r="C85" s="166" t="s">
        <v>25</v>
      </c>
      <c r="D85" s="17">
        <f t="shared" si="55"/>
        <v>0</v>
      </c>
      <c r="E85" s="17"/>
      <c r="F85" s="17"/>
      <c r="G85" s="17"/>
      <c r="H85" s="10">
        <f t="shared" si="54"/>
        <v>0</v>
      </c>
      <c r="I85" s="11"/>
      <c r="J85" s="11"/>
      <c r="K85" s="208"/>
      <c r="L85" s="13">
        <f>M85+O85</f>
        <v>0</v>
      </c>
      <c r="M85" s="13">
        <f>E85+I85</f>
        <v>0</v>
      </c>
      <c r="N85" s="13">
        <f>F85+J85</f>
        <v>0</v>
      </c>
      <c r="O85" s="13">
        <f>G85+K85</f>
        <v>0</v>
      </c>
    </row>
    <row r="86" spans="1:15" ht="15" customHeight="1" x14ac:dyDescent="0.25">
      <c r="A86" s="41"/>
      <c r="B86" s="254"/>
      <c r="C86" s="486" t="s">
        <v>31</v>
      </c>
      <c r="D86" s="255">
        <f>D87+D88</f>
        <v>1200.4000000000001</v>
      </c>
      <c r="E86" s="17">
        <f t="shared" ref="E86:O86" si="60">E87+E88</f>
        <v>1181.0999999999999</v>
      </c>
      <c r="F86" s="17">
        <f t="shared" si="60"/>
        <v>0</v>
      </c>
      <c r="G86" s="17">
        <f t="shared" si="60"/>
        <v>19.3</v>
      </c>
      <c r="H86" s="10">
        <f>I86+K86</f>
        <v>0</v>
      </c>
      <c r="I86" s="11">
        <f>I87+I88</f>
        <v>0</v>
      </c>
      <c r="J86" s="11">
        <f t="shared" ref="J86:K86" si="61">J87+J88</f>
        <v>0</v>
      </c>
      <c r="K86" s="11">
        <f t="shared" si="61"/>
        <v>0</v>
      </c>
      <c r="L86" s="13">
        <f t="shared" si="60"/>
        <v>1200.4000000000001</v>
      </c>
      <c r="M86" s="13">
        <f t="shared" si="60"/>
        <v>1181.0999999999999</v>
      </c>
      <c r="N86" s="13">
        <f t="shared" si="60"/>
        <v>0</v>
      </c>
      <c r="O86" s="13">
        <f t="shared" si="60"/>
        <v>19.3</v>
      </c>
    </row>
    <row r="87" spans="1:15" ht="15" hidden="1" customHeight="1" x14ac:dyDescent="0.25">
      <c r="A87" s="256"/>
      <c r="B87" s="257" t="s">
        <v>8</v>
      </c>
      <c r="C87" s="500"/>
      <c r="D87" s="259">
        <f t="shared" si="55"/>
        <v>250.4</v>
      </c>
      <c r="E87" s="260">
        <v>231.1</v>
      </c>
      <c r="F87" s="260"/>
      <c r="G87" s="260">
        <v>19.3</v>
      </c>
      <c r="H87" s="10">
        <f t="shared" si="54"/>
        <v>0</v>
      </c>
      <c r="I87" s="11"/>
      <c r="J87" s="11"/>
      <c r="K87" s="208"/>
      <c r="L87" s="260">
        <f t="shared" si="56"/>
        <v>250.4</v>
      </c>
      <c r="M87" s="260">
        <f t="shared" si="57"/>
        <v>231.1</v>
      </c>
      <c r="N87" s="260">
        <f t="shared" si="58"/>
        <v>0</v>
      </c>
      <c r="O87" s="260">
        <f t="shared" si="59"/>
        <v>19.3</v>
      </c>
    </row>
    <row r="88" spans="1:15" ht="27.95" customHeight="1" x14ac:dyDescent="0.25">
      <c r="A88" s="41"/>
      <c r="B88" s="261" t="s">
        <v>169</v>
      </c>
      <c r="C88" s="501"/>
      <c r="D88" s="255">
        <f t="shared" si="55"/>
        <v>950</v>
      </c>
      <c r="E88" s="17">
        <v>950</v>
      </c>
      <c r="F88" s="97"/>
      <c r="G88" s="97"/>
      <c r="H88" s="10">
        <f t="shared" si="54"/>
        <v>0</v>
      </c>
      <c r="I88" s="11"/>
      <c r="J88" s="11"/>
      <c r="K88" s="208"/>
      <c r="L88" s="13">
        <f t="shared" si="56"/>
        <v>950</v>
      </c>
      <c r="M88" s="13">
        <f t="shared" si="57"/>
        <v>950</v>
      </c>
      <c r="N88" s="13">
        <f t="shared" si="58"/>
        <v>0</v>
      </c>
      <c r="O88" s="13">
        <f t="shared" si="59"/>
        <v>0</v>
      </c>
    </row>
    <row r="89" spans="1:15" ht="15" customHeight="1" x14ac:dyDescent="0.25">
      <c r="A89" s="41"/>
      <c r="B89" s="42"/>
      <c r="C89" s="262" t="s">
        <v>22</v>
      </c>
      <c r="D89" s="17">
        <f t="shared" si="55"/>
        <v>201.3</v>
      </c>
      <c r="E89" s="17">
        <v>76.8</v>
      </c>
      <c r="F89" s="17"/>
      <c r="G89" s="17">
        <v>124.5</v>
      </c>
      <c r="H89" s="10">
        <f t="shared" si="54"/>
        <v>0</v>
      </c>
      <c r="I89" s="11"/>
      <c r="J89" s="11"/>
      <c r="K89" s="208"/>
      <c r="L89" s="13">
        <f t="shared" si="56"/>
        <v>201.3</v>
      </c>
      <c r="M89" s="13">
        <f t="shared" si="57"/>
        <v>76.8</v>
      </c>
      <c r="N89" s="13">
        <f t="shared" si="58"/>
        <v>0</v>
      </c>
      <c r="O89" s="13">
        <f t="shared" si="59"/>
        <v>124.5</v>
      </c>
    </row>
    <row r="90" spans="1:15" ht="15" customHeight="1" x14ac:dyDescent="0.25">
      <c r="A90" s="41"/>
      <c r="B90" s="42"/>
      <c r="C90" s="83" t="s">
        <v>30</v>
      </c>
      <c r="D90" s="17">
        <f t="shared" si="55"/>
        <v>49.4</v>
      </c>
      <c r="E90" s="17">
        <v>49.4</v>
      </c>
      <c r="F90" s="17"/>
      <c r="G90" s="17"/>
      <c r="H90" s="10">
        <f t="shared" si="54"/>
        <v>0</v>
      </c>
      <c r="I90" s="11"/>
      <c r="J90" s="11"/>
      <c r="K90" s="208"/>
      <c r="L90" s="13">
        <f t="shared" si="56"/>
        <v>49.4</v>
      </c>
      <c r="M90" s="13">
        <f t="shared" si="57"/>
        <v>49.4</v>
      </c>
      <c r="N90" s="13">
        <f t="shared" si="58"/>
        <v>0</v>
      </c>
      <c r="O90" s="13">
        <f t="shared" si="59"/>
        <v>0</v>
      </c>
    </row>
    <row r="91" spans="1:15" ht="15" customHeight="1" x14ac:dyDescent="0.25">
      <c r="A91" s="33" t="s">
        <v>88</v>
      </c>
      <c r="B91" s="247" t="s">
        <v>7</v>
      </c>
      <c r="C91" s="98"/>
      <c r="D91" s="17">
        <f>SUM(D92:D94)</f>
        <v>16.3</v>
      </c>
      <c r="E91" s="17">
        <f>SUM(E92:E94)</f>
        <v>16.3</v>
      </c>
      <c r="F91" s="17">
        <f>SUM(F92:F94)</f>
        <v>0</v>
      </c>
      <c r="G91" s="17">
        <f t="shared" ref="G91:O91" si="62">SUM(G92:G94)</f>
        <v>0</v>
      </c>
      <c r="H91" s="11">
        <f t="shared" si="62"/>
        <v>0</v>
      </c>
      <c r="I91" s="11">
        <f t="shared" si="62"/>
        <v>0</v>
      </c>
      <c r="J91" s="11">
        <f t="shared" si="62"/>
        <v>0</v>
      </c>
      <c r="K91" s="208">
        <f t="shared" si="62"/>
        <v>0</v>
      </c>
      <c r="L91" s="13">
        <f t="shared" si="62"/>
        <v>16.3</v>
      </c>
      <c r="M91" s="13">
        <f t="shared" si="62"/>
        <v>16.3</v>
      </c>
      <c r="N91" s="13">
        <f t="shared" si="62"/>
        <v>0</v>
      </c>
      <c r="O91" s="13">
        <f t="shared" si="62"/>
        <v>0</v>
      </c>
    </row>
    <row r="92" spans="1:15" ht="15" customHeight="1" x14ac:dyDescent="0.25">
      <c r="A92" s="41"/>
      <c r="B92" s="263"/>
      <c r="C92" s="98" t="s">
        <v>25</v>
      </c>
      <c r="D92" s="17">
        <f>E92+G92</f>
        <v>8.1999999999999993</v>
      </c>
      <c r="E92" s="17">
        <v>8.1999999999999993</v>
      </c>
      <c r="F92" s="17"/>
      <c r="G92" s="17"/>
      <c r="H92" s="10">
        <f>I92+K92</f>
        <v>0</v>
      </c>
      <c r="I92" s="11"/>
      <c r="J92" s="11"/>
      <c r="K92" s="208"/>
      <c r="L92" s="13">
        <f t="shared" si="56"/>
        <v>8.1999999999999993</v>
      </c>
      <c r="M92" s="13">
        <f t="shared" si="57"/>
        <v>8.1999999999999993</v>
      </c>
      <c r="N92" s="13">
        <f t="shared" si="58"/>
        <v>0</v>
      </c>
      <c r="O92" s="13">
        <f t="shared" si="59"/>
        <v>0</v>
      </c>
    </row>
    <row r="93" spans="1:15" ht="15" customHeight="1" x14ac:dyDescent="0.25">
      <c r="A93" s="41"/>
      <c r="B93" s="248"/>
      <c r="C93" s="98" t="s">
        <v>31</v>
      </c>
      <c r="D93" s="17">
        <f>E93+G93</f>
        <v>1.8</v>
      </c>
      <c r="E93" s="17">
        <v>1.8</v>
      </c>
      <c r="F93" s="17"/>
      <c r="G93" s="17"/>
      <c r="H93" s="10">
        <f t="shared" ref="H93:H134" si="63">I93+K93</f>
        <v>0</v>
      </c>
      <c r="I93" s="11"/>
      <c r="J93" s="11"/>
      <c r="K93" s="208"/>
      <c r="L93" s="13">
        <f t="shared" si="56"/>
        <v>1.8</v>
      </c>
      <c r="M93" s="13">
        <f t="shared" si="57"/>
        <v>1.8</v>
      </c>
      <c r="N93" s="13">
        <f t="shared" si="58"/>
        <v>0</v>
      </c>
      <c r="O93" s="13">
        <f t="shared" si="59"/>
        <v>0</v>
      </c>
    </row>
    <row r="94" spans="1:15" ht="15" customHeight="1" x14ac:dyDescent="0.25">
      <c r="A94" s="41"/>
      <c r="B94" s="248"/>
      <c r="C94" s="98" t="s">
        <v>22</v>
      </c>
      <c r="D94" s="17">
        <f>E94+G94</f>
        <v>6.3</v>
      </c>
      <c r="E94" s="17">
        <v>6.3</v>
      </c>
      <c r="F94" s="17"/>
      <c r="G94" s="17"/>
      <c r="H94" s="10">
        <f t="shared" si="63"/>
        <v>0</v>
      </c>
      <c r="I94" s="11"/>
      <c r="J94" s="11"/>
      <c r="K94" s="208"/>
      <c r="L94" s="13">
        <f t="shared" si="56"/>
        <v>6.3</v>
      </c>
      <c r="M94" s="13">
        <f t="shared" si="57"/>
        <v>6.3</v>
      </c>
      <c r="N94" s="13">
        <f t="shared" si="58"/>
        <v>0</v>
      </c>
      <c r="O94" s="13">
        <f t="shared" si="59"/>
        <v>0</v>
      </c>
    </row>
    <row r="95" spans="1:15" ht="15" customHeight="1" x14ac:dyDescent="0.25">
      <c r="A95" s="33" t="s">
        <v>89</v>
      </c>
      <c r="B95" s="18" t="s">
        <v>10</v>
      </c>
      <c r="C95" s="98"/>
      <c r="D95" s="17">
        <f>SUM(D96:D98)</f>
        <v>16.200000000000003</v>
      </c>
      <c r="E95" s="17">
        <f>SUM(E96:E98)</f>
        <v>16.200000000000003</v>
      </c>
      <c r="F95" s="17">
        <f t="shared" ref="F95:O95" si="64">SUM(F96:F98)</f>
        <v>0</v>
      </c>
      <c r="G95" s="17">
        <f t="shared" si="64"/>
        <v>0</v>
      </c>
      <c r="H95" s="11">
        <f t="shared" si="64"/>
        <v>0</v>
      </c>
      <c r="I95" s="11">
        <f t="shared" si="64"/>
        <v>0</v>
      </c>
      <c r="J95" s="11">
        <f t="shared" si="64"/>
        <v>0</v>
      </c>
      <c r="K95" s="208">
        <f t="shared" si="64"/>
        <v>0</v>
      </c>
      <c r="L95" s="13">
        <f t="shared" si="64"/>
        <v>16.200000000000003</v>
      </c>
      <c r="M95" s="13">
        <f t="shared" si="64"/>
        <v>16.200000000000003</v>
      </c>
      <c r="N95" s="13">
        <f t="shared" si="64"/>
        <v>0</v>
      </c>
      <c r="O95" s="13">
        <f t="shared" si="64"/>
        <v>0</v>
      </c>
    </row>
    <row r="96" spans="1:15" ht="15" customHeight="1" x14ac:dyDescent="0.25">
      <c r="A96" s="41"/>
      <c r="B96" s="245"/>
      <c r="C96" s="98" t="s">
        <v>25</v>
      </c>
      <c r="D96" s="17">
        <f>E96+G96</f>
        <v>7.3</v>
      </c>
      <c r="E96" s="17">
        <v>7.3</v>
      </c>
      <c r="F96" s="17"/>
      <c r="G96" s="17"/>
      <c r="H96" s="10">
        <f t="shared" si="63"/>
        <v>0</v>
      </c>
      <c r="I96" s="11"/>
      <c r="J96" s="11"/>
      <c r="K96" s="208"/>
      <c r="L96" s="13">
        <f t="shared" si="56"/>
        <v>7.3</v>
      </c>
      <c r="M96" s="13">
        <f t="shared" si="57"/>
        <v>7.3</v>
      </c>
      <c r="N96" s="13">
        <f t="shared" si="58"/>
        <v>0</v>
      </c>
      <c r="O96" s="13">
        <f t="shared" si="59"/>
        <v>0</v>
      </c>
    </row>
    <row r="97" spans="1:15" ht="15" customHeight="1" x14ac:dyDescent="0.25">
      <c r="A97" s="41"/>
      <c r="B97" s="7"/>
      <c r="C97" s="98" t="s">
        <v>31</v>
      </c>
      <c r="D97" s="17">
        <f>E97+G97</f>
        <v>1</v>
      </c>
      <c r="E97" s="17">
        <v>1</v>
      </c>
      <c r="F97" s="17"/>
      <c r="G97" s="17"/>
      <c r="H97" s="10">
        <f t="shared" si="63"/>
        <v>0</v>
      </c>
      <c r="I97" s="11"/>
      <c r="J97" s="11"/>
      <c r="K97" s="208"/>
      <c r="L97" s="13">
        <f t="shared" si="56"/>
        <v>1</v>
      </c>
      <c r="M97" s="13">
        <f t="shared" si="57"/>
        <v>1</v>
      </c>
      <c r="N97" s="13">
        <f t="shared" si="58"/>
        <v>0</v>
      </c>
      <c r="O97" s="13">
        <f t="shared" si="59"/>
        <v>0</v>
      </c>
    </row>
    <row r="98" spans="1:15" ht="15" customHeight="1" x14ac:dyDescent="0.25">
      <c r="A98" s="41"/>
      <c r="B98" s="7"/>
      <c r="C98" s="98" t="s">
        <v>22</v>
      </c>
      <c r="D98" s="17">
        <f>E98+G98</f>
        <v>7.9</v>
      </c>
      <c r="E98" s="17">
        <v>7.9</v>
      </c>
      <c r="F98" s="17"/>
      <c r="G98" s="17"/>
      <c r="H98" s="10">
        <f t="shared" si="63"/>
        <v>0</v>
      </c>
      <c r="I98" s="11"/>
      <c r="J98" s="11"/>
      <c r="K98" s="208"/>
      <c r="L98" s="13">
        <f t="shared" si="56"/>
        <v>7.9</v>
      </c>
      <c r="M98" s="13">
        <f t="shared" si="57"/>
        <v>7.9</v>
      </c>
      <c r="N98" s="13">
        <f t="shared" si="58"/>
        <v>0</v>
      </c>
      <c r="O98" s="13">
        <f t="shared" si="59"/>
        <v>0</v>
      </c>
    </row>
    <row r="99" spans="1:15" ht="15" customHeight="1" x14ac:dyDescent="0.25">
      <c r="A99" s="33" t="s">
        <v>90</v>
      </c>
      <c r="B99" s="36" t="s">
        <v>11</v>
      </c>
      <c r="C99" s="98"/>
      <c r="D99" s="17">
        <f>SUM(D100:D102)</f>
        <v>18.100000000000001</v>
      </c>
      <c r="E99" s="17">
        <f>SUM(E100:E102)</f>
        <v>18.100000000000001</v>
      </c>
      <c r="F99" s="17">
        <f t="shared" ref="F99:O99" si="65">SUM(F100:F102)</f>
        <v>0</v>
      </c>
      <c r="G99" s="17">
        <f t="shared" si="65"/>
        <v>0</v>
      </c>
      <c r="H99" s="11">
        <f t="shared" si="65"/>
        <v>0</v>
      </c>
      <c r="I99" s="11">
        <f t="shared" si="65"/>
        <v>0</v>
      </c>
      <c r="J99" s="11">
        <f t="shared" si="65"/>
        <v>0</v>
      </c>
      <c r="K99" s="208">
        <f t="shared" si="65"/>
        <v>0</v>
      </c>
      <c r="L99" s="13">
        <f t="shared" si="65"/>
        <v>18.100000000000001</v>
      </c>
      <c r="M99" s="13">
        <f t="shared" si="65"/>
        <v>18.100000000000001</v>
      </c>
      <c r="N99" s="13">
        <f t="shared" si="65"/>
        <v>0</v>
      </c>
      <c r="O99" s="13">
        <f t="shared" si="65"/>
        <v>0</v>
      </c>
    </row>
    <row r="100" spans="1:15" ht="15" customHeight="1" x14ac:dyDescent="0.25">
      <c r="A100" s="41"/>
      <c r="B100" s="245"/>
      <c r="C100" s="98" t="s">
        <v>25</v>
      </c>
      <c r="D100" s="17">
        <f>E100+G100</f>
        <v>8.8000000000000007</v>
      </c>
      <c r="E100" s="17">
        <v>8.8000000000000007</v>
      </c>
      <c r="F100" s="17"/>
      <c r="G100" s="17"/>
      <c r="H100" s="10">
        <f>I100+K100</f>
        <v>0</v>
      </c>
      <c r="I100" s="11"/>
      <c r="J100" s="11"/>
      <c r="K100" s="208"/>
      <c r="L100" s="13">
        <f t="shared" si="56"/>
        <v>8.8000000000000007</v>
      </c>
      <c r="M100" s="13">
        <f t="shared" si="57"/>
        <v>8.8000000000000007</v>
      </c>
      <c r="N100" s="13">
        <f t="shared" si="58"/>
        <v>0</v>
      </c>
      <c r="O100" s="13">
        <f t="shared" si="59"/>
        <v>0</v>
      </c>
    </row>
    <row r="101" spans="1:15" ht="15" customHeight="1" x14ac:dyDescent="0.25">
      <c r="A101" s="41"/>
      <c r="B101" s="27"/>
      <c r="C101" s="98" t="s">
        <v>31</v>
      </c>
      <c r="D101" s="17">
        <f>E101+G101</f>
        <v>3.1</v>
      </c>
      <c r="E101" s="17">
        <v>3.1</v>
      </c>
      <c r="F101" s="17"/>
      <c r="G101" s="17"/>
      <c r="H101" s="10">
        <f t="shared" si="63"/>
        <v>0</v>
      </c>
      <c r="I101" s="11"/>
      <c r="J101" s="11"/>
      <c r="K101" s="208"/>
      <c r="L101" s="13">
        <f t="shared" si="56"/>
        <v>3.1</v>
      </c>
      <c r="M101" s="13">
        <f t="shared" si="57"/>
        <v>3.1</v>
      </c>
      <c r="N101" s="13">
        <f t="shared" si="58"/>
        <v>0</v>
      </c>
      <c r="O101" s="13">
        <f t="shared" si="59"/>
        <v>0</v>
      </c>
    </row>
    <row r="102" spans="1:15" ht="15" customHeight="1" x14ac:dyDescent="0.25">
      <c r="A102" s="41"/>
      <c r="B102" s="27"/>
      <c r="C102" s="98" t="s">
        <v>22</v>
      </c>
      <c r="D102" s="17">
        <f>E102+G102</f>
        <v>6.2</v>
      </c>
      <c r="E102" s="17">
        <v>6.2</v>
      </c>
      <c r="F102" s="17"/>
      <c r="G102" s="17"/>
      <c r="H102" s="10">
        <f t="shared" si="63"/>
        <v>0</v>
      </c>
      <c r="I102" s="11"/>
      <c r="J102" s="11"/>
      <c r="K102" s="208"/>
      <c r="L102" s="13">
        <f t="shared" si="56"/>
        <v>6.2</v>
      </c>
      <c r="M102" s="13">
        <f t="shared" si="57"/>
        <v>6.2</v>
      </c>
      <c r="N102" s="13">
        <f t="shared" si="58"/>
        <v>0</v>
      </c>
      <c r="O102" s="13">
        <f t="shared" si="59"/>
        <v>0</v>
      </c>
    </row>
    <row r="103" spans="1:15" ht="15" customHeight="1" x14ac:dyDescent="0.25">
      <c r="A103" s="33" t="s">
        <v>91</v>
      </c>
      <c r="B103" s="36" t="s">
        <v>61</v>
      </c>
      <c r="C103" s="98"/>
      <c r="D103" s="17">
        <f>SUM(D104:D106)</f>
        <v>24.1</v>
      </c>
      <c r="E103" s="17">
        <f>SUM(E104:E106)</f>
        <v>20.6</v>
      </c>
      <c r="F103" s="17">
        <f t="shared" ref="F103:O103" si="66">SUM(F104:F106)</f>
        <v>0</v>
      </c>
      <c r="G103" s="17">
        <f t="shared" si="66"/>
        <v>3.5</v>
      </c>
      <c r="H103" s="11">
        <f t="shared" si="66"/>
        <v>0</v>
      </c>
      <c r="I103" s="11">
        <f t="shared" si="66"/>
        <v>0</v>
      </c>
      <c r="J103" s="11">
        <f t="shared" si="66"/>
        <v>0</v>
      </c>
      <c r="K103" s="208">
        <f t="shared" si="66"/>
        <v>0</v>
      </c>
      <c r="L103" s="13">
        <f t="shared" si="66"/>
        <v>24.1</v>
      </c>
      <c r="M103" s="13">
        <f t="shared" si="66"/>
        <v>20.6</v>
      </c>
      <c r="N103" s="13">
        <f t="shared" si="66"/>
        <v>0</v>
      </c>
      <c r="O103" s="13">
        <f t="shared" si="66"/>
        <v>3.5</v>
      </c>
    </row>
    <row r="104" spans="1:15" ht="15" customHeight="1" x14ac:dyDescent="0.25">
      <c r="A104" s="41"/>
      <c r="B104" s="245"/>
      <c r="C104" s="98" t="s">
        <v>25</v>
      </c>
      <c r="D104" s="17">
        <f>E104+G104</f>
        <v>10.199999999999999</v>
      </c>
      <c r="E104" s="17">
        <v>10.199999999999999</v>
      </c>
      <c r="F104" s="17"/>
      <c r="G104" s="17"/>
      <c r="H104" s="10">
        <f>I104+K104</f>
        <v>0</v>
      </c>
      <c r="I104" s="11"/>
      <c r="J104" s="11"/>
      <c r="K104" s="208"/>
      <c r="L104" s="13">
        <f t="shared" si="56"/>
        <v>10.199999999999999</v>
      </c>
      <c r="M104" s="13">
        <f t="shared" si="57"/>
        <v>10.199999999999999</v>
      </c>
      <c r="N104" s="13">
        <f t="shared" si="58"/>
        <v>0</v>
      </c>
      <c r="O104" s="13">
        <f t="shared" si="59"/>
        <v>0</v>
      </c>
    </row>
    <row r="105" spans="1:15" ht="15" customHeight="1" x14ac:dyDescent="0.25">
      <c r="A105" s="41"/>
      <c r="B105" s="27"/>
      <c r="C105" s="98" t="s">
        <v>31</v>
      </c>
      <c r="D105" s="17">
        <f>E105+G105</f>
        <v>1.9</v>
      </c>
      <c r="E105" s="17">
        <v>1.9</v>
      </c>
      <c r="F105" s="17"/>
      <c r="G105" s="17"/>
      <c r="H105" s="10">
        <f t="shared" si="63"/>
        <v>0</v>
      </c>
      <c r="I105" s="11"/>
      <c r="J105" s="11"/>
      <c r="K105" s="208"/>
      <c r="L105" s="13">
        <f t="shared" si="56"/>
        <v>1.9</v>
      </c>
      <c r="M105" s="13">
        <f t="shared" si="57"/>
        <v>1.9</v>
      </c>
      <c r="N105" s="13">
        <f t="shared" si="58"/>
        <v>0</v>
      </c>
      <c r="O105" s="13">
        <f t="shared" si="59"/>
        <v>0</v>
      </c>
    </row>
    <row r="106" spans="1:15" ht="15" customHeight="1" x14ac:dyDescent="0.25">
      <c r="A106" s="41"/>
      <c r="B106" s="27"/>
      <c r="C106" s="98" t="s">
        <v>22</v>
      </c>
      <c r="D106" s="17">
        <f>E106+G106</f>
        <v>12</v>
      </c>
      <c r="E106" s="17">
        <v>8.5</v>
      </c>
      <c r="F106" s="17"/>
      <c r="G106" s="17">
        <v>3.5</v>
      </c>
      <c r="H106" s="10">
        <f t="shared" si="63"/>
        <v>0</v>
      </c>
      <c r="I106" s="11"/>
      <c r="J106" s="11"/>
      <c r="K106" s="208"/>
      <c r="L106" s="13">
        <f t="shared" si="56"/>
        <v>12</v>
      </c>
      <c r="M106" s="13">
        <f t="shared" si="57"/>
        <v>8.5</v>
      </c>
      <c r="N106" s="13">
        <f t="shared" si="58"/>
        <v>0</v>
      </c>
      <c r="O106" s="13">
        <f t="shared" si="59"/>
        <v>3.5</v>
      </c>
    </row>
    <row r="107" spans="1:15" ht="15" customHeight="1" x14ac:dyDescent="0.25">
      <c r="A107" s="33" t="s">
        <v>92</v>
      </c>
      <c r="B107" s="36" t="s">
        <v>62</v>
      </c>
      <c r="C107" s="98"/>
      <c r="D107" s="17">
        <f>SUM(D108:D110)</f>
        <v>16</v>
      </c>
      <c r="E107" s="17">
        <f>SUM(E108:E110)</f>
        <v>16</v>
      </c>
      <c r="F107" s="17">
        <f t="shared" ref="F107:O107" si="67">SUM(F108:F110)</f>
        <v>0</v>
      </c>
      <c r="G107" s="17">
        <f t="shared" si="67"/>
        <v>0</v>
      </c>
      <c r="H107" s="11">
        <f t="shared" si="67"/>
        <v>0</v>
      </c>
      <c r="I107" s="11">
        <f t="shared" si="67"/>
        <v>0</v>
      </c>
      <c r="J107" s="11">
        <f t="shared" si="67"/>
        <v>0</v>
      </c>
      <c r="K107" s="208">
        <f t="shared" si="67"/>
        <v>0</v>
      </c>
      <c r="L107" s="13">
        <f t="shared" si="67"/>
        <v>16</v>
      </c>
      <c r="M107" s="13">
        <f t="shared" si="67"/>
        <v>16</v>
      </c>
      <c r="N107" s="13">
        <f t="shared" si="67"/>
        <v>0</v>
      </c>
      <c r="O107" s="13">
        <f t="shared" si="67"/>
        <v>0</v>
      </c>
    </row>
    <row r="108" spans="1:15" ht="15" customHeight="1" x14ac:dyDescent="0.25">
      <c r="A108" s="41"/>
      <c r="B108" s="245"/>
      <c r="C108" s="98" t="s">
        <v>25</v>
      </c>
      <c r="D108" s="17">
        <f>E108+G108</f>
        <v>7.4</v>
      </c>
      <c r="E108" s="17">
        <v>7.4</v>
      </c>
      <c r="F108" s="17"/>
      <c r="G108" s="17"/>
      <c r="H108" s="10">
        <f t="shared" si="63"/>
        <v>0</v>
      </c>
      <c r="I108" s="11"/>
      <c r="J108" s="11"/>
      <c r="K108" s="208"/>
      <c r="L108" s="13">
        <f t="shared" si="56"/>
        <v>7.4</v>
      </c>
      <c r="M108" s="13">
        <f t="shared" si="57"/>
        <v>7.4</v>
      </c>
      <c r="N108" s="13">
        <f t="shared" si="58"/>
        <v>0</v>
      </c>
      <c r="O108" s="13">
        <f t="shared" si="59"/>
        <v>0</v>
      </c>
    </row>
    <row r="109" spans="1:15" ht="15" customHeight="1" x14ac:dyDescent="0.25">
      <c r="A109" s="41"/>
      <c r="B109" s="27"/>
      <c r="C109" s="98" t="s">
        <v>31</v>
      </c>
      <c r="D109" s="17">
        <f>E109+G109</f>
        <v>2</v>
      </c>
      <c r="E109" s="17">
        <v>2</v>
      </c>
      <c r="F109" s="17"/>
      <c r="G109" s="17"/>
      <c r="H109" s="10">
        <f t="shared" si="63"/>
        <v>0</v>
      </c>
      <c r="I109" s="11"/>
      <c r="J109" s="11"/>
      <c r="K109" s="208"/>
      <c r="L109" s="13">
        <f t="shared" si="56"/>
        <v>2</v>
      </c>
      <c r="M109" s="13">
        <f t="shared" si="57"/>
        <v>2</v>
      </c>
      <c r="N109" s="13">
        <f t="shared" si="58"/>
        <v>0</v>
      </c>
      <c r="O109" s="13">
        <f t="shared" si="59"/>
        <v>0</v>
      </c>
    </row>
    <row r="110" spans="1:15" ht="15" customHeight="1" x14ac:dyDescent="0.25">
      <c r="A110" s="41"/>
      <c r="B110" s="27"/>
      <c r="C110" s="98" t="s">
        <v>22</v>
      </c>
      <c r="D110" s="17">
        <f>E110+G110</f>
        <v>6.6</v>
      </c>
      <c r="E110" s="17">
        <v>6.6</v>
      </c>
      <c r="F110" s="17"/>
      <c r="G110" s="17"/>
      <c r="H110" s="10">
        <f t="shared" si="63"/>
        <v>0</v>
      </c>
      <c r="I110" s="11"/>
      <c r="J110" s="11"/>
      <c r="K110" s="208"/>
      <c r="L110" s="13">
        <f t="shared" si="56"/>
        <v>6.6</v>
      </c>
      <c r="M110" s="13">
        <f t="shared" si="57"/>
        <v>6.6</v>
      </c>
      <c r="N110" s="13">
        <f t="shared" si="58"/>
        <v>0</v>
      </c>
      <c r="O110" s="13">
        <f t="shared" si="59"/>
        <v>0</v>
      </c>
    </row>
    <row r="111" spans="1:15" ht="15" customHeight="1" x14ac:dyDescent="0.25">
      <c r="A111" s="33" t="s">
        <v>93</v>
      </c>
      <c r="B111" s="36" t="s">
        <v>14</v>
      </c>
      <c r="C111" s="98"/>
      <c r="D111" s="17">
        <f>SUM(D112:D114)</f>
        <v>24.6</v>
      </c>
      <c r="E111" s="17">
        <f>SUM(E112:E114)</f>
        <v>24.6</v>
      </c>
      <c r="F111" s="17">
        <f t="shared" ref="F111:O111" si="68">SUM(F112:F114)</f>
        <v>0</v>
      </c>
      <c r="G111" s="17">
        <f t="shared" si="68"/>
        <v>0</v>
      </c>
      <c r="H111" s="11">
        <f t="shared" si="68"/>
        <v>0</v>
      </c>
      <c r="I111" s="11">
        <f t="shared" si="68"/>
        <v>0</v>
      </c>
      <c r="J111" s="11">
        <f t="shared" si="68"/>
        <v>0</v>
      </c>
      <c r="K111" s="208">
        <f t="shared" si="68"/>
        <v>0</v>
      </c>
      <c r="L111" s="13">
        <f t="shared" si="68"/>
        <v>24.6</v>
      </c>
      <c r="M111" s="13">
        <f t="shared" si="68"/>
        <v>24.6</v>
      </c>
      <c r="N111" s="13">
        <f t="shared" si="68"/>
        <v>0</v>
      </c>
      <c r="O111" s="13">
        <f t="shared" si="68"/>
        <v>0</v>
      </c>
    </row>
    <row r="112" spans="1:15" ht="15" customHeight="1" x14ac:dyDescent="0.25">
      <c r="A112" s="41"/>
      <c r="B112" s="245"/>
      <c r="C112" s="98" t="s">
        <v>25</v>
      </c>
      <c r="D112" s="17">
        <f>E112+G112</f>
        <v>9.6</v>
      </c>
      <c r="E112" s="17">
        <v>9.6</v>
      </c>
      <c r="F112" s="17"/>
      <c r="G112" s="17"/>
      <c r="H112" s="10">
        <f t="shared" si="63"/>
        <v>0</v>
      </c>
      <c r="I112" s="11"/>
      <c r="J112" s="11"/>
      <c r="K112" s="208"/>
      <c r="L112" s="13">
        <f t="shared" si="56"/>
        <v>9.6</v>
      </c>
      <c r="M112" s="13">
        <f t="shared" si="57"/>
        <v>9.6</v>
      </c>
      <c r="N112" s="13">
        <f t="shared" si="58"/>
        <v>0</v>
      </c>
      <c r="O112" s="13">
        <f t="shared" si="59"/>
        <v>0</v>
      </c>
    </row>
    <row r="113" spans="1:15" ht="15" customHeight="1" x14ac:dyDescent="0.25">
      <c r="A113" s="41"/>
      <c r="B113" s="27"/>
      <c r="C113" s="98" t="s">
        <v>31</v>
      </c>
      <c r="D113" s="17">
        <f>E113+G113</f>
        <v>1.8</v>
      </c>
      <c r="E113" s="17">
        <v>1.8</v>
      </c>
      <c r="F113" s="17"/>
      <c r="G113" s="17"/>
      <c r="H113" s="10">
        <f t="shared" si="63"/>
        <v>0</v>
      </c>
      <c r="I113" s="11"/>
      <c r="J113" s="11"/>
      <c r="K113" s="208"/>
      <c r="L113" s="13">
        <f t="shared" si="56"/>
        <v>1.8</v>
      </c>
      <c r="M113" s="13">
        <f t="shared" si="57"/>
        <v>1.8</v>
      </c>
      <c r="N113" s="13">
        <f t="shared" si="58"/>
        <v>0</v>
      </c>
      <c r="O113" s="13">
        <f t="shared" si="59"/>
        <v>0</v>
      </c>
    </row>
    <row r="114" spans="1:15" ht="15" customHeight="1" x14ac:dyDescent="0.25">
      <c r="A114" s="41"/>
      <c r="B114" s="27"/>
      <c r="C114" s="98" t="s">
        <v>22</v>
      </c>
      <c r="D114" s="17">
        <f>E114+G114</f>
        <v>13.2</v>
      </c>
      <c r="E114" s="17">
        <v>13.2</v>
      </c>
      <c r="F114" s="17"/>
      <c r="G114" s="17"/>
      <c r="H114" s="10">
        <f t="shared" si="63"/>
        <v>0</v>
      </c>
      <c r="I114" s="11"/>
      <c r="J114" s="11"/>
      <c r="K114" s="208"/>
      <c r="L114" s="13">
        <f t="shared" si="56"/>
        <v>13.2</v>
      </c>
      <c r="M114" s="13">
        <f t="shared" si="57"/>
        <v>13.2</v>
      </c>
      <c r="N114" s="13">
        <f t="shared" si="58"/>
        <v>0</v>
      </c>
      <c r="O114" s="13">
        <f t="shared" si="59"/>
        <v>0</v>
      </c>
    </row>
    <row r="115" spans="1:15" ht="15" customHeight="1" x14ac:dyDescent="0.25">
      <c r="A115" s="33" t="s">
        <v>94</v>
      </c>
      <c r="B115" s="36" t="s">
        <v>15</v>
      </c>
      <c r="C115" s="98"/>
      <c r="D115" s="17">
        <f t="shared" ref="D115:O115" si="69">SUM(D116:D118)</f>
        <v>19.200000000000003</v>
      </c>
      <c r="E115" s="17">
        <f t="shared" si="69"/>
        <v>17.2</v>
      </c>
      <c r="F115" s="17">
        <f t="shared" si="69"/>
        <v>0</v>
      </c>
      <c r="G115" s="17">
        <f t="shared" si="69"/>
        <v>2</v>
      </c>
      <c r="H115" s="11">
        <f t="shared" si="69"/>
        <v>0</v>
      </c>
      <c r="I115" s="11">
        <f t="shared" si="69"/>
        <v>0</v>
      </c>
      <c r="J115" s="11">
        <f t="shared" si="69"/>
        <v>0</v>
      </c>
      <c r="K115" s="208">
        <f t="shared" si="69"/>
        <v>0</v>
      </c>
      <c r="L115" s="13">
        <f t="shared" si="69"/>
        <v>19.200000000000003</v>
      </c>
      <c r="M115" s="13">
        <f t="shared" si="69"/>
        <v>17.2</v>
      </c>
      <c r="N115" s="13">
        <f t="shared" si="69"/>
        <v>0</v>
      </c>
      <c r="O115" s="13">
        <f t="shared" si="69"/>
        <v>2</v>
      </c>
    </row>
    <row r="116" spans="1:15" ht="15" customHeight="1" x14ac:dyDescent="0.25">
      <c r="A116" s="41"/>
      <c r="B116" s="245"/>
      <c r="C116" s="98" t="s">
        <v>25</v>
      </c>
      <c r="D116" s="17">
        <f>E116+G116</f>
        <v>8.5</v>
      </c>
      <c r="E116" s="17">
        <v>8.5</v>
      </c>
      <c r="F116" s="17"/>
      <c r="G116" s="17"/>
      <c r="H116" s="10">
        <f t="shared" si="63"/>
        <v>0</v>
      </c>
      <c r="I116" s="11"/>
      <c r="J116" s="11"/>
      <c r="K116" s="208"/>
      <c r="L116" s="13">
        <f t="shared" si="56"/>
        <v>8.5</v>
      </c>
      <c r="M116" s="13">
        <f t="shared" si="57"/>
        <v>8.5</v>
      </c>
      <c r="N116" s="13">
        <f t="shared" si="58"/>
        <v>0</v>
      </c>
      <c r="O116" s="13">
        <f t="shared" si="59"/>
        <v>0</v>
      </c>
    </row>
    <row r="117" spans="1:15" ht="15" customHeight="1" x14ac:dyDescent="0.25">
      <c r="A117" s="41"/>
      <c r="B117" s="27"/>
      <c r="C117" s="98" t="s">
        <v>31</v>
      </c>
      <c r="D117" s="17">
        <f>E117+G117</f>
        <v>1.4</v>
      </c>
      <c r="E117" s="17">
        <v>1.4</v>
      </c>
      <c r="F117" s="17"/>
      <c r="G117" s="17"/>
      <c r="H117" s="10">
        <f t="shared" si="63"/>
        <v>0</v>
      </c>
      <c r="I117" s="11"/>
      <c r="J117" s="11"/>
      <c r="K117" s="208"/>
      <c r="L117" s="13">
        <f t="shared" si="56"/>
        <v>1.4</v>
      </c>
      <c r="M117" s="13">
        <f t="shared" si="57"/>
        <v>1.4</v>
      </c>
      <c r="N117" s="13">
        <f t="shared" si="58"/>
        <v>0</v>
      </c>
      <c r="O117" s="13">
        <f t="shared" si="59"/>
        <v>0</v>
      </c>
    </row>
    <row r="118" spans="1:15" ht="15" customHeight="1" x14ac:dyDescent="0.25">
      <c r="A118" s="41"/>
      <c r="B118" s="27"/>
      <c r="C118" s="98" t="s">
        <v>22</v>
      </c>
      <c r="D118" s="17">
        <f>E118+G118</f>
        <v>9.3000000000000007</v>
      </c>
      <c r="E118" s="17">
        <v>7.3</v>
      </c>
      <c r="F118" s="17"/>
      <c r="G118" s="17">
        <v>2</v>
      </c>
      <c r="H118" s="10">
        <f t="shared" si="63"/>
        <v>0</v>
      </c>
      <c r="I118" s="11"/>
      <c r="J118" s="11"/>
      <c r="K118" s="208"/>
      <c r="L118" s="13">
        <f t="shared" si="56"/>
        <v>9.3000000000000007</v>
      </c>
      <c r="M118" s="13">
        <f t="shared" si="57"/>
        <v>7.3</v>
      </c>
      <c r="N118" s="13">
        <f t="shared" si="58"/>
        <v>0</v>
      </c>
      <c r="O118" s="13">
        <f t="shared" si="59"/>
        <v>2</v>
      </c>
    </row>
    <row r="119" spans="1:15" ht="15" customHeight="1" x14ac:dyDescent="0.25">
      <c r="A119" s="33" t="s">
        <v>95</v>
      </c>
      <c r="B119" s="247" t="s">
        <v>16</v>
      </c>
      <c r="C119" s="98"/>
      <c r="D119" s="17">
        <f>SUM(D120:D122)</f>
        <v>36.4</v>
      </c>
      <c r="E119" s="17">
        <f>SUM(E120:E122)</f>
        <v>34.9</v>
      </c>
      <c r="F119" s="17">
        <f>SUM(F120:F122)</f>
        <v>0</v>
      </c>
      <c r="G119" s="17">
        <f>SUM(G120:G122)</f>
        <v>1.5</v>
      </c>
      <c r="H119" s="11">
        <f t="shared" ref="H119:O119" si="70">SUM(H120:H122)</f>
        <v>0</v>
      </c>
      <c r="I119" s="11">
        <f t="shared" si="70"/>
        <v>0</v>
      </c>
      <c r="J119" s="11">
        <f t="shared" si="70"/>
        <v>0</v>
      </c>
      <c r="K119" s="208">
        <f t="shared" si="70"/>
        <v>0</v>
      </c>
      <c r="L119" s="13">
        <f t="shared" si="70"/>
        <v>36.4</v>
      </c>
      <c r="M119" s="13">
        <f t="shared" si="70"/>
        <v>34.9</v>
      </c>
      <c r="N119" s="13">
        <f t="shared" si="70"/>
        <v>0</v>
      </c>
      <c r="O119" s="13">
        <f t="shared" si="70"/>
        <v>1.5</v>
      </c>
    </row>
    <row r="120" spans="1:15" ht="15" customHeight="1" x14ac:dyDescent="0.25">
      <c r="A120" s="41"/>
      <c r="B120" s="245"/>
      <c r="C120" s="98" t="s">
        <v>25</v>
      </c>
      <c r="D120" s="17">
        <f>E120+G120</f>
        <v>13.7</v>
      </c>
      <c r="E120" s="17">
        <v>13.7</v>
      </c>
      <c r="F120" s="17"/>
      <c r="G120" s="17"/>
      <c r="H120" s="10">
        <f t="shared" si="63"/>
        <v>0</v>
      </c>
      <c r="I120" s="11"/>
      <c r="J120" s="11"/>
      <c r="K120" s="208"/>
      <c r="L120" s="13">
        <f t="shared" si="56"/>
        <v>13.7</v>
      </c>
      <c r="M120" s="13">
        <f t="shared" si="57"/>
        <v>13.7</v>
      </c>
      <c r="N120" s="13">
        <f t="shared" si="58"/>
        <v>0</v>
      </c>
      <c r="O120" s="13">
        <f t="shared" si="59"/>
        <v>0</v>
      </c>
    </row>
    <row r="121" spans="1:15" ht="15" customHeight="1" x14ac:dyDescent="0.25">
      <c r="A121" s="41"/>
      <c r="B121" s="248"/>
      <c r="C121" s="98" t="s">
        <v>31</v>
      </c>
      <c r="D121" s="17">
        <f>E121+G121</f>
        <v>4.5</v>
      </c>
      <c r="E121" s="17">
        <v>4.5</v>
      </c>
      <c r="F121" s="17"/>
      <c r="G121" s="17"/>
      <c r="H121" s="10">
        <f t="shared" si="63"/>
        <v>0</v>
      </c>
      <c r="I121" s="11"/>
      <c r="J121" s="11"/>
      <c r="K121" s="208"/>
      <c r="L121" s="13">
        <f t="shared" si="56"/>
        <v>4.5</v>
      </c>
      <c r="M121" s="13">
        <f t="shared" si="57"/>
        <v>4.5</v>
      </c>
      <c r="N121" s="13">
        <f t="shared" si="58"/>
        <v>0</v>
      </c>
      <c r="O121" s="13">
        <f t="shared" si="59"/>
        <v>0</v>
      </c>
    </row>
    <row r="122" spans="1:15" ht="15" customHeight="1" x14ac:dyDescent="0.25">
      <c r="A122" s="41"/>
      <c r="B122" s="248"/>
      <c r="C122" s="98" t="s">
        <v>22</v>
      </c>
      <c r="D122" s="17">
        <f>E122+G122</f>
        <v>18.2</v>
      </c>
      <c r="E122" s="17">
        <v>16.7</v>
      </c>
      <c r="F122" s="17"/>
      <c r="G122" s="17">
        <v>1.5</v>
      </c>
      <c r="H122" s="10">
        <f t="shared" si="63"/>
        <v>0</v>
      </c>
      <c r="I122" s="11"/>
      <c r="J122" s="11"/>
      <c r="K122" s="208"/>
      <c r="L122" s="13">
        <f t="shared" si="56"/>
        <v>18.2</v>
      </c>
      <c r="M122" s="13">
        <f t="shared" si="57"/>
        <v>16.7</v>
      </c>
      <c r="N122" s="13">
        <f t="shared" si="58"/>
        <v>0</v>
      </c>
      <c r="O122" s="13">
        <f t="shared" si="59"/>
        <v>1.5</v>
      </c>
    </row>
    <row r="123" spans="1:15" ht="15" customHeight="1" x14ac:dyDescent="0.25">
      <c r="A123" s="33" t="s">
        <v>96</v>
      </c>
      <c r="B123" s="36" t="s">
        <v>17</v>
      </c>
      <c r="C123" s="98"/>
      <c r="D123" s="17">
        <f>SUM(D124:D126)</f>
        <v>19.100000000000001</v>
      </c>
      <c r="E123" s="17">
        <f>SUM(E124:E126)</f>
        <v>19.100000000000001</v>
      </c>
      <c r="F123" s="17">
        <f>SUM(F124:F126)</f>
        <v>0</v>
      </c>
      <c r="G123" s="17">
        <f>SUM(G124:G126)</f>
        <v>0</v>
      </c>
      <c r="H123" s="11">
        <f t="shared" ref="H123:O123" si="71">SUM(H124:H126)</f>
        <v>0</v>
      </c>
      <c r="I123" s="11">
        <f t="shared" si="71"/>
        <v>0</v>
      </c>
      <c r="J123" s="11">
        <f t="shared" si="71"/>
        <v>0</v>
      </c>
      <c r="K123" s="208">
        <f t="shared" si="71"/>
        <v>0</v>
      </c>
      <c r="L123" s="13">
        <f t="shared" si="71"/>
        <v>19.100000000000001</v>
      </c>
      <c r="M123" s="13">
        <f t="shared" si="71"/>
        <v>19.100000000000001</v>
      </c>
      <c r="N123" s="13">
        <f t="shared" si="71"/>
        <v>0</v>
      </c>
      <c r="O123" s="13">
        <f t="shared" si="71"/>
        <v>0</v>
      </c>
    </row>
    <row r="124" spans="1:15" ht="15" customHeight="1" x14ac:dyDescent="0.25">
      <c r="A124" s="41"/>
      <c r="B124" s="245"/>
      <c r="C124" s="98" t="s">
        <v>25</v>
      </c>
      <c r="D124" s="17">
        <f>E124+G124</f>
        <v>8.3000000000000007</v>
      </c>
      <c r="E124" s="17">
        <v>8.3000000000000007</v>
      </c>
      <c r="F124" s="17"/>
      <c r="G124" s="17"/>
      <c r="H124" s="10">
        <f t="shared" si="63"/>
        <v>0</v>
      </c>
      <c r="I124" s="11"/>
      <c r="J124" s="11"/>
      <c r="K124" s="208"/>
      <c r="L124" s="13">
        <f t="shared" si="56"/>
        <v>8.3000000000000007</v>
      </c>
      <c r="M124" s="13">
        <f t="shared" si="57"/>
        <v>8.3000000000000007</v>
      </c>
      <c r="N124" s="13">
        <f t="shared" si="58"/>
        <v>0</v>
      </c>
      <c r="O124" s="13">
        <f t="shared" si="59"/>
        <v>0</v>
      </c>
    </row>
    <row r="125" spans="1:15" ht="15" customHeight="1" x14ac:dyDescent="0.25">
      <c r="A125" s="41"/>
      <c r="B125" s="27"/>
      <c r="C125" s="98" t="s">
        <v>31</v>
      </c>
      <c r="D125" s="17">
        <f>E125+G125</f>
        <v>1.5</v>
      </c>
      <c r="E125" s="17">
        <v>1.5</v>
      </c>
      <c r="F125" s="17"/>
      <c r="G125" s="17"/>
      <c r="H125" s="10">
        <f t="shared" si="63"/>
        <v>0</v>
      </c>
      <c r="I125" s="11"/>
      <c r="J125" s="11"/>
      <c r="K125" s="208"/>
      <c r="L125" s="13">
        <f t="shared" si="56"/>
        <v>1.5</v>
      </c>
      <c r="M125" s="13">
        <f t="shared" si="57"/>
        <v>1.5</v>
      </c>
      <c r="N125" s="13">
        <f t="shared" si="58"/>
        <v>0</v>
      </c>
      <c r="O125" s="13">
        <f t="shared" si="59"/>
        <v>0</v>
      </c>
    </row>
    <row r="126" spans="1:15" ht="15" customHeight="1" x14ac:dyDescent="0.25">
      <c r="A126" s="41"/>
      <c r="B126" s="27"/>
      <c r="C126" s="98" t="s">
        <v>22</v>
      </c>
      <c r="D126" s="17">
        <f>E126+G126</f>
        <v>9.3000000000000007</v>
      </c>
      <c r="E126" s="17">
        <v>9.3000000000000007</v>
      </c>
      <c r="F126" s="17"/>
      <c r="G126" s="17"/>
      <c r="H126" s="10">
        <f t="shared" si="63"/>
        <v>0</v>
      </c>
      <c r="I126" s="11"/>
      <c r="J126" s="11"/>
      <c r="K126" s="208"/>
      <c r="L126" s="13">
        <f t="shared" si="56"/>
        <v>9.3000000000000007</v>
      </c>
      <c r="M126" s="13">
        <f t="shared" si="57"/>
        <v>9.3000000000000007</v>
      </c>
      <c r="N126" s="13">
        <f t="shared" si="58"/>
        <v>0</v>
      </c>
      <c r="O126" s="13">
        <f t="shared" si="59"/>
        <v>0</v>
      </c>
    </row>
    <row r="127" spans="1:15" ht="15" customHeight="1" x14ac:dyDescent="0.25">
      <c r="A127" s="33" t="s">
        <v>97</v>
      </c>
      <c r="B127" s="36" t="s">
        <v>18</v>
      </c>
      <c r="C127" s="98"/>
      <c r="D127" s="17">
        <f>SUM(D128:D130)</f>
        <v>11.9</v>
      </c>
      <c r="E127" s="17">
        <f>SUM(E128:E130)</f>
        <v>11.9</v>
      </c>
      <c r="F127" s="17">
        <f>SUM(F128:F130)</f>
        <v>0</v>
      </c>
      <c r="G127" s="17">
        <f>SUM(G128:G130)</f>
        <v>0</v>
      </c>
      <c r="H127" s="11">
        <f t="shared" ref="H127:O127" si="72">SUM(H128:H130)</f>
        <v>0</v>
      </c>
      <c r="I127" s="11">
        <f t="shared" si="72"/>
        <v>0</v>
      </c>
      <c r="J127" s="11">
        <f t="shared" si="72"/>
        <v>0</v>
      </c>
      <c r="K127" s="208">
        <f t="shared" si="72"/>
        <v>0</v>
      </c>
      <c r="L127" s="13">
        <f t="shared" si="72"/>
        <v>11.9</v>
      </c>
      <c r="M127" s="13">
        <f t="shared" si="72"/>
        <v>11.9</v>
      </c>
      <c r="N127" s="13">
        <f t="shared" si="72"/>
        <v>0</v>
      </c>
      <c r="O127" s="13">
        <f t="shared" si="72"/>
        <v>0</v>
      </c>
    </row>
    <row r="128" spans="1:15" ht="15" customHeight="1" x14ac:dyDescent="0.25">
      <c r="A128" s="41"/>
      <c r="B128" s="245"/>
      <c r="C128" s="98" t="s">
        <v>25</v>
      </c>
      <c r="D128" s="17">
        <f>E128+G128</f>
        <v>4.9000000000000004</v>
      </c>
      <c r="E128" s="17">
        <v>4.9000000000000004</v>
      </c>
      <c r="F128" s="17"/>
      <c r="G128" s="17"/>
      <c r="H128" s="10">
        <f t="shared" si="63"/>
        <v>0</v>
      </c>
      <c r="I128" s="11"/>
      <c r="J128" s="11"/>
      <c r="K128" s="208"/>
      <c r="L128" s="13">
        <f t="shared" si="56"/>
        <v>4.9000000000000004</v>
      </c>
      <c r="M128" s="13">
        <f t="shared" si="57"/>
        <v>4.9000000000000004</v>
      </c>
      <c r="N128" s="13">
        <f t="shared" si="58"/>
        <v>0</v>
      </c>
      <c r="O128" s="13">
        <f t="shared" si="59"/>
        <v>0</v>
      </c>
    </row>
    <row r="129" spans="1:15" ht="15" customHeight="1" x14ac:dyDescent="0.25">
      <c r="A129" s="41"/>
      <c r="B129" s="27"/>
      <c r="C129" s="98" t="s">
        <v>31</v>
      </c>
      <c r="D129" s="17">
        <f>E129+G129</f>
        <v>1.8</v>
      </c>
      <c r="E129" s="17">
        <v>1.8</v>
      </c>
      <c r="F129" s="17"/>
      <c r="G129" s="17"/>
      <c r="H129" s="10">
        <f t="shared" si="63"/>
        <v>0</v>
      </c>
      <c r="I129" s="11"/>
      <c r="J129" s="11"/>
      <c r="K129" s="208"/>
      <c r="L129" s="13">
        <f t="shared" si="56"/>
        <v>1.8</v>
      </c>
      <c r="M129" s="13">
        <f t="shared" si="57"/>
        <v>1.8</v>
      </c>
      <c r="N129" s="13">
        <f t="shared" si="58"/>
        <v>0</v>
      </c>
      <c r="O129" s="13">
        <f t="shared" si="59"/>
        <v>0</v>
      </c>
    </row>
    <row r="130" spans="1:15" ht="15" customHeight="1" x14ac:dyDescent="0.25">
      <c r="A130" s="41"/>
      <c r="B130" s="27"/>
      <c r="C130" s="98" t="s">
        <v>22</v>
      </c>
      <c r="D130" s="17">
        <f>E130+G130</f>
        <v>5.2</v>
      </c>
      <c r="E130" s="17">
        <v>5.2</v>
      </c>
      <c r="F130" s="17"/>
      <c r="G130" s="17"/>
      <c r="H130" s="10">
        <f t="shared" si="63"/>
        <v>0</v>
      </c>
      <c r="I130" s="11"/>
      <c r="J130" s="11"/>
      <c r="K130" s="208"/>
      <c r="L130" s="13">
        <f t="shared" si="56"/>
        <v>5.2</v>
      </c>
      <c r="M130" s="13">
        <f t="shared" si="57"/>
        <v>5.2</v>
      </c>
      <c r="N130" s="13">
        <f t="shared" si="58"/>
        <v>0</v>
      </c>
      <c r="O130" s="13">
        <f t="shared" si="59"/>
        <v>0</v>
      </c>
    </row>
    <row r="131" spans="1:15" ht="15" customHeight="1" x14ac:dyDescent="0.25">
      <c r="A131" s="33" t="s">
        <v>98</v>
      </c>
      <c r="B131" s="30" t="s">
        <v>19</v>
      </c>
      <c r="C131" s="83"/>
      <c r="D131" s="17">
        <f>SUM(D132:D134)</f>
        <v>522.29999999999995</v>
      </c>
      <c r="E131" s="17">
        <f t="shared" ref="E131:O131" si="73">SUM(E132:E134)</f>
        <v>522.29999999999995</v>
      </c>
      <c r="F131" s="17">
        <f t="shared" si="73"/>
        <v>0</v>
      </c>
      <c r="G131" s="17">
        <f t="shared" si="73"/>
        <v>0</v>
      </c>
      <c r="H131" s="10">
        <f t="shared" si="73"/>
        <v>0</v>
      </c>
      <c r="I131" s="10">
        <f t="shared" si="73"/>
        <v>0</v>
      </c>
      <c r="J131" s="11"/>
      <c r="K131" s="208">
        <f t="shared" si="73"/>
        <v>0</v>
      </c>
      <c r="L131" s="13">
        <f t="shared" si="73"/>
        <v>522.29999999999995</v>
      </c>
      <c r="M131" s="13">
        <f t="shared" si="73"/>
        <v>522.29999999999995</v>
      </c>
      <c r="N131" s="13">
        <f t="shared" si="73"/>
        <v>0</v>
      </c>
      <c r="O131" s="13">
        <f t="shared" si="73"/>
        <v>0</v>
      </c>
    </row>
    <row r="132" spans="1:15" ht="15" hidden="1" customHeight="1" x14ac:dyDescent="0.25">
      <c r="A132" s="41"/>
      <c r="B132" s="81"/>
      <c r="C132" s="98" t="s">
        <v>25</v>
      </c>
      <c r="D132" s="17">
        <f>E132+G132</f>
        <v>0</v>
      </c>
      <c r="E132" s="17"/>
      <c r="F132" s="17"/>
      <c r="G132" s="17"/>
      <c r="H132" s="10">
        <f>I132+K132</f>
        <v>0</v>
      </c>
      <c r="I132" s="11"/>
      <c r="J132" s="11"/>
      <c r="K132" s="208"/>
      <c r="L132" s="13">
        <f>M132+O132</f>
        <v>0</v>
      </c>
      <c r="M132" s="13">
        <f>E132+I132</f>
        <v>0</v>
      </c>
      <c r="N132" s="13">
        <f>F132+J132</f>
        <v>0</v>
      </c>
      <c r="O132" s="13">
        <f>G132+K132</f>
        <v>0</v>
      </c>
    </row>
    <row r="133" spans="1:15" ht="15" customHeight="1" x14ac:dyDescent="0.25">
      <c r="A133" s="41"/>
      <c r="B133" s="81"/>
      <c r="C133" s="83" t="s">
        <v>31</v>
      </c>
      <c r="D133" s="17">
        <f>E133+G133</f>
        <v>136.4</v>
      </c>
      <c r="E133" s="17">
        <v>136.4</v>
      </c>
      <c r="F133" s="17"/>
      <c r="G133" s="17"/>
      <c r="H133" s="10">
        <f t="shared" si="63"/>
        <v>0</v>
      </c>
      <c r="I133" s="11"/>
      <c r="J133" s="11"/>
      <c r="K133" s="208"/>
      <c r="L133" s="13">
        <f t="shared" si="56"/>
        <v>136.4</v>
      </c>
      <c r="M133" s="13">
        <f t="shared" si="57"/>
        <v>136.4</v>
      </c>
      <c r="N133" s="13">
        <f t="shared" si="58"/>
        <v>0</v>
      </c>
      <c r="O133" s="13">
        <f t="shared" si="59"/>
        <v>0</v>
      </c>
    </row>
    <row r="134" spans="1:15" ht="15" customHeight="1" x14ac:dyDescent="0.25">
      <c r="A134" s="41"/>
      <c r="B134" s="81"/>
      <c r="C134" s="83" t="s">
        <v>22</v>
      </c>
      <c r="D134" s="17">
        <f>E134+G134</f>
        <v>385.9</v>
      </c>
      <c r="E134" s="17">
        <v>385.9</v>
      </c>
      <c r="F134" s="17"/>
      <c r="G134" s="17"/>
      <c r="H134" s="10">
        <f t="shared" si="63"/>
        <v>0</v>
      </c>
      <c r="I134" s="11"/>
      <c r="J134" s="11"/>
      <c r="K134" s="208"/>
      <c r="L134" s="13">
        <f t="shared" si="56"/>
        <v>385.9</v>
      </c>
      <c r="M134" s="13">
        <f t="shared" si="57"/>
        <v>385.9</v>
      </c>
      <c r="N134" s="13">
        <f t="shared" si="58"/>
        <v>0</v>
      </c>
      <c r="O134" s="13">
        <f t="shared" si="59"/>
        <v>0</v>
      </c>
    </row>
    <row r="135" spans="1:15" ht="15.95" customHeight="1" x14ac:dyDescent="0.25">
      <c r="A135" s="55" t="s">
        <v>99</v>
      </c>
      <c r="B135" s="45" t="s">
        <v>175</v>
      </c>
      <c r="C135" s="26"/>
      <c r="D135" s="24">
        <f t="shared" ref="D135:O135" si="74">D83+D91+D95+D99+D103+D107+D111+D115+D119+D123+D127+D131</f>
        <v>2235.3999999999996</v>
      </c>
      <c r="E135" s="24">
        <f t="shared" si="74"/>
        <v>2075.3999999999996</v>
      </c>
      <c r="F135" s="24">
        <f t="shared" si="74"/>
        <v>0</v>
      </c>
      <c r="G135" s="24">
        <f t="shared" si="74"/>
        <v>160</v>
      </c>
      <c r="H135" s="25">
        <f t="shared" si="74"/>
        <v>0</v>
      </c>
      <c r="I135" s="25">
        <f t="shared" si="74"/>
        <v>0</v>
      </c>
      <c r="J135" s="25">
        <f t="shared" si="74"/>
        <v>0</v>
      </c>
      <c r="K135" s="264">
        <f t="shared" si="74"/>
        <v>0</v>
      </c>
      <c r="L135" s="22">
        <f t="shared" si="74"/>
        <v>2235.3999999999996</v>
      </c>
      <c r="M135" s="22">
        <f t="shared" si="74"/>
        <v>2075.3999999999996</v>
      </c>
      <c r="N135" s="22">
        <f t="shared" si="74"/>
        <v>0</v>
      </c>
      <c r="O135" s="22">
        <f t="shared" si="74"/>
        <v>160</v>
      </c>
    </row>
    <row r="136" spans="1:15" ht="15.95" customHeight="1" x14ac:dyDescent="0.25">
      <c r="A136" s="14" t="s">
        <v>100</v>
      </c>
      <c r="B136" s="570" t="s">
        <v>63</v>
      </c>
      <c r="C136" s="571"/>
      <c r="D136" s="571"/>
      <c r="E136" s="571"/>
      <c r="F136" s="571"/>
      <c r="G136" s="571"/>
      <c r="H136" s="571"/>
      <c r="I136" s="571"/>
      <c r="J136" s="571"/>
      <c r="K136" s="571"/>
      <c r="L136" s="571"/>
      <c r="M136" s="571"/>
      <c r="N136" s="571"/>
      <c r="O136" s="572"/>
    </row>
    <row r="137" spans="1:15" ht="15" customHeight="1" x14ac:dyDescent="0.25">
      <c r="A137" s="6" t="s">
        <v>101</v>
      </c>
      <c r="B137" s="27" t="s">
        <v>20</v>
      </c>
      <c r="C137" s="8" t="s">
        <v>32</v>
      </c>
      <c r="D137" s="17">
        <f>E137+G137</f>
        <v>36.299999999999997</v>
      </c>
      <c r="E137" s="17">
        <v>10.1</v>
      </c>
      <c r="F137" s="17"/>
      <c r="G137" s="17">
        <v>26.2</v>
      </c>
      <c r="H137" s="10">
        <f t="shared" ref="H137" si="75">I137+K137</f>
        <v>0</v>
      </c>
      <c r="I137" s="11"/>
      <c r="J137" s="11"/>
      <c r="K137" s="208"/>
      <c r="L137" s="13">
        <f>M137+O137</f>
        <v>36.299999999999997</v>
      </c>
      <c r="M137" s="13">
        <f t="shared" ref="M137" si="76">E137+I137</f>
        <v>10.1</v>
      </c>
      <c r="N137" s="13">
        <f t="shared" ref="N137" si="77">F137+J137</f>
        <v>0</v>
      </c>
      <c r="O137" s="13">
        <f t="shared" ref="O137" si="78">G137+K137</f>
        <v>26.2</v>
      </c>
    </row>
    <row r="138" spans="1:15" ht="15" customHeight="1" x14ac:dyDescent="0.25">
      <c r="A138" s="6" t="s">
        <v>102</v>
      </c>
      <c r="B138" s="30" t="s">
        <v>70</v>
      </c>
      <c r="C138" s="31" t="s">
        <v>32</v>
      </c>
      <c r="D138" s="17">
        <f>E138+G138</f>
        <v>34.799999999999997</v>
      </c>
      <c r="E138" s="17">
        <v>34.799999999999997</v>
      </c>
      <c r="F138" s="17">
        <v>26.6</v>
      </c>
      <c r="G138" s="17"/>
      <c r="H138" s="10">
        <f>I138+K138</f>
        <v>0</v>
      </c>
      <c r="I138" s="11"/>
      <c r="J138" s="11"/>
      <c r="K138" s="208"/>
      <c r="L138" s="13">
        <f>M138+O138</f>
        <v>34.799999999999997</v>
      </c>
      <c r="M138" s="13">
        <f t="shared" ref="M138:O138" si="79">E138+I138</f>
        <v>34.799999999999997</v>
      </c>
      <c r="N138" s="13">
        <f t="shared" si="79"/>
        <v>26.6</v>
      </c>
      <c r="O138" s="13">
        <f t="shared" si="79"/>
        <v>0</v>
      </c>
    </row>
    <row r="139" spans="1:15" ht="15.95" customHeight="1" x14ac:dyDescent="0.25">
      <c r="A139" s="265" t="s">
        <v>103</v>
      </c>
      <c r="B139" s="252" t="s">
        <v>176</v>
      </c>
      <c r="C139" s="84"/>
      <c r="D139" s="74">
        <f t="shared" ref="D139:O139" si="80">D137+D138</f>
        <v>71.099999999999994</v>
      </c>
      <c r="E139" s="74">
        <f t="shared" si="80"/>
        <v>44.9</v>
      </c>
      <c r="F139" s="74">
        <f t="shared" si="80"/>
        <v>26.6</v>
      </c>
      <c r="G139" s="74">
        <f t="shared" si="80"/>
        <v>26.2</v>
      </c>
      <c r="H139" s="75">
        <f t="shared" si="80"/>
        <v>0</v>
      </c>
      <c r="I139" s="75">
        <f t="shared" si="80"/>
        <v>0</v>
      </c>
      <c r="J139" s="75">
        <f t="shared" si="80"/>
        <v>0</v>
      </c>
      <c r="K139" s="253">
        <f t="shared" si="80"/>
        <v>0</v>
      </c>
      <c r="L139" s="45">
        <f t="shared" si="80"/>
        <v>71.099999999999994</v>
      </c>
      <c r="M139" s="45">
        <f t="shared" si="80"/>
        <v>44.9</v>
      </c>
      <c r="N139" s="45">
        <f t="shared" si="80"/>
        <v>26.6</v>
      </c>
      <c r="O139" s="45">
        <f t="shared" si="80"/>
        <v>26.2</v>
      </c>
    </row>
    <row r="140" spans="1:15" ht="15.95" customHeight="1" x14ac:dyDescent="0.25">
      <c r="A140" s="14" t="s">
        <v>104</v>
      </c>
      <c r="B140" s="570" t="s">
        <v>171</v>
      </c>
      <c r="C140" s="571"/>
      <c r="D140" s="571"/>
      <c r="E140" s="571"/>
      <c r="F140" s="571"/>
      <c r="G140" s="571"/>
      <c r="H140" s="571"/>
      <c r="I140" s="571"/>
      <c r="J140" s="571"/>
      <c r="K140" s="571"/>
      <c r="L140" s="571"/>
      <c r="M140" s="571"/>
      <c r="N140" s="571"/>
      <c r="O140" s="572"/>
    </row>
    <row r="141" spans="1:15" ht="15" customHeight="1" x14ac:dyDescent="0.25">
      <c r="A141" s="6" t="s">
        <v>105</v>
      </c>
      <c r="B141" s="150" t="s">
        <v>20</v>
      </c>
      <c r="C141" s="82"/>
      <c r="D141" s="17">
        <f>SUM(D142:D143)</f>
        <v>632.5</v>
      </c>
      <c r="E141" s="17">
        <f>SUM(E142:E143)</f>
        <v>439.3</v>
      </c>
      <c r="F141" s="17">
        <f>SUM(F142:F143)</f>
        <v>83.3</v>
      </c>
      <c r="G141" s="17">
        <f>SUM(G142:G143)</f>
        <v>193.2</v>
      </c>
      <c r="H141" s="11">
        <f t="shared" ref="H141:O141" si="81">SUM(H142:H143)</f>
        <v>0</v>
      </c>
      <c r="I141" s="11">
        <f t="shared" si="81"/>
        <v>0</v>
      </c>
      <c r="J141" s="11">
        <f t="shared" si="81"/>
        <v>0</v>
      </c>
      <c r="K141" s="208">
        <f t="shared" si="81"/>
        <v>0</v>
      </c>
      <c r="L141" s="12">
        <f t="shared" si="81"/>
        <v>632.5</v>
      </c>
      <c r="M141" s="12">
        <f t="shared" si="81"/>
        <v>439.3</v>
      </c>
      <c r="N141" s="12">
        <f t="shared" si="81"/>
        <v>83.3</v>
      </c>
      <c r="O141" s="12">
        <f t="shared" si="81"/>
        <v>193.2</v>
      </c>
    </row>
    <row r="142" spans="1:15" ht="15" customHeight="1" x14ac:dyDescent="0.25">
      <c r="A142" s="20"/>
      <c r="B142" s="150"/>
      <c r="C142" s="31" t="s">
        <v>30</v>
      </c>
      <c r="D142" s="17">
        <f>E142+G142</f>
        <v>8</v>
      </c>
      <c r="E142" s="17">
        <v>8</v>
      </c>
      <c r="F142" s="17"/>
      <c r="G142" s="17"/>
      <c r="H142" s="10">
        <f t="shared" ref="H142:H178" si="82">I142+K142</f>
        <v>0</v>
      </c>
      <c r="I142" s="11"/>
      <c r="J142" s="11"/>
      <c r="K142" s="208"/>
      <c r="L142" s="13">
        <f t="shared" ref="L142" si="83">M142+O142</f>
        <v>8</v>
      </c>
      <c r="M142" s="13">
        <f t="shared" ref="M142" si="84">E142+I142</f>
        <v>8</v>
      </c>
      <c r="N142" s="13">
        <f t="shared" ref="N142" si="85">F142+J142</f>
        <v>0</v>
      </c>
      <c r="O142" s="13">
        <f t="shared" ref="O142" si="86">G142+K142</f>
        <v>0</v>
      </c>
    </row>
    <row r="143" spans="1:15" ht="15.75" customHeight="1" x14ac:dyDescent="0.25">
      <c r="A143" s="20"/>
      <c r="B143" s="150"/>
      <c r="C143" s="31" t="s">
        <v>51</v>
      </c>
      <c r="D143" s="17">
        <f>E143+G143</f>
        <v>624.5</v>
      </c>
      <c r="E143" s="17">
        <v>431.3</v>
      </c>
      <c r="F143" s="17">
        <v>83.3</v>
      </c>
      <c r="G143" s="17">
        <v>193.2</v>
      </c>
      <c r="H143" s="10">
        <f t="shared" si="82"/>
        <v>0</v>
      </c>
      <c r="I143" s="11"/>
      <c r="J143" s="11"/>
      <c r="K143" s="11"/>
      <c r="L143" s="13">
        <f t="shared" ref="L143:L178" si="87">M143+O143</f>
        <v>624.5</v>
      </c>
      <c r="M143" s="13">
        <f t="shared" ref="M143:M178" si="88">E143+I143</f>
        <v>431.3</v>
      </c>
      <c r="N143" s="13">
        <f t="shared" ref="N143:N178" si="89">F143+J143</f>
        <v>83.3</v>
      </c>
      <c r="O143" s="13">
        <f t="shared" ref="O143:O178" si="90">G143+K143</f>
        <v>193.2</v>
      </c>
    </row>
    <row r="144" spans="1:15" x14ac:dyDescent="0.25">
      <c r="A144" s="14" t="s">
        <v>106</v>
      </c>
      <c r="B144" s="15" t="s">
        <v>55</v>
      </c>
      <c r="C144" s="16" t="s">
        <v>51</v>
      </c>
      <c r="D144" s="17">
        <f t="shared" ref="D144:D178" si="91">E144+G144</f>
        <v>171.5</v>
      </c>
      <c r="E144" s="17">
        <v>171.5</v>
      </c>
      <c r="F144" s="17">
        <v>100.8</v>
      </c>
      <c r="G144" s="17"/>
      <c r="H144" s="11">
        <f t="shared" si="82"/>
        <v>0</v>
      </c>
      <c r="I144" s="11"/>
      <c r="J144" s="11"/>
      <c r="K144" s="11"/>
      <c r="L144" s="13">
        <f t="shared" si="87"/>
        <v>171.5</v>
      </c>
      <c r="M144" s="13">
        <f t="shared" si="88"/>
        <v>171.5</v>
      </c>
      <c r="N144" s="13">
        <f t="shared" si="89"/>
        <v>100.8</v>
      </c>
      <c r="O144" s="13">
        <f t="shared" si="90"/>
        <v>0</v>
      </c>
    </row>
    <row r="145" spans="1:15" ht="15" customHeight="1" x14ac:dyDescent="0.25">
      <c r="A145" s="14" t="s">
        <v>107</v>
      </c>
      <c r="B145" s="13" t="s">
        <v>33</v>
      </c>
      <c r="C145" s="16" t="s">
        <v>51</v>
      </c>
      <c r="D145" s="17">
        <f t="shared" si="91"/>
        <v>111.7</v>
      </c>
      <c r="E145" s="17">
        <v>111.7</v>
      </c>
      <c r="F145" s="17">
        <v>70.400000000000006</v>
      </c>
      <c r="G145" s="17"/>
      <c r="H145" s="11">
        <f t="shared" si="82"/>
        <v>0</v>
      </c>
      <c r="I145" s="11"/>
      <c r="J145" s="11"/>
      <c r="K145" s="11"/>
      <c r="L145" s="13">
        <f t="shared" si="87"/>
        <v>111.7</v>
      </c>
      <c r="M145" s="13">
        <f t="shared" si="88"/>
        <v>111.7</v>
      </c>
      <c r="N145" s="13">
        <f t="shared" si="89"/>
        <v>70.400000000000006</v>
      </c>
      <c r="O145" s="13">
        <f t="shared" si="90"/>
        <v>0</v>
      </c>
    </row>
    <row r="146" spans="1:15" ht="15" customHeight="1" x14ac:dyDescent="0.25">
      <c r="A146" s="14" t="s">
        <v>108</v>
      </c>
      <c r="B146" s="13" t="s">
        <v>160</v>
      </c>
      <c r="C146" s="16" t="s">
        <v>51</v>
      </c>
      <c r="D146" s="17">
        <f t="shared" si="91"/>
        <v>176.7</v>
      </c>
      <c r="E146" s="17">
        <v>176.7</v>
      </c>
      <c r="F146" s="17">
        <v>91.5</v>
      </c>
      <c r="G146" s="17"/>
      <c r="H146" s="11">
        <f t="shared" si="82"/>
        <v>0</v>
      </c>
      <c r="I146" s="11"/>
      <c r="J146" s="11"/>
      <c r="K146" s="11"/>
      <c r="L146" s="13">
        <f t="shared" si="87"/>
        <v>176.7</v>
      </c>
      <c r="M146" s="13">
        <f t="shared" si="88"/>
        <v>176.7</v>
      </c>
      <c r="N146" s="13">
        <f t="shared" si="89"/>
        <v>91.5</v>
      </c>
      <c r="O146" s="13">
        <f t="shared" si="90"/>
        <v>0</v>
      </c>
    </row>
    <row r="147" spans="1:15" ht="15" customHeight="1" x14ac:dyDescent="0.25">
      <c r="A147" s="14" t="s">
        <v>109</v>
      </c>
      <c r="B147" s="13" t="s">
        <v>434</v>
      </c>
      <c r="C147" s="16" t="s">
        <v>51</v>
      </c>
      <c r="D147" s="17">
        <f t="shared" si="91"/>
        <v>161.5</v>
      </c>
      <c r="E147" s="17">
        <v>161.5</v>
      </c>
      <c r="F147" s="17">
        <v>100.7</v>
      </c>
      <c r="G147" s="17"/>
      <c r="H147" s="11">
        <f t="shared" si="82"/>
        <v>0</v>
      </c>
      <c r="I147" s="11"/>
      <c r="J147" s="11"/>
      <c r="K147" s="11"/>
      <c r="L147" s="13">
        <f t="shared" si="87"/>
        <v>161.5</v>
      </c>
      <c r="M147" s="13">
        <f t="shared" si="88"/>
        <v>161.5</v>
      </c>
      <c r="N147" s="13">
        <f t="shared" si="89"/>
        <v>100.7</v>
      </c>
      <c r="O147" s="13">
        <f t="shared" si="90"/>
        <v>0</v>
      </c>
    </row>
    <row r="148" spans="1:15" ht="15" customHeight="1" x14ac:dyDescent="0.25">
      <c r="A148" s="14" t="s">
        <v>155</v>
      </c>
      <c r="B148" s="13" t="s">
        <v>152</v>
      </c>
      <c r="C148" s="16" t="s">
        <v>51</v>
      </c>
      <c r="D148" s="17">
        <f t="shared" si="91"/>
        <v>86.4</v>
      </c>
      <c r="E148" s="17">
        <v>86.4</v>
      </c>
      <c r="F148" s="17">
        <v>57</v>
      </c>
      <c r="G148" s="17"/>
      <c r="H148" s="11">
        <f t="shared" si="82"/>
        <v>0</v>
      </c>
      <c r="I148" s="11"/>
      <c r="J148" s="11"/>
      <c r="K148" s="11"/>
      <c r="L148" s="13">
        <f t="shared" si="87"/>
        <v>86.4</v>
      </c>
      <c r="M148" s="13">
        <f t="shared" si="88"/>
        <v>86.4</v>
      </c>
      <c r="N148" s="13">
        <f t="shared" si="89"/>
        <v>57</v>
      </c>
      <c r="O148" s="13">
        <f t="shared" si="90"/>
        <v>0</v>
      </c>
    </row>
    <row r="149" spans="1:15" ht="15" customHeight="1" x14ac:dyDescent="0.25">
      <c r="A149" s="14" t="s">
        <v>156</v>
      </c>
      <c r="B149" s="277" t="s">
        <v>343</v>
      </c>
      <c r="C149" s="16" t="s">
        <v>51</v>
      </c>
      <c r="D149" s="17">
        <f t="shared" si="91"/>
        <v>187.9</v>
      </c>
      <c r="E149" s="17">
        <v>187.9</v>
      </c>
      <c r="F149" s="17">
        <v>118.8</v>
      </c>
      <c r="G149" s="17"/>
      <c r="H149" s="11">
        <f t="shared" si="82"/>
        <v>0</v>
      </c>
      <c r="I149" s="11"/>
      <c r="J149" s="11"/>
      <c r="K149" s="11"/>
      <c r="L149" s="13">
        <f t="shared" si="87"/>
        <v>187.9</v>
      </c>
      <c r="M149" s="13">
        <f t="shared" si="88"/>
        <v>187.9</v>
      </c>
      <c r="N149" s="13">
        <f t="shared" si="89"/>
        <v>118.8</v>
      </c>
      <c r="O149" s="13">
        <f t="shared" si="90"/>
        <v>0</v>
      </c>
    </row>
    <row r="150" spans="1:15" ht="16.5" customHeight="1" x14ac:dyDescent="0.25">
      <c r="A150" s="14" t="s">
        <v>110</v>
      </c>
      <c r="B150" s="13" t="s">
        <v>435</v>
      </c>
      <c r="C150" s="16" t="s">
        <v>51</v>
      </c>
      <c r="D150" s="17">
        <f t="shared" si="91"/>
        <v>219.1</v>
      </c>
      <c r="E150" s="17">
        <v>219.1</v>
      </c>
      <c r="F150" s="17">
        <v>119</v>
      </c>
      <c r="G150" s="17"/>
      <c r="H150" s="11">
        <f t="shared" si="82"/>
        <v>0</v>
      </c>
      <c r="I150" s="11"/>
      <c r="J150" s="11"/>
      <c r="K150" s="11"/>
      <c r="L150" s="13">
        <f t="shared" si="87"/>
        <v>219.1</v>
      </c>
      <c r="M150" s="13">
        <f t="shared" si="88"/>
        <v>219.1</v>
      </c>
      <c r="N150" s="13">
        <f t="shared" si="89"/>
        <v>119</v>
      </c>
      <c r="O150" s="13">
        <f t="shared" si="90"/>
        <v>0</v>
      </c>
    </row>
    <row r="151" spans="1:15" ht="16.5" customHeight="1" x14ac:dyDescent="0.25">
      <c r="A151" s="14" t="s">
        <v>157</v>
      </c>
      <c r="B151" s="13" t="s">
        <v>436</v>
      </c>
      <c r="C151" s="16" t="s">
        <v>51</v>
      </c>
      <c r="D151" s="17">
        <f t="shared" si="91"/>
        <v>260.3</v>
      </c>
      <c r="E151" s="17">
        <v>260.3</v>
      </c>
      <c r="F151" s="17">
        <v>155.80000000000001</v>
      </c>
      <c r="G151" s="17"/>
      <c r="H151" s="11">
        <f t="shared" si="82"/>
        <v>0</v>
      </c>
      <c r="I151" s="11"/>
      <c r="J151" s="11"/>
      <c r="K151" s="11"/>
      <c r="L151" s="13">
        <f t="shared" si="87"/>
        <v>260.3</v>
      </c>
      <c r="M151" s="13">
        <f t="shared" si="88"/>
        <v>260.3</v>
      </c>
      <c r="N151" s="13">
        <f t="shared" si="89"/>
        <v>155.80000000000001</v>
      </c>
      <c r="O151" s="13">
        <f t="shared" si="90"/>
        <v>0</v>
      </c>
    </row>
    <row r="152" spans="1:15" ht="15" customHeight="1" x14ac:dyDescent="0.25">
      <c r="A152" s="14" t="s">
        <v>158</v>
      </c>
      <c r="B152" s="13" t="s">
        <v>437</v>
      </c>
      <c r="C152" s="16" t="s">
        <v>51</v>
      </c>
      <c r="D152" s="17">
        <f t="shared" si="91"/>
        <v>145.4</v>
      </c>
      <c r="E152" s="17">
        <v>145.4</v>
      </c>
      <c r="F152" s="17">
        <v>86.8</v>
      </c>
      <c r="G152" s="17"/>
      <c r="H152" s="11">
        <f t="shared" si="82"/>
        <v>0</v>
      </c>
      <c r="I152" s="11"/>
      <c r="J152" s="11"/>
      <c r="K152" s="11"/>
      <c r="L152" s="13">
        <f t="shared" si="87"/>
        <v>145.4</v>
      </c>
      <c r="M152" s="13">
        <f t="shared" si="88"/>
        <v>145.4</v>
      </c>
      <c r="N152" s="13">
        <f t="shared" si="89"/>
        <v>86.8</v>
      </c>
      <c r="O152" s="13">
        <f t="shared" si="90"/>
        <v>0</v>
      </c>
    </row>
    <row r="153" spans="1:15" ht="15" customHeight="1" x14ac:dyDescent="0.25">
      <c r="A153" s="14" t="s">
        <v>111</v>
      </c>
      <c r="B153" s="13" t="s">
        <v>396</v>
      </c>
      <c r="C153" s="16" t="s">
        <v>51</v>
      </c>
      <c r="D153" s="17">
        <f t="shared" si="91"/>
        <v>162.5</v>
      </c>
      <c r="E153" s="17">
        <v>162.5</v>
      </c>
      <c r="F153" s="17">
        <v>94.2</v>
      </c>
      <c r="G153" s="17"/>
      <c r="H153" s="11">
        <f t="shared" si="82"/>
        <v>0</v>
      </c>
      <c r="I153" s="11"/>
      <c r="J153" s="11"/>
      <c r="K153" s="11"/>
      <c r="L153" s="13">
        <f t="shared" si="87"/>
        <v>162.5</v>
      </c>
      <c r="M153" s="13">
        <f t="shared" si="88"/>
        <v>162.5</v>
      </c>
      <c r="N153" s="13">
        <f t="shared" si="89"/>
        <v>94.2</v>
      </c>
      <c r="O153" s="13">
        <f t="shared" si="90"/>
        <v>0</v>
      </c>
    </row>
    <row r="154" spans="1:15" ht="15" customHeight="1" x14ac:dyDescent="0.25">
      <c r="A154" s="14" t="s">
        <v>112</v>
      </c>
      <c r="B154" s="203" t="s">
        <v>46</v>
      </c>
      <c r="C154" s="16" t="s">
        <v>51</v>
      </c>
      <c r="D154" s="17">
        <f t="shared" si="91"/>
        <v>105.2</v>
      </c>
      <c r="E154" s="17">
        <v>105.2</v>
      </c>
      <c r="F154" s="17">
        <v>70.5</v>
      </c>
      <c r="G154" s="17"/>
      <c r="H154" s="11">
        <f t="shared" si="82"/>
        <v>0</v>
      </c>
      <c r="I154" s="11"/>
      <c r="J154" s="11"/>
      <c r="K154" s="11"/>
      <c r="L154" s="13">
        <f t="shared" si="87"/>
        <v>105.2</v>
      </c>
      <c r="M154" s="13">
        <f t="shared" si="88"/>
        <v>105.2</v>
      </c>
      <c r="N154" s="13">
        <f t="shared" si="89"/>
        <v>70.5</v>
      </c>
      <c r="O154" s="13">
        <f t="shared" si="90"/>
        <v>0</v>
      </c>
    </row>
    <row r="155" spans="1:15" ht="15" customHeight="1" x14ac:dyDescent="0.25">
      <c r="A155" s="14" t="s">
        <v>113</v>
      </c>
      <c r="B155" s="13" t="s">
        <v>43</v>
      </c>
      <c r="C155" s="16" t="s">
        <v>51</v>
      </c>
      <c r="D155" s="17">
        <f t="shared" si="91"/>
        <v>110.1</v>
      </c>
      <c r="E155" s="17">
        <v>110.1</v>
      </c>
      <c r="F155" s="17">
        <v>72.8</v>
      </c>
      <c r="G155" s="17"/>
      <c r="H155" s="11">
        <f t="shared" si="82"/>
        <v>0</v>
      </c>
      <c r="I155" s="11"/>
      <c r="J155" s="11"/>
      <c r="K155" s="11"/>
      <c r="L155" s="13">
        <f t="shared" si="87"/>
        <v>110.1</v>
      </c>
      <c r="M155" s="13">
        <f t="shared" si="88"/>
        <v>110.1</v>
      </c>
      <c r="N155" s="13">
        <f t="shared" si="89"/>
        <v>72.8</v>
      </c>
      <c r="O155" s="13">
        <f t="shared" si="90"/>
        <v>0</v>
      </c>
    </row>
    <row r="156" spans="1:15" ht="15" customHeight="1" x14ac:dyDescent="0.25">
      <c r="A156" s="14" t="s">
        <v>114</v>
      </c>
      <c r="B156" s="13" t="s">
        <v>45</v>
      </c>
      <c r="C156" s="16" t="s">
        <v>51</v>
      </c>
      <c r="D156" s="17">
        <f t="shared" si="91"/>
        <v>81.900000000000006</v>
      </c>
      <c r="E156" s="17">
        <v>81.900000000000006</v>
      </c>
      <c r="F156" s="17">
        <v>55.1</v>
      </c>
      <c r="G156" s="17"/>
      <c r="H156" s="11">
        <f t="shared" si="82"/>
        <v>0</v>
      </c>
      <c r="I156" s="11"/>
      <c r="J156" s="11"/>
      <c r="K156" s="11"/>
      <c r="L156" s="13">
        <f t="shared" si="87"/>
        <v>81.900000000000006</v>
      </c>
      <c r="M156" s="13">
        <f t="shared" si="88"/>
        <v>81.900000000000006</v>
      </c>
      <c r="N156" s="13">
        <f t="shared" si="89"/>
        <v>55.1</v>
      </c>
      <c r="O156" s="13">
        <f t="shared" si="90"/>
        <v>0</v>
      </c>
    </row>
    <row r="157" spans="1:15" ht="15" customHeight="1" x14ac:dyDescent="0.25">
      <c r="A157" s="14" t="s">
        <v>115</v>
      </c>
      <c r="B157" s="13" t="s">
        <v>165</v>
      </c>
      <c r="C157" s="16" t="s">
        <v>51</v>
      </c>
      <c r="D157" s="17">
        <f t="shared" si="91"/>
        <v>143.4</v>
      </c>
      <c r="E157" s="17">
        <v>143.4</v>
      </c>
      <c r="F157" s="17">
        <v>91.6</v>
      </c>
      <c r="G157" s="17"/>
      <c r="H157" s="11">
        <f t="shared" si="82"/>
        <v>0</v>
      </c>
      <c r="I157" s="11"/>
      <c r="J157" s="11"/>
      <c r="K157" s="11"/>
      <c r="L157" s="13">
        <f t="shared" si="87"/>
        <v>143.4</v>
      </c>
      <c r="M157" s="13">
        <f t="shared" si="88"/>
        <v>143.4</v>
      </c>
      <c r="N157" s="13">
        <f t="shared" si="89"/>
        <v>91.6</v>
      </c>
      <c r="O157" s="13">
        <f t="shared" si="90"/>
        <v>0</v>
      </c>
    </row>
    <row r="158" spans="1:15" ht="15" customHeight="1" x14ac:dyDescent="0.25">
      <c r="A158" s="14" t="s">
        <v>166</v>
      </c>
      <c r="B158" s="13" t="s">
        <v>44</v>
      </c>
      <c r="C158" s="16" t="s">
        <v>51</v>
      </c>
      <c r="D158" s="17">
        <f t="shared" si="91"/>
        <v>82.7</v>
      </c>
      <c r="E158" s="17">
        <v>82.7</v>
      </c>
      <c r="F158" s="17">
        <v>55.4</v>
      </c>
      <c r="G158" s="17"/>
      <c r="H158" s="11">
        <f t="shared" si="82"/>
        <v>0</v>
      </c>
      <c r="I158" s="11"/>
      <c r="J158" s="11"/>
      <c r="K158" s="11"/>
      <c r="L158" s="13">
        <f t="shared" si="87"/>
        <v>82.7</v>
      </c>
      <c r="M158" s="13">
        <f t="shared" si="88"/>
        <v>82.7</v>
      </c>
      <c r="N158" s="13">
        <f t="shared" si="89"/>
        <v>55.4</v>
      </c>
      <c r="O158" s="13">
        <f t="shared" si="90"/>
        <v>0</v>
      </c>
    </row>
    <row r="159" spans="1:15" ht="15" customHeight="1" x14ac:dyDescent="0.25">
      <c r="A159" s="14" t="s">
        <v>116</v>
      </c>
      <c r="B159" s="203" t="s">
        <v>47</v>
      </c>
      <c r="C159" s="16" t="s">
        <v>51</v>
      </c>
      <c r="D159" s="17">
        <f t="shared" si="91"/>
        <v>103.3</v>
      </c>
      <c r="E159" s="17">
        <v>103.3</v>
      </c>
      <c r="F159" s="17">
        <v>65.599999999999994</v>
      </c>
      <c r="G159" s="17"/>
      <c r="H159" s="11">
        <f t="shared" si="82"/>
        <v>0</v>
      </c>
      <c r="I159" s="11"/>
      <c r="J159" s="11"/>
      <c r="K159" s="11"/>
      <c r="L159" s="13">
        <f t="shared" si="87"/>
        <v>103.3</v>
      </c>
      <c r="M159" s="13">
        <f t="shared" si="88"/>
        <v>103.3</v>
      </c>
      <c r="N159" s="13">
        <f t="shared" si="89"/>
        <v>65.599999999999994</v>
      </c>
      <c r="O159" s="13">
        <f t="shared" si="90"/>
        <v>0</v>
      </c>
    </row>
    <row r="160" spans="1:15" ht="15" customHeight="1" x14ac:dyDescent="0.25">
      <c r="A160" s="14" t="s">
        <v>117</v>
      </c>
      <c r="B160" s="95" t="s">
        <v>397</v>
      </c>
      <c r="C160" s="98" t="s">
        <v>51</v>
      </c>
      <c r="D160" s="17">
        <f t="shared" si="91"/>
        <v>117.9</v>
      </c>
      <c r="E160" s="17">
        <v>117.9</v>
      </c>
      <c r="F160" s="17">
        <v>79</v>
      </c>
      <c r="G160" s="17"/>
      <c r="H160" s="11">
        <f t="shared" si="82"/>
        <v>0</v>
      </c>
      <c r="I160" s="11"/>
      <c r="J160" s="11"/>
      <c r="K160" s="11"/>
      <c r="L160" s="13">
        <f t="shared" si="87"/>
        <v>117.9</v>
      </c>
      <c r="M160" s="13">
        <f t="shared" si="88"/>
        <v>117.9</v>
      </c>
      <c r="N160" s="13">
        <f t="shared" si="89"/>
        <v>79</v>
      </c>
      <c r="O160" s="13">
        <f t="shared" si="90"/>
        <v>0</v>
      </c>
    </row>
    <row r="161" spans="1:17" ht="15" customHeight="1" x14ac:dyDescent="0.25">
      <c r="A161" s="14" t="s">
        <v>118</v>
      </c>
      <c r="B161" s="13" t="s">
        <v>42</v>
      </c>
      <c r="C161" s="16" t="s">
        <v>51</v>
      </c>
      <c r="D161" s="17">
        <f t="shared" si="91"/>
        <v>152.1</v>
      </c>
      <c r="E161" s="17">
        <v>152.1</v>
      </c>
      <c r="F161" s="17">
        <v>92.8</v>
      </c>
      <c r="G161" s="17"/>
      <c r="H161" s="11">
        <f t="shared" si="82"/>
        <v>0</v>
      </c>
      <c r="I161" s="11"/>
      <c r="J161" s="11"/>
      <c r="K161" s="11"/>
      <c r="L161" s="13">
        <f t="shared" si="87"/>
        <v>152.1</v>
      </c>
      <c r="M161" s="13">
        <f t="shared" si="88"/>
        <v>152.1</v>
      </c>
      <c r="N161" s="13">
        <f t="shared" si="89"/>
        <v>92.8</v>
      </c>
      <c r="O161" s="13">
        <f t="shared" si="90"/>
        <v>0</v>
      </c>
    </row>
    <row r="162" spans="1:17" ht="15" customHeight="1" x14ac:dyDescent="0.25">
      <c r="A162" s="14" t="s">
        <v>119</v>
      </c>
      <c r="B162" s="278" t="s">
        <v>398</v>
      </c>
      <c r="C162" s="98" t="s">
        <v>51</v>
      </c>
      <c r="D162" s="17">
        <f t="shared" si="91"/>
        <v>125.4</v>
      </c>
      <c r="E162" s="17">
        <v>125.4</v>
      </c>
      <c r="F162" s="17">
        <v>64.8</v>
      </c>
      <c r="G162" s="17"/>
      <c r="H162" s="11">
        <f t="shared" si="82"/>
        <v>0</v>
      </c>
      <c r="I162" s="11"/>
      <c r="J162" s="11"/>
      <c r="K162" s="11"/>
      <c r="L162" s="13">
        <f t="shared" si="87"/>
        <v>125.4</v>
      </c>
      <c r="M162" s="13">
        <f t="shared" si="88"/>
        <v>125.4</v>
      </c>
      <c r="N162" s="13">
        <f t="shared" si="89"/>
        <v>64.8</v>
      </c>
      <c r="O162" s="13">
        <f t="shared" si="90"/>
        <v>0</v>
      </c>
    </row>
    <row r="163" spans="1:17" ht="15" customHeight="1" x14ac:dyDescent="0.25">
      <c r="A163" s="14" t="s">
        <v>120</v>
      </c>
      <c r="B163" s="203" t="s">
        <v>41</v>
      </c>
      <c r="C163" s="16" t="s">
        <v>51</v>
      </c>
      <c r="D163" s="17">
        <f t="shared" si="91"/>
        <v>74</v>
      </c>
      <c r="E163" s="17">
        <v>74</v>
      </c>
      <c r="F163" s="17">
        <v>44.1</v>
      </c>
      <c r="G163" s="17"/>
      <c r="H163" s="11">
        <f t="shared" si="82"/>
        <v>0</v>
      </c>
      <c r="I163" s="11"/>
      <c r="J163" s="11"/>
      <c r="K163" s="11"/>
      <c r="L163" s="13">
        <f t="shared" si="87"/>
        <v>74</v>
      </c>
      <c r="M163" s="13">
        <f t="shared" si="88"/>
        <v>74</v>
      </c>
      <c r="N163" s="13">
        <f t="shared" si="89"/>
        <v>44.1</v>
      </c>
      <c r="O163" s="13">
        <f t="shared" si="90"/>
        <v>0</v>
      </c>
    </row>
    <row r="164" spans="1:17" ht="15" customHeight="1" x14ac:dyDescent="0.25">
      <c r="A164" s="14" t="s">
        <v>162</v>
      </c>
      <c r="B164" s="13" t="s">
        <v>161</v>
      </c>
      <c r="C164" s="16" t="s">
        <v>51</v>
      </c>
      <c r="D164" s="17">
        <f t="shared" si="91"/>
        <v>108.1</v>
      </c>
      <c r="E164" s="17">
        <v>108.1</v>
      </c>
      <c r="F164" s="17">
        <v>70.2</v>
      </c>
      <c r="G164" s="17"/>
      <c r="H164" s="11">
        <f t="shared" si="82"/>
        <v>0</v>
      </c>
      <c r="I164" s="11"/>
      <c r="J164" s="11"/>
      <c r="K164" s="11"/>
      <c r="L164" s="13">
        <f t="shared" si="87"/>
        <v>108.1</v>
      </c>
      <c r="M164" s="13">
        <f t="shared" si="88"/>
        <v>108.1</v>
      </c>
      <c r="N164" s="13">
        <f t="shared" si="89"/>
        <v>70.2</v>
      </c>
      <c r="O164" s="13">
        <f t="shared" si="90"/>
        <v>0</v>
      </c>
    </row>
    <row r="165" spans="1:17" ht="15" customHeight="1" x14ac:dyDescent="0.25">
      <c r="A165" s="14" t="s">
        <v>121</v>
      </c>
      <c r="B165" s="13" t="s">
        <v>153</v>
      </c>
      <c r="C165" s="16" t="s">
        <v>51</v>
      </c>
      <c r="D165" s="17">
        <f t="shared" si="91"/>
        <v>304.39999999999998</v>
      </c>
      <c r="E165" s="17">
        <v>304.39999999999998</v>
      </c>
      <c r="F165" s="17">
        <v>155.30000000000001</v>
      </c>
      <c r="G165" s="17"/>
      <c r="H165" s="11">
        <f t="shared" si="82"/>
        <v>0</v>
      </c>
      <c r="I165" s="11"/>
      <c r="J165" s="11"/>
      <c r="K165" s="11"/>
      <c r="L165" s="13">
        <f t="shared" si="87"/>
        <v>304.39999999999998</v>
      </c>
      <c r="M165" s="13">
        <f t="shared" si="88"/>
        <v>304.39999999999998</v>
      </c>
      <c r="N165" s="13">
        <f t="shared" si="89"/>
        <v>155.30000000000001</v>
      </c>
      <c r="O165" s="13">
        <f t="shared" si="90"/>
        <v>0</v>
      </c>
    </row>
    <row r="166" spans="1:17" ht="15" customHeight="1" x14ac:dyDescent="0.25">
      <c r="A166" s="14" t="s">
        <v>122</v>
      </c>
      <c r="B166" s="13" t="s">
        <v>34</v>
      </c>
      <c r="C166" s="16" t="s">
        <v>51</v>
      </c>
      <c r="D166" s="17">
        <f t="shared" si="91"/>
        <v>149.30000000000001</v>
      </c>
      <c r="E166" s="17">
        <v>149.30000000000001</v>
      </c>
      <c r="F166" s="17">
        <v>98.1</v>
      </c>
      <c r="G166" s="17"/>
      <c r="H166" s="11">
        <f t="shared" si="82"/>
        <v>0</v>
      </c>
      <c r="I166" s="11"/>
      <c r="J166" s="11"/>
      <c r="K166" s="11"/>
      <c r="L166" s="13">
        <f t="shared" si="87"/>
        <v>149.30000000000001</v>
      </c>
      <c r="M166" s="13">
        <f t="shared" si="88"/>
        <v>149.30000000000001</v>
      </c>
      <c r="N166" s="13">
        <f t="shared" si="89"/>
        <v>98.1</v>
      </c>
      <c r="O166" s="13">
        <f t="shared" si="90"/>
        <v>0</v>
      </c>
    </row>
    <row r="167" spans="1:17" ht="15" customHeight="1" x14ac:dyDescent="0.25">
      <c r="A167" s="14" t="s">
        <v>123</v>
      </c>
      <c r="B167" s="13" t="s">
        <v>36</v>
      </c>
      <c r="C167" s="16" t="s">
        <v>51</v>
      </c>
      <c r="D167" s="17">
        <f t="shared" si="91"/>
        <v>165.3</v>
      </c>
      <c r="E167" s="17">
        <v>165.3</v>
      </c>
      <c r="F167" s="17">
        <v>100.3</v>
      </c>
      <c r="G167" s="17"/>
      <c r="H167" s="11">
        <f t="shared" si="82"/>
        <v>0</v>
      </c>
      <c r="I167" s="11"/>
      <c r="J167" s="11"/>
      <c r="K167" s="11"/>
      <c r="L167" s="13">
        <f t="shared" si="87"/>
        <v>165.3</v>
      </c>
      <c r="M167" s="13">
        <f t="shared" si="88"/>
        <v>165.3</v>
      </c>
      <c r="N167" s="13">
        <f t="shared" si="89"/>
        <v>100.3</v>
      </c>
      <c r="O167" s="13">
        <f t="shared" si="90"/>
        <v>0</v>
      </c>
      <c r="P167" s="38"/>
      <c r="Q167" s="38"/>
    </row>
    <row r="168" spans="1:17" ht="15" customHeight="1" x14ac:dyDescent="0.25">
      <c r="A168" s="14" t="s">
        <v>124</v>
      </c>
      <c r="B168" s="13" t="s">
        <v>38</v>
      </c>
      <c r="C168" s="16" t="s">
        <v>51</v>
      </c>
      <c r="D168" s="17">
        <f t="shared" si="91"/>
        <v>269.3</v>
      </c>
      <c r="E168" s="17">
        <v>269.3</v>
      </c>
      <c r="F168" s="17">
        <v>164.9</v>
      </c>
      <c r="G168" s="17"/>
      <c r="H168" s="11">
        <f t="shared" si="82"/>
        <v>0</v>
      </c>
      <c r="I168" s="11"/>
      <c r="J168" s="11"/>
      <c r="K168" s="11"/>
      <c r="L168" s="13">
        <f t="shared" si="87"/>
        <v>269.3</v>
      </c>
      <c r="M168" s="13">
        <f t="shared" si="88"/>
        <v>269.3</v>
      </c>
      <c r="N168" s="13">
        <f t="shared" si="89"/>
        <v>164.9</v>
      </c>
      <c r="O168" s="13">
        <f t="shared" si="90"/>
        <v>0</v>
      </c>
    </row>
    <row r="169" spans="1:17" ht="15" customHeight="1" x14ac:dyDescent="0.25">
      <c r="A169" s="14" t="s">
        <v>125</v>
      </c>
      <c r="B169" s="13" t="s">
        <v>37</v>
      </c>
      <c r="C169" s="16" t="s">
        <v>51</v>
      </c>
      <c r="D169" s="17">
        <f t="shared" si="91"/>
        <v>157.9</v>
      </c>
      <c r="E169" s="17">
        <v>157.9</v>
      </c>
      <c r="F169" s="17">
        <v>101.3</v>
      </c>
      <c r="G169" s="17"/>
      <c r="H169" s="11">
        <f t="shared" si="82"/>
        <v>0</v>
      </c>
      <c r="I169" s="11"/>
      <c r="J169" s="11"/>
      <c r="K169" s="11"/>
      <c r="L169" s="13">
        <f t="shared" si="87"/>
        <v>157.9</v>
      </c>
      <c r="M169" s="13">
        <f t="shared" si="88"/>
        <v>157.9</v>
      </c>
      <c r="N169" s="13">
        <f t="shared" si="89"/>
        <v>101.3</v>
      </c>
      <c r="O169" s="13">
        <f t="shared" si="90"/>
        <v>0</v>
      </c>
    </row>
    <row r="170" spans="1:17" ht="15" customHeight="1" x14ac:dyDescent="0.25">
      <c r="A170" s="14" t="s">
        <v>126</v>
      </c>
      <c r="B170" s="13" t="s">
        <v>35</v>
      </c>
      <c r="C170" s="16" t="s">
        <v>51</v>
      </c>
      <c r="D170" s="17">
        <f t="shared" si="91"/>
        <v>299.8</v>
      </c>
      <c r="E170" s="17">
        <v>299.8</v>
      </c>
      <c r="F170" s="17">
        <v>156.6</v>
      </c>
      <c r="G170" s="17"/>
      <c r="H170" s="11">
        <f t="shared" si="82"/>
        <v>0</v>
      </c>
      <c r="I170" s="11"/>
      <c r="J170" s="11"/>
      <c r="K170" s="11"/>
      <c r="L170" s="13">
        <f t="shared" si="87"/>
        <v>299.8</v>
      </c>
      <c r="M170" s="13">
        <f t="shared" si="88"/>
        <v>299.8</v>
      </c>
      <c r="N170" s="13">
        <f t="shared" si="89"/>
        <v>156.6</v>
      </c>
      <c r="O170" s="13">
        <f t="shared" si="90"/>
        <v>0</v>
      </c>
    </row>
    <row r="171" spans="1:17" ht="15" customHeight="1" x14ac:dyDescent="0.25">
      <c r="A171" s="14" t="s">
        <v>127</v>
      </c>
      <c r="B171" s="203" t="s">
        <v>39</v>
      </c>
      <c r="C171" s="16" t="s">
        <v>51</v>
      </c>
      <c r="D171" s="17">
        <f t="shared" si="91"/>
        <v>61.6</v>
      </c>
      <c r="E171" s="17">
        <v>61.6</v>
      </c>
      <c r="F171" s="17">
        <v>40.4</v>
      </c>
      <c r="G171" s="17"/>
      <c r="H171" s="11">
        <f t="shared" si="82"/>
        <v>0</v>
      </c>
      <c r="I171" s="11"/>
      <c r="J171" s="11"/>
      <c r="K171" s="11"/>
      <c r="L171" s="13">
        <f t="shared" si="87"/>
        <v>61.6</v>
      </c>
      <c r="M171" s="13">
        <f t="shared" si="88"/>
        <v>61.6</v>
      </c>
      <c r="N171" s="13">
        <f t="shared" si="89"/>
        <v>40.4</v>
      </c>
      <c r="O171" s="13">
        <f t="shared" si="90"/>
        <v>0</v>
      </c>
    </row>
    <row r="172" spans="1:17" ht="15" customHeight="1" x14ac:dyDescent="0.25">
      <c r="A172" s="14" t="s">
        <v>128</v>
      </c>
      <c r="B172" s="203" t="s">
        <v>40</v>
      </c>
      <c r="C172" s="16" t="s">
        <v>51</v>
      </c>
      <c r="D172" s="17">
        <f t="shared" si="91"/>
        <v>91.2</v>
      </c>
      <c r="E172" s="17">
        <v>91.2</v>
      </c>
      <c r="F172" s="17">
        <v>61.2</v>
      </c>
      <c r="G172" s="17"/>
      <c r="H172" s="11">
        <f t="shared" si="82"/>
        <v>0</v>
      </c>
      <c r="I172" s="11"/>
      <c r="J172" s="11"/>
      <c r="K172" s="11"/>
      <c r="L172" s="13">
        <f t="shared" si="87"/>
        <v>91.2</v>
      </c>
      <c r="M172" s="13">
        <f t="shared" si="88"/>
        <v>91.2</v>
      </c>
      <c r="N172" s="13">
        <f t="shared" si="89"/>
        <v>61.2</v>
      </c>
      <c r="O172" s="13">
        <f t="shared" si="90"/>
        <v>0</v>
      </c>
    </row>
    <row r="173" spans="1:17" ht="15" customHeight="1" x14ac:dyDescent="0.25">
      <c r="A173" s="14" t="s">
        <v>129</v>
      </c>
      <c r="B173" s="13" t="s">
        <v>49</v>
      </c>
      <c r="C173" s="16" t="s">
        <v>51</v>
      </c>
      <c r="D173" s="17">
        <f t="shared" si="91"/>
        <v>71.400000000000006</v>
      </c>
      <c r="E173" s="17">
        <v>71.400000000000006</v>
      </c>
      <c r="F173" s="17">
        <v>53.6</v>
      </c>
      <c r="G173" s="17"/>
      <c r="H173" s="11">
        <f t="shared" si="82"/>
        <v>0</v>
      </c>
      <c r="I173" s="11"/>
      <c r="J173" s="11"/>
      <c r="K173" s="11"/>
      <c r="L173" s="13">
        <f t="shared" si="87"/>
        <v>71.400000000000006</v>
      </c>
      <c r="M173" s="13">
        <f t="shared" si="88"/>
        <v>71.400000000000006</v>
      </c>
      <c r="N173" s="13">
        <f t="shared" si="89"/>
        <v>53.6</v>
      </c>
      <c r="O173" s="13">
        <f t="shared" si="90"/>
        <v>0</v>
      </c>
    </row>
    <row r="174" spans="1:17" ht="15" customHeight="1" x14ac:dyDescent="0.25">
      <c r="A174" s="14" t="s">
        <v>130</v>
      </c>
      <c r="B174" s="13" t="s">
        <v>48</v>
      </c>
      <c r="C174" s="16" t="s">
        <v>51</v>
      </c>
      <c r="D174" s="17">
        <f t="shared" si="91"/>
        <v>513.70000000000005</v>
      </c>
      <c r="E174" s="17">
        <v>513.70000000000005</v>
      </c>
      <c r="F174" s="17">
        <v>388.5</v>
      </c>
      <c r="G174" s="17"/>
      <c r="H174" s="11">
        <f t="shared" si="82"/>
        <v>0</v>
      </c>
      <c r="I174" s="11"/>
      <c r="J174" s="11"/>
      <c r="K174" s="11"/>
      <c r="L174" s="13">
        <f t="shared" si="87"/>
        <v>513.70000000000005</v>
      </c>
      <c r="M174" s="13">
        <f t="shared" si="88"/>
        <v>513.70000000000005</v>
      </c>
      <c r="N174" s="13">
        <f t="shared" si="89"/>
        <v>388.5</v>
      </c>
      <c r="O174" s="13">
        <f t="shared" si="90"/>
        <v>0</v>
      </c>
    </row>
    <row r="175" spans="1:17" ht="14.25" customHeight="1" x14ac:dyDescent="0.25">
      <c r="A175" s="14" t="s">
        <v>131</v>
      </c>
      <c r="B175" s="13" t="s">
        <v>65</v>
      </c>
      <c r="C175" s="16" t="s">
        <v>51</v>
      </c>
      <c r="D175" s="17">
        <f t="shared" si="91"/>
        <v>61</v>
      </c>
      <c r="E175" s="17">
        <v>61</v>
      </c>
      <c r="F175" s="17">
        <v>44.3</v>
      </c>
      <c r="G175" s="17"/>
      <c r="H175" s="11">
        <f t="shared" si="82"/>
        <v>0</v>
      </c>
      <c r="I175" s="11"/>
      <c r="J175" s="11"/>
      <c r="K175" s="11"/>
      <c r="L175" s="13">
        <f t="shared" si="87"/>
        <v>61</v>
      </c>
      <c r="M175" s="13">
        <f t="shared" si="88"/>
        <v>61</v>
      </c>
      <c r="N175" s="13">
        <f t="shared" si="89"/>
        <v>44.3</v>
      </c>
      <c r="O175" s="13">
        <f t="shared" si="90"/>
        <v>0</v>
      </c>
    </row>
    <row r="176" spans="1:17" ht="15" customHeight="1" x14ac:dyDescent="0.25">
      <c r="A176" s="14" t="s">
        <v>132</v>
      </c>
      <c r="B176" s="13" t="s">
        <v>50</v>
      </c>
      <c r="C176" s="16" t="s">
        <v>51</v>
      </c>
      <c r="D176" s="17">
        <f t="shared" si="91"/>
        <v>58.8</v>
      </c>
      <c r="E176" s="17">
        <v>58.8</v>
      </c>
      <c r="F176" s="17">
        <v>42.6</v>
      </c>
      <c r="G176" s="17"/>
      <c r="H176" s="11">
        <f t="shared" si="82"/>
        <v>0</v>
      </c>
      <c r="I176" s="11"/>
      <c r="J176" s="11"/>
      <c r="K176" s="11"/>
      <c r="L176" s="13">
        <f t="shared" si="87"/>
        <v>58.8</v>
      </c>
      <c r="M176" s="13">
        <f t="shared" si="88"/>
        <v>58.8</v>
      </c>
      <c r="N176" s="13">
        <f t="shared" si="89"/>
        <v>42.6</v>
      </c>
      <c r="O176" s="13">
        <f t="shared" si="90"/>
        <v>0</v>
      </c>
    </row>
    <row r="177" spans="1:17" ht="15" customHeight="1" x14ac:dyDescent="0.25">
      <c r="A177" s="14" t="s">
        <v>163</v>
      </c>
      <c r="B177" s="13" t="s">
        <v>167</v>
      </c>
      <c r="C177" s="16" t="s">
        <v>51</v>
      </c>
      <c r="D177" s="17">
        <f t="shared" si="91"/>
        <v>194.7</v>
      </c>
      <c r="E177" s="17">
        <v>194.7</v>
      </c>
      <c r="F177" s="17">
        <v>120.3</v>
      </c>
      <c r="G177" s="17"/>
      <c r="H177" s="11">
        <f t="shared" si="82"/>
        <v>0</v>
      </c>
      <c r="I177" s="11"/>
      <c r="J177" s="11"/>
      <c r="K177" s="11"/>
      <c r="L177" s="13">
        <f t="shared" si="87"/>
        <v>194.7</v>
      </c>
      <c r="M177" s="13">
        <f t="shared" si="88"/>
        <v>194.7</v>
      </c>
      <c r="N177" s="13">
        <f t="shared" si="89"/>
        <v>120.3</v>
      </c>
      <c r="O177" s="13">
        <f t="shared" si="90"/>
        <v>0</v>
      </c>
    </row>
    <row r="178" spans="1:17" s="38" customFormat="1" ht="15" customHeight="1" x14ac:dyDescent="0.25">
      <c r="A178" s="14" t="s">
        <v>133</v>
      </c>
      <c r="B178" s="13" t="s">
        <v>168</v>
      </c>
      <c r="C178" s="16" t="s">
        <v>51</v>
      </c>
      <c r="D178" s="17">
        <f t="shared" si="91"/>
        <v>27.6</v>
      </c>
      <c r="E178" s="17">
        <v>27.6</v>
      </c>
      <c r="F178" s="17">
        <v>10.4</v>
      </c>
      <c r="G178" s="17"/>
      <c r="H178" s="11">
        <f t="shared" si="82"/>
        <v>0</v>
      </c>
      <c r="I178" s="11"/>
      <c r="J178" s="11"/>
      <c r="K178" s="11"/>
      <c r="L178" s="13">
        <f t="shared" si="87"/>
        <v>27.6</v>
      </c>
      <c r="M178" s="13">
        <f t="shared" si="88"/>
        <v>27.6</v>
      </c>
      <c r="N178" s="13">
        <f t="shared" si="89"/>
        <v>10.4</v>
      </c>
      <c r="O178" s="13">
        <f t="shared" si="90"/>
        <v>0</v>
      </c>
      <c r="P178" s="2"/>
      <c r="Q178" s="2"/>
    </row>
    <row r="179" spans="1:17" ht="15.95" customHeight="1" x14ac:dyDescent="0.25">
      <c r="A179" s="21" t="s">
        <v>134</v>
      </c>
      <c r="B179" s="22" t="s">
        <v>177</v>
      </c>
      <c r="C179" s="29"/>
      <c r="D179" s="24">
        <f t="shared" ref="D179:O179" si="92">D141+D144+D145+D146+D147+D148+D149+D150+D151+D152+D153+D154+D155+D156+D157+D158+D159+D161+D163+D164+D165+D166+D167+D168+D169+D170+D171+D172+D173+D174+D175+D176+D177+D178+D160+D162</f>
        <v>5945.5999999999995</v>
      </c>
      <c r="E179" s="24">
        <f t="shared" si="92"/>
        <v>5752.4</v>
      </c>
      <c r="F179" s="24">
        <f t="shared" si="92"/>
        <v>3378</v>
      </c>
      <c r="G179" s="24">
        <f t="shared" si="92"/>
        <v>193.2</v>
      </c>
      <c r="H179" s="25">
        <f t="shared" si="92"/>
        <v>0</v>
      </c>
      <c r="I179" s="25">
        <f t="shared" si="92"/>
        <v>0</v>
      </c>
      <c r="J179" s="25">
        <f t="shared" si="92"/>
        <v>0</v>
      </c>
      <c r="K179" s="25">
        <f t="shared" si="92"/>
        <v>0</v>
      </c>
      <c r="L179" s="45">
        <f t="shared" si="92"/>
        <v>5945.5999999999995</v>
      </c>
      <c r="M179" s="45">
        <f t="shared" si="92"/>
        <v>5752.4</v>
      </c>
      <c r="N179" s="45">
        <f t="shared" si="92"/>
        <v>3378</v>
      </c>
      <c r="O179" s="45">
        <f t="shared" si="92"/>
        <v>193.2</v>
      </c>
    </row>
    <row r="180" spans="1:17" ht="15.95" customHeight="1" x14ac:dyDescent="0.25">
      <c r="A180" s="6" t="s">
        <v>135</v>
      </c>
      <c r="B180" s="527" t="s">
        <v>181</v>
      </c>
      <c r="C180" s="528"/>
      <c r="D180" s="528"/>
      <c r="E180" s="528"/>
      <c r="F180" s="528"/>
      <c r="G180" s="528"/>
      <c r="H180" s="528"/>
      <c r="I180" s="528"/>
      <c r="J180" s="528"/>
      <c r="K180" s="528"/>
      <c r="L180" s="528"/>
      <c r="M180" s="528"/>
      <c r="N180" s="528"/>
      <c r="O180" s="529"/>
    </row>
    <row r="181" spans="1:17" ht="15" customHeight="1" x14ac:dyDescent="0.25">
      <c r="A181" s="6" t="s">
        <v>136</v>
      </c>
      <c r="B181" s="248" t="s">
        <v>20</v>
      </c>
      <c r="C181" s="267"/>
      <c r="D181" s="17">
        <f>SUM(D182:D183)</f>
        <v>325.10000000000002</v>
      </c>
      <c r="E181" s="17">
        <f>SUM(E182:E183)</f>
        <v>316.90000000000003</v>
      </c>
      <c r="F181" s="17">
        <f>SUM(F182:F183)</f>
        <v>7.3</v>
      </c>
      <c r="G181" s="17">
        <f>SUM(G182:G183)</f>
        <v>8.1999999999999993</v>
      </c>
      <c r="H181" s="10">
        <f>I181+K181</f>
        <v>0</v>
      </c>
      <c r="I181" s="11">
        <f>SUM(I182:I183)</f>
        <v>0</v>
      </c>
      <c r="J181" s="11">
        <f>SUM(J182:J183)</f>
        <v>0</v>
      </c>
      <c r="K181" s="208">
        <f>SUM(K182:K183)</f>
        <v>0</v>
      </c>
      <c r="L181" s="12">
        <f>M181+O181</f>
        <v>325.10000000000002</v>
      </c>
      <c r="M181" s="12">
        <f t="shared" ref="M181:O183" si="93">E181+I181</f>
        <v>316.90000000000003</v>
      </c>
      <c r="N181" s="12">
        <f t="shared" si="93"/>
        <v>7.3</v>
      </c>
      <c r="O181" s="12">
        <f t="shared" si="93"/>
        <v>8.1999999999999993</v>
      </c>
    </row>
    <row r="182" spans="1:17" ht="15" customHeight="1" x14ac:dyDescent="0.25">
      <c r="A182" s="279"/>
      <c r="B182" s="268"/>
      <c r="C182" s="31" t="s">
        <v>25</v>
      </c>
      <c r="D182" s="17">
        <f>E182+G182</f>
        <v>318</v>
      </c>
      <c r="E182" s="17">
        <v>309.8</v>
      </c>
      <c r="F182" s="17">
        <v>7.3</v>
      </c>
      <c r="G182" s="17">
        <v>8.1999999999999993</v>
      </c>
      <c r="H182" s="10">
        <f>I182+K182</f>
        <v>0</v>
      </c>
      <c r="I182" s="11"/>
      <c r="J182" s="11"/>
      <c r="K182" s="208"/>
      <c r="L182" s="13">
        <f>M182+O182</f>
        <v>318</v>
      </c>
      <c r="M182" s="13">
        <f t="shared" si="93"/>
        <v>309.8</v>
      </c>
      <c r="N182" s="13">
        <f t="shared" si="93"/>
        <v>7.3</v>
      </c>
      <c r="O182" s="13">
        <f t="shared" si="93"/>
        <v>8.1999999999999993</v>
      </c>
    </row>
    <row r="183" spans="1:17" ht="15" customHeight="1" x14ac:dyDescent="0.25">
      <c r="A183" s="151"/>
      <c r="B183" s="269"/>
      <c r="C183" s="31" t="s">
        <v>30</v>
      </c>
      <c r="D183" s="17">
        <f>E183+G183</f>
        <v>7.1</v>
      </c>
      <c r="E183" s="17">
        <v>7.1</v>
      </c>
      <c r="F183" s="17"/>
      <c r="G183" s="17"/>
      <c r="H183" s="11">
        <f>I183+K183</f>
        <v>0</v>
      </c>
      <c r="I183" s="11"/>
      <c r="J183" s="11"/>
      <c r="K183" s="208"/>
      <c r="L183" s="13">
        <f>M183+O183</f>
        <v>7.1</v>
      </c>
      <c r="M183" s="13">
        <f t="shared" si="93"/>
        <v>7.1</v>
      </c>
      <c r="N183" s="13">
        <f t="shared" si="93"/>
        <v>0</v>
      </c>
      <c r="O183" s="13">
        <f t="shared" si="93"/>
        <v>0</v>
      </c>
    </row>
    <row r="184" spans="1:17" ht="15.95" customHeight="1" x14ac:dyDescent="0.25">
      <c r="A184" s="21" t="s">
        <v>137</v>
      </c>
      <c r="B184" s="252" t="s">
        <v>178</v>
      </c>
      <c r="C184" s="84"/>
      <c r="D184" s="24">
        <f>D181</f>
        <v>325.10000000000002</v>
      </c>
      <c r="E184" s="24">
        <f>E181</f>
        <v>316.90000000000003</v>
      </c>
      <c r="F184" s="24">
        <f>F181</f>
        <v>7.3</v>
      </c>
      <c r="G184" s="24">
        <f>G181</f>
        <v>8.1999999999999993</v>
      </c>
      <c r="H184" s="25">
        <f t="shared" ref="H184:O184" si="94">H181</f>
        <v>0</v>
      </c>
      <c r="I184" s="25">
        <f t="shared" si="94"/>
        <v>0</v>
      </c>
      <c r="J184" s="25">
        <f t="shared" si="94"/>
        <v>0</v>
      </c>
      <c r="K184" s="25">
        <f t="shared" si="94"/>
        <v>0</v>
      </c>
      <c r="L184" s="45">
        <f t="shared" si="94"/>
        <v>325.10000000000002</v>
      </c>
      <c r="M184" s="45">
        <f t="shared" si="94"/>
        <v>316.90000000000003</v>
      </c>
      <c r="N184" s="45">
        <f t="shared" si="94"/>
        <v>7.3</v>
      </c>
      <c r="O184" s="45">
        <f t="shared" si="94"/>
        <v>8.1999999999999993</v>
      </c>
    </row>
    <row r="185" spans="1:17" ht="15.95" customHeight="1" x14ac:dyDescent="0.25">
      <c r="A185" s="14" t="s">
        <v>138</v>
      </c>
      <c r="B185" s="527" t="s">
        <v>66</v>
      </c>
      <c r="C185" s="528"/>
      <c r="D185" s="528"/>
      <c r="E185" s="528"/>
      <c r="F185" s="528"/>
      <c r="G185" s="528"/>
      <c r="H185" s="528"/>
      <c r="I185" s="528"/>
      <c r="J185" s="528"/>
      <c r="K185" s="528"/>
      <c r="L185" s="528"/>
      <c r="M185" s="528"/>
      <c r="N185" s="528"/>
      <c r="O185" s="529"/>
    </row>
    <row r="186" spans="1:17" ht="15" customHeight="1" x14ac:dyDescent="0.25">
      <c r="A186" s="20" t="s">
        <v>139</v>
      </c>
      <c r="B186" s="248" t="s">
        <v>20</v>
      </c>
      <c r="C186" s="270" t="s">
        <v>30</v>
      </c>
      <c r="D186" s="17">
        <f t="shared" ref="D186:D200" si="95">E186+G186</f>
        <v>562.9</v>
      </c>
      <c r="E186" s="17">
        <v>418.5</v>
      </c>
      <c r="F186" s="17"/>
      <c r="G186" s="17">
        <v>144.4</v>
      </c>
      <c r="H186" s="10">
        <f>I186+K186</f>
        <v>0</v>
      </c>
      <c r="I186" s="11"/>
      <c r="J186" s="11"/>
      <c r="K186" s="208"/>
      <c r="L186" s="12">
        <f>M186+O186</f>
        <v>562.9</v>
      </c>
      <c r="M186" s="12">
        <f>E186+I186</f>
        <v>418.5</v>
      </c>
      <c r="N186" s="12">
        <f>F186+J186</f>
        <v>0</v>
      </c>
      <c r="O186" s="12">
        <f>G186+K186</f>
        <v>144.4</v>
      </c>
    </row>
    <row r="187" spans="1:17" ht="15" customHeight="1" x14ac:dyDescent="0.25">
      <c r="A187" s="14" t="s">
        <v>164</v>
      </c>
      <c r="B187" s="13" t="s">
        <v>7</v>
      </c>
      <c r="C187" s="40" t="s">
        <v>30</v>
      </c>
      <c r="D187" s="17">
        <f t="shared" si="95"/>
        <v>29.6</v>
      </c>
      <c r="E187" s="17">
        <v>29.6</v>
      </c>
      <c r="F187" s="17">
        <v>17.100000000000001</v>
      </c>
      <c r="G187" s="17"/>
      <c r="H187" s="10">
        <f t="shared" ref="H187:H200" si="96">I187+K187</f>
        <v>0</v>
      </c>
      <c r="I187" s="11"/>
      <c r="J187" s="11"/>
      <c r="K187" s="208"/>
      <c r="L187" s="12">
        <f t="shared" ref="L187:L200" si="97">M187+O187</f>
        <v>29.6</v>
      </c>
      <c r="M187" s="12">
        <f t="shared" ref="M187:M200" si="98">E187+I187</f>
        <v>29.6</v>
      </c>
      <c r="N187" s="12">
        <f t="shared" ref="N187:N200" si="99">F187+J187</f>
        <v>17.100000000000001</v>
      </c>
      <c r="O187" s="12">
        <f t="shared" ref="O187:O200" si="100">G187+K187</f>
        <v>0</v>
      </c>
    </row>
    <row r="188" spans="1:17" ht="15" customHeight="1" x14ac:dyDescent="0.25">
      <c r="A188" s="14" t="s">
        <v>140</v>
      </c>
      <c r="B188" s="81" t="s">
        <v>10</v>
      </c>
      <c r="C188" s="40" t="s">
        <v>30</v>
      </c>
      <c r="D188" s="17">
        <f t="shared" si="95"/>
        <v>25.3</v>
      </c>
      <c r="E188" s="17">
        <v>25.3</v>
      </c>
      <c r="F188" s="17">
        <v>15.6</v>
      </c>
      <c r="G188" s="17"/>
      <c r="H188" s="10">
        <f t="shared" si="96"/>
        <v>0</v>
      </c>
      <c r="I188" s="11"/>
      <c r="J188" s="11"/>
      <c r="K188" s="208"/>
      <c r="L188" s="12">
        <f t="shared" si="97"/>
        <v>25.3</v>
      </c>
      <c r="M188" s="12">
        <f t="shared" si="98"/>
        <v>25.3</v>
      </c>
      <c r="N188" s="12">
        <f t="shared" si="99"/>
        <v>15.6</v>
      </c>
      <c r="O188" s="12">
        <f t="shared" si="100"/>
        <v>0</v>
      </c>
    </row>
    <row r="189" spans="1:17" ht="15" customHeight="1" x14ac:dyDescent="0.25">
      <c r="A189" s="249" t="s">
        <v>183</v>
      </c>
      <c r="B189" s="30" t="s">
        <v>11</v>
      </c>
      <c r="C189" s="40" t="s">
        <v>30</v>
      </c>
      <c r="D189" s="17">
        <f t="shared" si="95"/>
        <v>71.8</v>
      </c>
      <c r="E189" s="17">
        <v>71.8</v>
      </c>
      <c r="F189" s="17">
        <v>45.8</v>
      </c>
      <c r="G189" s="17"/>
      <c r="H189" s="10">
        <f t="shared" si="96"/>
        <v>0</v>
      </c>
      <c r="I189" s="11"/>
      <c r="J189" s="11"/>
      <c r="K189" s="208"/>
      <c r="L189" s="12">
        <f t="shared" si="97"/>
        <v>71.8</v>
      </c>
      <c r="M189" s="12">
        <f t="shared" si="98"/>
        <v>71.8</v>
      </c>
      <c r="N189" s="12">
        <f t="shared" si="99"/>
        <v>45.8</v>
      </c>
      <c r="O189" s="12">
        <f t="shared" si="100"/>
        <v>0</v>
      </c>
    </row>
    <row r="190" spans="1:17" ht="15" customHeight="1" x14ac:dyDescent="0.25">
      <c r="A190" s="266" t="s">
        <v>184</v>
      </c>
      <c r="B190" s="30" t="s">
        <v>15</v>
      </c>
      <c r="C190" s="40" t="s">
        <v>30</v>
      </c>
      <c r="D190" s="17">
        <f t="shared" si="95"/>
        <v>27.7</v>
      </c>
      <c r="E190" s="17">
        <v>27.7</v>
      </c>
      <c r="F190" s="17">
        <v>17.3</v>
      </c>
      <c r="G190" s="17"/>
      <c r="H190" s="10">
        <f t="shared" si="96"/>
        <v>0</v>
      </c>
      <c r="I190" s="11"/>
      <c r="J190" s="11"/>
      <c r="K190" s="208"/>
      <c r="L190" s="12">
        <f t="shared" si="97"/>
        <v>27.7</v>
      </c>
      <c r="M190" s="12">
        <f t="shared" si="98"/>
        <v>27.7</v>
      </c>
      <c r="N190" s="12">
        <f t="shared" si="99"/>
        <v>17.3</v>
      </c>
      <c r="O190" s="12">
        <f t="shared" si="100"/>
        <v>0</v>
      </c>
    </row>
    <row r="191" spans="1:17" ht="15" customHeight="1" x14ac:dyDescent="0.25">
      <c r="A191" s="33" t="s">
        <v>185</v>
      </c>
      <c r="B191" s="30" t="s">
        <v>27</v>
      </c>
      <c r="C191" s="40" t="s">
        <v>30</v>
      </c>
      <c r="D191" s="17">
        <f t="shared" si="95"/>
        <v>227.7</v>
      </c>
      <c r="E191" s="17">
        <v>227.7</v>
      </c>
      <c r="F191" s="17">
        <v>156.6</v>
      </c>
      <c r="G191" s="17"/>
      <c r="H191" s="10">
        <f t="shared" si="96"/>
        <v>0</v>
      </c>
      <c r="I191" s="11"/>
      <c r="J191" s="11"/>
      <c r="K191" s="208"/>
      <c r="L191" s="12">
        <f t="shared" si="97"/>
        <v>227.7</v>
      </c>
      <c r="M191" s="12">
        <f t="shared" si="98"/>
        <v>227.7</v>
      </c>
      <c r="N191" s="12">
        <f t="shared" si="99"/>
        <v>156.6</v>
      </c>
      <c r="O191" s="12">
        <f t="shared" si="100"/>
        <v>0</v>
      </c>
    </row>
    <row r="192" spans="1:17" ht="15" customHeight="1" x14ac:dyDescent="0.25">
      <c r="A192" s="14" t="s">
        <v>186</v>
      </c>
      <c r="B192" s="30" t="s">
        <v>57</v>
      </c>
      <c r="C192" s="40" t="s">
        <v>30</v>
      </c>
      <c r="D192" s="17">
        <f t="shared" si="95"/>
        <v>66.5</v>
      </c>
      <c r="E192" s="17">
        <v>66.5</v>
      </c>
      <c r="F192" s="17">
        <v>48.2</v>
      </c>
      <c r="G192" s="17"/>
      <c r="H192" s="10">
        <f t="shared" si="96"/>
        <v>0</v>
      </c>
      <c r="I192" s="11"/>
      <c r="J192" s="11"/>
      <c r="K192" s="208"/>
      <c r="L192" s="12">
        <f t="shared" si="97"/>
        <v>66.5</v>
      </c>
      <c r="M192" s="12">
        <f t="shared" si="98"/>
        <v>66.5</v>
      </c>
      <c r="N192" s="12">
        <f t="shared" si="99"/>
        <v>48.2</v>
      </c>
      <c r="O192" s="12">
        <f t="shared" si="100"/>
        <v>0</v>
      </c>
    </row>
    <row r="193" spans="1:17" ht="15" customHeight="1" x14ac:dyDescent="0.25">
      <c r="A193" s="249" t="s">
        <v>187</v>
      </c>
      <c r="B193" s="30" t="s">
        <v>58</v>
      </c>
      <c r="C193" s="40" t="s">
        <v>30</v>
      </c>
      <c r="D193" s="17">
        <f t="shared" si="95"/>
        <v>49</v>
      </c>
      <c r="E193" s="17">
        <v>49</v>
      </c>
      <c r="F193" s="17">
        <v>33.299999999999997</v>
      </c>
      <c r="G193" s="17"/>
      <c r="H193" s="10">
        <f t="shared" si="96"/>
        <v>0</v>
      </c>
      <c r="I193" s="11"/>
      <c r="J193" s="11"/>
      <c r="K193" s="208"/>
      <c r="L193" s="12">
        <f t="shared" si="97"/>
        <v>49</v>
      </c>
      <c r="M193" s="12">
        <f t="shared" si="98"/>
        <v>49</v>
      </c>
      <c r="N193" s="12">
        <f t="shared" si="99"/>
        <v>33.299999999999997</v>
      </c>
      <c r="O193" s="12">
        <f t="shared" si="100"/>
        <v>0</v>
      </c>
    </row>
    <row r="194" spans="1:17" ht="15" customHeight="1" x14ac:dyDescent="0.25">
      <c r="A194" s="39" t="s">
        <v>188</v>
      </c>
      <c r="B194" s="30" t="s">
        <v>399</v>
      </c>
      <c r="C194" s="40" t="s">
        <v>30</v>
      </c>
      <c r="D194" s="17">
        <f t="shared" si="95"/>
        <v>33.799999999999997</v>
      </c>
      <c r="E194" s="17">
        <v>33.799999999999997</v>
      </c>
      <c r="F194" s="17">
        <v>24.7</v>
      </c>
      <c r="G194" s="17"/>
      <c r="H194" s="10">
        <f t="shared" si="96"/>
        <v>0</v>
      </c>
      <c r="I194" s="11"/>
      <c r="J194" s="11"/>
      <c r="K194" s="208"/>
      <c r="L194" s="12">
        <f t="shared" si="97"/>
        <v>33.799999999999997</v>
      </c>
      <c r="M194" s="12">
        <f t="shared" si="98"/>
        <v>33.799999999999997</v>
      </c>
      <c r="N194" s="12">
        <f t="shared" si="99"/>
        <v>24.7</v>
      </c>
      <c r="O194" s="12">
        <f t="shared" si="100"/>
        <v>0</v>
      </c>
    </row>
    <row r="195" spans="1:17" ht="15" customHeight="1" x14ac:dyDescent="0.25">
      <c r="A195" s="41" t="s">
        <v>189</v>
      </c>
      <c r="B195" s="30" t="s">
        <v>401</v>
      </c>
      <c r="C195" s="40" t="s">
        <v>30</v>
      </c>
      <c r="D195" s="17">
        <f t="shared" si="95"/>
        <v>74.5</v>
      </c>
      <c r="E195" s="17">
        <v>74.5</v>
      </c>
      <c r="F195" s="17">
        <v>51.4</v>
      </c>
      <c r="G195" s="17"/>
      <c r="H195" s="10">
        <f t="shared" si="96"/>
        <v>0</v>
      </c>
      <c r="I195" s="11"/>
      <c r="J195" s="11"/>
      <c r="K195" s="208"/>
      <c r="L195" s="12">
        <f t="shared" si="97"/>
        <v>74.5</v>
      </c>
      <c r="M195" s="12">
        <f t="shared" si="98"/>
        <v>74.5</v>
      </c>
      <c r="N195" s="12">
        <f t="shared" si="99"/>
        <v>51.4</v>
      </c>
      <c r="O195" s="12">
        <f t="shared" si="100"/>
        <v>0</v>
      </c>
    </row>
    <row r="196" spans="1:17" x14ac:dyDescent="0.25">
      <c r="A196" s="33" t="s">
        <v>190</v>
      </c>
      <c r="B196" s="30" t="s">
        <v>67</v>
      </c>
      <c r="C196" s="40" t="s">
        <v>30</v>
      </c>
      <c r="D196" s="17">
        <f t="shared" si="95"/>
        <v>38.6</v>
      </c>
      <c r="E196" s="17">
        <v>38.6</v>
      </c>
      <c r="F196" s="17">
        <v>27.7</v>
      </c>
      <c r="G196" s="17"/>
      <c r="H196" s="10">
        <f t="shared" si="96"/>
        <v>0</v>
      </c>
      <c r="I196" s="11"/>
      <c r="J196" s="11"/>
      <c r="K196" s="208"/>
      <c r="L196" s="12">
        <f t="shared" si="97"/>
        <v>38.6</v>
      </c>
      <c r="M196" s="12">
        <f t="shared" si="98"/>
        <v>38.6</v>
      </c>
      <c r="N196" s="12">
        <f t="shared" si="99"/>
        <v>27.7</v>
      </c>
      <c r="O196" s="12">
        <f t="shared" si="100"/>
        <v>0</v>
      </c>
      <c r="P196" s="38"/>
      <c r="Q196" s="38"/>
    </row>
    <row r="197" spans="1:17" x14ac:dyDescent="0.25">
      <c r="A197" s="33" t="s">
        <v>191</v>
      </c>
      <c r="B197" s="30" t="s">
        <v>154</v>
      </c>
      <c r="C197" s="40" t="s">
        <v>30</v>
      </c>
      <c r="D197" s="17">
        <f t="shared" si="95"/>
        <v>32.4</v>
      </c>
      <c r="E197" s="17">
        <v>32.4</v>
      </c>
      <c r="F197" s="17">
        <v>21.8</v>
      </c>
      <c r="G197" s="17"/>
      <c r="H197" s="10">
        <f t="shared" si="96"/>
        <v>0</v>
      </c>
      <c r="I197" s="11"/>
      <c r="J197" s="11"/>
      <c r="K197" s="208"/>
      <c r="L197" s="12">
        <f t="shared" si="97"/>
        <v>32.4</v>
      </c>
      <c r="M197" s="12">
        <f t="shared" si="98"/>
        <v>32.4</v>
      </c>
      <c r="N197" s="12">
        <f t="shared" si="99"/>
        <v>21.8</v>
      </c>
      <c r="O197" s="12">
        <f t="shared" si="100"/>
        <v>0</v>
      </c>
    </row>
    <row r="198" spans="1:17" x14ac:dyDescent="0.25">
      <c r="A198" s="33" t="s">
        <v>192</v>
      </c>
      <c r="B198" s="30" t="s">
        <v>28</v>
      </c>
      <c r="C198" s="40" t="s">
        <v>30</v>
      </c>
      <c r="D198" s="17">
        <f t="shared" si="95"/>
        <v>467.6</v>
      </c>
      <c r="E198" s="17">
        <v>467.6</v>
      </c>
      <c r="F198" s="17">
        <v>317.60000000000002</v>
      </c>
      <c r="G198" s="17"/>
      <c r="H198" s="10">
        <f t="shared" si="96"/>
        <v>0</v>
      </c>
      <c r="I198" s="11"/>
      <c r="J198" s="11"/>
      <c r="K198" s="208"/>
      <c r="L198" s="12">
        <f t="shared" si="97"/>
        <v>467.6</v>
      </c>
      <c r="M198" s="12">
        <f t="shared" si="98"/>
        <v>467.6</v>
      </c>
      <c r="N198" s="12">
        <f t="shared" si="99"/>
        <v>317.60000000000002</v>
      </c>
      <c r="O198" s="12">
        <f t="shared" si="100"/>
        <v>0</v>
      </c>
      <c r="P198" s="38"/>
      <c r="Q198" s="38"/>
    </row>
    <row r="199" spans="1:17" ht="15" customHeight="1" x14ac:dyDescent="0.25">
      <c r="A199" s="33" t="s">
        <v>193</v>
      </c>
      <c r="B199" s="13" t="s">
        <v>29</v>
      </c>
      <c r="C199" s="40" t="s">
        <v>30</v>
      </c>
      <c r="D199" s="17">
        <f t="shared" si="95"/>
        <v>127.2</v>
      </c>
      <c r="E199" s="17">
        <v>127.2</v>
      </c>
      <c r="F199" s="17">
        <v>91.5</v>
      </c>
      <c r="G199" s="17"/>
      <c r="H199" s="10">
        <f t="shared" si="96"/>
        <v>0</v>
      </c>
      <c r="I199" s="11"/>
      <c r="J199" s="11"/>
      <c r="K199" s="208"/>
      <c r="L199" s="12">
        <f t="shared" si="97"/>
        <v>127.2</v>
      </c>
      <c r="M199" s="12">
        <f t="shared" si="98"/>
        <v>127.2</v>
      </c>
      <c r="N199" s="12">
        <f t="shared" si="99"/>
        <v>91.5</v>
      </c>
      <c r="O199" s="12">
        <f t="shared" si="100"/>
        <v>0</v>
      </c>
      <c r="P199" s="38"/>
      <c r="Q199" s="38"/>
    </row>
    <row r="200" spans="1:17" x14ac:dyDescent="0.25">
      <c r="A200" s="33" t="s">
        <v>141</v>
      </c>
      <c r="B200" s="42" t="s">
        <v>64</v>
      </c>
      <c r="C200" s="40" t="s">
        <v>30</v>
      </c>
      <c r="D200" s="17">
        <f t="shared" si="95"/>
        <v>347.6</v>
      </c>
      <c r="E200" s="17">
        <v>347.6</v>
      </c>
      <c r="F200" s="17">
        <v>232</v>
      </c>
      <c r="G200" s="17"/>
      <c r="H200" s="10">
        <f t="shared" si="96"/>
        <v>0</v>
      </c>
      <c r="I200" s="11"/>
      <c r="J200" s="11"/>
      <c r="K200" s="208"/>
      <c r="L200" s="12">
        <f t="shared" si="97"/>
        <v>347.6</v>
      </c>
      <c r="M200" s="12">
        <f t="shared" si="98"/>
        <v>347.6</v>
      </c>
      <c r="N200" s="12">
        <f t="shared" si="99"/>
        <v>232</v>
      </c>
      <c r="O200" s="12">
        <f t="shared" si="100"/>
        <v>0</v>
      </c>
    </row>
    <row r="201" spans="1:17" ht="15.95" customHeight="1" x14ac:dyDescent="0.25">
      <c r="A201" s="55" t="s">
        <v>142</v>
      </c>
      <c r="B201" s="45" t="s">
        <v>179</v>
      </c>
      <c r="C201" s="79"/>
      <c r="D201" s="271">
        <f>D186+D187+D188+D189+D190+D191+D192+D193+D194+D195+D196+D197+D198+D199+D200</f>
        <v>2182.2000000000003</v>
      </c>
      <c r="E201" s="24">
        <f>E186+E187+E188+E189+E190+E191+E192+E193+E194+E195+E196+E197+E198+E199+E200</f>
        <v>2037.8000000000002</v>
      </c>
      <c r="F201" s="24">
        <f t="shared" ref="F201:G201" si="101">F186+F187+F188+F189+F190+F191+F192+F193+F194+F195+F196+F197+F198+F199+F200</f>
        <v>1100.5999999999999</v>
      </c>
      <c r="G201" s="24">
        <f t="shared" si="101"/>
        <v>144.4</v>
      </c>
      <c r="H201" s="10">
        <f>H186+H187+H188+H189+H190+H191+H192+H193+H194+H195+H196+H197+H198+H199+H200</f>
        <v>0</v>
      </c>
      <c r="I201" s="11">
        <f>I186+I187+I188+I189+I190+I191+I192+I193+I194+I195+I196+I197+I198+I199+I200</f>
        <v>0</v>
      </c>
      <c r="J201" s="11">
        <f t="shared" ref="J201:K201" si="102">J186+J187+J188+J189+J190+J191+J192+J193+J194+J195+J196+J197+J198+J199+J200</f>
        <v>0</v>
      </c>
      <c r="K201" s="11">
        <f t="shared" si="102"/>
        <v>0</v>
      </c>
      <c r="L201" s="45">
        <f>L186+L187+L188+L189+L190+L191+L192+L193+L194+L195+L196+L197+L198+L199+L200</f>
        <v>2182.2000000000003</v>
      </c>
      <c r="M201" s="45">
        <f>M186+M187+M188+M189+M190+M191+M192+M193+M194+M195+M196+M197+M198+M199+M200</f>
        <v>2037.8000000000002</v>
      </c>
      <c r="N201" s="45">
        <f t="shared" ref="N201:O201" si="103">N186+N187+N188+N189+N190+N191+N192+N193+N194+N195+N196+N197+N198+N199+N200</f>
        <v>1100.5999999999999</v>
      </c>
      <c r="O201" s="45">
        <f t="shared" si="103"/>
        <v>144.4</v>
      </c>
    </row>
    <row r="202" spans="1:17" ht="17.25" customHeight="1" x14ac:dyDescent="0.25">
      <c r="A202" s="33" t="s">
        <v>143</v>
      </c>
      <c r="B202" s="527" t="s">
        <v>68</v>
      </c>
      <c r="C202" s="528"/>
      <c r="D202" s="528"/>
      <c r="E202" s="528"/>
      <c r="F202" s="528"/>
      <c r="G202" s="528"/>
      <c r="H202" s="528"/>
      <c r="I202" s="528"/>
      <c r="J202" s="528"/>
      <c r="K202" s="528"/>
      <c r="L202" s="528"/>
      <c r="M202" s="528"/>
      <c r="N202" s="528"/>
      <c r="O202" s="529"/>
    </row>
    <row r="203" spans="1:17" ht="17.25" customHeight="1" x14ac:dyDescent="0.25">
      <c r="A203" s="33" t="s">
        <v>144</v>
      </c>
      <c r="B203" s="7" t="s">
        <v>20</v>
      </c>
      <c r="C203" s="182"/>
      <c r="D203" s="17">
        <f t="shared" ref="D203:D205" si="104">E203+G203</f>
        <v>1997.4</v>
      </c>
      <c r="E203" s="17">
        <f>E204+E205</f>
        <v>1967.4</v>
      </c>
      <c r="F203" s="17">
        <f t="shared" ref="F203:G203" si="105">F204+F205</f>
        <v>0</v>
      </c>
      <c r="G203" s="17">
        <f t="shared" si="105"/>
        <v>30</v>
      </c>
      <c r="H203" s="10">
        <f t="shared" ref="H203:H205" si="106">I203+K203</f>
        <v>0</v>
      </c>
      <c r="I203" s="11">
        <f t="shared" ref="I203" si="107">I204+I205</f>
        <v>0</v>
      </c>
      <c r="J203" s="11">
        <f t="shared" ref="J203" si="108">J204+J205</f>
        <v>0</v>
      </c>
      <c r="K203" s="11">
        <f t="shared" ref="K203" si="109">K204+K205</f>
        <v>0</v>
      </c>
      <c r="L203" s="12">
        <f t="shared" ref="L203:L205" si="110">M203+O203</f>
        <v>1997.4</v>
      </c>
      <c r="M203" s="12">
        <f t="shared" ref="M203" si="111">M204+M205</f>
        <v>1967.4</v>
      </c>
      <c r="N203" s="12">
        <f t="shared" ref="N203" si="112">N204+N205</f>
        <v>0</v>
      </c>
      <c r="O203" s="12">
        <f t="shared" ref="O203" si="113">O204+O205</f>
        <v>30</v>
      </c>
    </row>
    <row r="204" spans="1:17" x14ac:dyDescent="0.25">
      <c r="A204" s="41"/>
      <c r="B204" s="7"/>
      <c r="C204" s="16" t="s">
        <v>32</v>
      </c>
      <c r="D204" s="17">
        <f t="shared" si="104"/>
        <v>5</v>
      </c>
      <c r="E204" s="17">
        <v>5</v>
      </c>
      <c r="F204" s="17"/>
      <c r="G204" s="17"/>
      <c r="H204" s="10">
        <f t="shared" si="106"/>
        <v>0</v>
      </c>
      <c r="I204" s="11"/>
      <c r="J204" s="11"/>
      <c r="K204" s="208"/>
      <c r="L204" s="13">
        <f t="shared" si="110"/>
        <v>5</v>
      </c>
      <c r="M204" s="13">
        <f t="shared" ref="M204" si="114">E204+I204</f>
        <v>5</v>
      </c>
      <c r="N204" s="13">
        <f t="shared" ref="N204" si="115">F204+J204</f>
        <v>0</v>
      </c>
      <c r="O204" s="13">
        <f t="shared" ref="O204" si="116">G204+K204</f>
        <v>0</v>
      </c>
    </row>
    <row r="205" spans="1:17" ht="17.25" customHeight="1" x14ac:dyDescent="0.25">
      <c r="A205" s="41"/>
      <c r="B205" s="7"/>
      <c r="C205" s="182" t="s">
        <v>24</v>
      </c>
      <c r="D205" s="17">
        <f t="shared" si="104"/>
        <v>1992.4</v>
      </c>
      <c r="E205" s="17">
        <f>E206+E207</f>
        <v>1962.4</v>
      </c>
      <c r="F205" s="17">
        <f t="shared" ref="F205:G205" si="117">F206+F207</f>
        <v>0</v>
      </c>
      <c r="G205" s="17">
        <f t="shared" si="117"/>
        <v>30</v>
      </c>
      <c r="H205" s="10">
        <f t="shared" si="106"/>
        <v>0</v>
      </c>
      <c r="I205" s="11">
        <f t="shared" ref="I205" si="118">I206+I207</f>
        <v>0</v>
      </c>
      <c r="J205" s="11">
        <f t="shared" ref="J205" si="119">J206+J207</f>
        <v>0</v>
      </c>
      <c r="K205" s="11">
        <f t="shared" ref="K205" si="120">K206+K207</f>
        <v>0</v>
      </c>
      <c r="L205" s="12">
        <f t="shared" si="110"/>
        <v>1992.4</v>
      </c>
      <c r="M205" s="12">
        <f t="shared" ref="M205" si="121">M206+M207</f>
        <v>1962.4</v>
      </c>
      <c r="N205" s="12">
        <f t="shared" ref="N205" si="122">N206+N207</f>
        <v>0</v>
      </c>
      <c r="O205" s="12">
        <f t="shared" ref="O205" si="123">O206+O207</f>
        <v>30</v>
      </c>
    </row>
    <row r="206" spans="1:17" hidden="1" x14ac:dyDescent="0.25">
      <c r="A206" s="41"/>
      <c r="B206" s="272" t="s">
        <v>8</v>
      </c>
      <c r="C206" s="258"/>
      <c r="D206" s="260">
        <f t="shared" ref="D206:D211" si="124">E206+G206</f>
        <v>1433.4</v>
      </c>
      <c r="E206" s="260">
        <v>1403.4</v>
      </c>
      <c r="F206" s="260"/>
      <c r="G206" s="260">
        <v>30</v>
      </c>
      <c r="H206" s="260">
        <f t="shared" ref="H206:H211" si="125">I206+K206</f>
        <v>0</v>
      </c>
      <c r="I206" s="260"/>
      <c r="J206" s="260"/>
      <c r="K206" s="260"/>
      <c r="L206" s="260">
        <f t="shared" ref="L206:L211" si="126">M206+O206</f>
        <v>1433.4</v>
      </c>
      <c r="M206" s="260">
        <f t="shared" ref="M206:M211" si="127">E206+I206</f>
        <v>1403.4</v>
      </c>
      <c r="N206" s="260">
        <f t="shared" ref="N206:N211" si="128">F206+J206</f>
        <v>0</v>
      </c>
      <c r="O206" s="260">
        <f t="shared" ref="O206:O211" si="129">G206+K206</f>
        <v>30</v>
      </c>
    </row>
    <row r="207" spans="1:17" x14ac:dyDescent="0.25">
      <c r="A207" s="249"/>
      <c r="B207" s="273" t="s">
        <v>159</v>
      </c>
      <c r="C207" s="183"/>
      <c r="D207" s="255">
        <f t="shared" si="124"/>
        <v>559</v>
      </c>
      <c r="E207" s="17">
        <v>559</v>
      </c>
      <c r="F207" s="17"/>
      <c r="G207" s="17"/>
      <c r="H207" s="10">
        <f t="shared" si="125"/>
        <v>0</v>
      </c>
      <c r="I207" s="11"/>
      <c r="J207" s="11"/>
      <c r="K207" s="208"/>
      <c r="L207" s="13">
        <f t="shared" si="126"/>
        <v>559</v>
      </c>
      <c r="M207" s="13">
        <f t="shared" si="127"/>
        <v>559</v>
      </c>
      <c r="N207" s="13">
        <f t="shared" si="128"/>
        <v>0</v>
      </c>
      <c r="O207" s="13">
        <f t="shared" si="129"/>
        <v>0</v>
      </c>
    </row>
    <row r="208" spans="1:17" ht="15" customHeight="1" x14ac:dyDescent="0.25">
      <c r="A208" s="14" t="s">
        <v>145</v>
      </c>
      <c r="B208" s="81" t="s">
        <v>52</v>
      </c>
      <c r="C208" s="82" t="s">
        <v>24</v>
      </c>
      <c r="D208" s="17">
        <f t="shared" si="124"/>
        <v>242.2</v>
      </c>
      <c r="E208" s="17">
        <v>242.2</v>
      </c>
      <c r="F208" s="17">
        <v>157.5</v>
      </c>
      <c r="G208" s="17"/>
      <c r="H208" s="10">
        <f t="shared" si="125"/>
        <v>0</v>
      </c>
      <c r="I208" s="11"/>
      <c r="J208" s="11"/>
      <c r="K208" s="208"/>
      <c r="L208" s="13">
        <f t="shared" si="126"/>
        <v>242.2</v>
      </c>
      <c r="M208" s="13">
        <f t="shared" si="127"/>
        <v>242.2</v>
      </c>
      <c r="N208" s="13">
        <f t="shared" si="128"/>
        <v>157.5</v>
      </c>
      <c r="O208" s="13">
        <f t="shared" si="129"/>
        <v>0</v>
      </c>
    </row>
    <row r="209" spans="1:17" ht="15" customHeight="1" x14ac:dyDescent="0.25">
      <c r="A209" s="20" t="s">
        <v>146</v>
      </c>
      <c r="B209" s="30" t="s">
        <v>53</v>
      </c>
      <c r="C209" s="31" t="s">
        <v>24</v>
      </c>
      <c r="D209" s="17">
        <f t="shared" si="124"/>
        <v>439.1</v>
      </c>
      <c r="E209" s="17">
        <v>439.1</v>
      </c>
      <c r="F209" s="17">
        <v>321.2</v>
      </c>
      <c r="G209" s="17"/>
      <c r="H209" s="10">
        <f t="shared" si="125"/>
        <v>0</v>
      </c>
      <c r="I209" s="11"/>
      <c r="J209" s="11"/>
      <c r="K209" s="208"/>
      <c r="L209" s="13">
        <f t="shared" si="126"/>
        <v>439.1</v>
      </c>
      <c r="M209" s="13">
        <f t="shared" si="127"/>
        <v>439.1</v>
      </c>
      <c r="N209" s="13">
        <f t="shared" si="128"/>
        <v>321.2</v>
      </c>
      <c r="O209" s="13">
        <f t="shared" si="129"/>
        <v>0</v>
      </c>
    </row>
    <row r="210" spans="1:17" ht="15" customHeight="1" x14ac:dyDescent="0.25">
      <c r="A210" s="39" t="s">
        <v>147</v>
      </c>
      <c r="B210" s="30" t="s">
        <v>167</v>
      </c>
      <c r="C210" s="31" t="s">
        <v>24</v>
      </c>
      <c r="D210" s="17">
        <f t="shared" si="124"/>
        <v>57.5</v>
      </c>
      <c r="E210" s="17">
        <v>57.5</v>
      </c>
      <c r="F210" s="17">
        <v>44</v>
      </c>
      <c r="G210" s="17"/>
      <c r="H210" s="10">
        <f t="shared" si="125"/>
        <v>0</v>
      </c>
      <c r="I210" s="11"/>
      <c r="J210" s="11"/>
      <c r="K210" s="208"/>
      <c r="L210" s="13">
        <f t="shared" si="126"/>
        <v>57.5</v>
      </c>
      <c r="M210" s="13">
        <f t="shared" si="127"/>
        <v>57.5</v>
      </c>
      <c r="N210" s="13">
        <f t="shared" si="128"/>
        <v>44</v>
      </c>
      <c r="O210" s="13">
        <f t="shared" si="129"/>
        <v>0</v>
      </c>
    </row>
    <row r="211" spans="1:17" s="38" customFormat="1" ht="15" customHeight="1" x14ac:dyDescent="0.25">
      <c r="A211" s="20" t="s">
        <v>148</v>
      </c>
      <c r="B211" s="13" t="s">
        <v>69</v>
      </c>
      <c r="C211" s="31" t="s">
        <v>24</v>
      </c>
      <c r="D211" s="17">
        <f t="shared" si="124"/>
        <v>538.4</v>
      </c>
      <c r="E211" s="17">
        <v>538.4</v>
      </c>
      <c r="F211" s="17">
        <v>330.4</v>
      </c>
      <c r="G211" s="17"/>
      <c r="H211" s="10">
        <f t="shared" si="125"/>
        <v>0</v>
      </c>
      <c r="I211" s="11"/>
      <c r="J211" s="11"/>
      <c r="K211" s="208"/>
      <c r="L211" s="13">
        <f t="shared" si="126"/>
        <v>538.4</v>
      </c>
      <c r="M211" s="13">
        <f t="shared" si="127"/>
        <v>538.4</v>
      </c>
      <c r="N211" s="13">
        <f t="shared" si="128"/>
        <v>330.4</v>
      </c>
      <c r="O211" s="13">
        <f t="shared" si="129"/>
        <v>0</v>
      </c>
      <c r="P211" s="2"/>
      <c r="Q211" s="2"/>
    </row>
    <row r="212" spans="1:17" ht="15.95" customHeight="1" x14ac:dyDescent="0.25">
      <c r="A212" s="55" t="s">
        <v>149</v>
      </c>
      <c r="B212" s="252" t="s">
        <v>180</v>
      </c>
      <c r="C212" s="26"/>
      <c r="D212" s="24">
        <f t="shared" ref="D212:O212" si="130">D203+D208+D209+D210+D211</f>
        <v>3274.6</v>
      </c>
      <c r="E212" s="24">
        <f t="shared" si="130"/>
        <v>3244.6</v>
      </c>
      <c r="F212" s="24">
        <f t="shared" si="130"/>
        <v>853.1</v>
      </c>
      <c r="G212" s="24">
        <f t="shared" si="130"/>
        <v>30</v>
      </c>
      <c r="H212" s="10">
        <f t="shared" si="130"/>
        <v>0</v>
      </c>
      <c r="I212" s="11">
        <f t="shared" si="130"/>
        <v>0</v>
      </c>
      <c r="J212" s="11">
        <f t="shared" si="130"/>
        <v>0</v>
      </c>
      <c r="K212" s="208">
        <f t="shared" si="130"/>
        <v>0</v>
      </c>
      <c r="L212" s="22">
        <f t="shared" si="130"/>
        <v>3274.6</v>
      </c>
      <c r="M212" s="22">
        <f t="shared" si="130"/>
        <v>3244.6</v>
      </c>
      <c r="N212" s="22">
        <f t="shared" si="130"/>
        <v>853.1</v>
      </c>
      <c r="O212" s="22">
        <f t="shared" si="130"/>
        <v>30</v>
      </c>
    </row>
    <row r="213" spans="1:17" ht="15.95" customHeight="1" x14ac:dyDescent="0.25">
      <c r="A213" s="55" t="s">
        <v>150</v>
      </c>
      <c r="B213" s="189" t="s">
        <v>172</v>
      </c>
      <c r="C213" s="47"/>
      <c r="D213" s="24">
        <f>E213+G213</f>
        <v>19538</v>
      </c>
      <c r="E213" s="24">
        <f>E81+E135+E139+E179+E184+E201+E212</f>
        <v>17603.899999999998</v>
      </c>
      <c r="F213" s="24">
        <f>F81+F135+F139+F179+F184+F201+F212</f>
        <v>7518.6</v>
      </c>
      <c r="G213" s="24">
        <f>G81+G135+G139+G179+G184+G201+G212</f>
        <v>1934.1000000000004</v>
      </c>
      <c r="H213" s="25">
        <f>I213+K213</f>
        <v>0</v>
      </c>
      <c r="I213" s="25">
        <f>I81+I135+I139+I179+I184+I201+I212</f>
        <v>0</v>
      </c>
      <c r="J213" s="25">
        <f>J81+J135+J139+J179+J184+J201+J212</f>
        <v>0</v>
      </c>
      <c r="K213" s="264">
        <f>K81+K135+K139+K179+K184+K201+K212</f>
        <v>0</v>
      </c>
      <c r="L213" s="50">
        <f>M213+O213</f>
        <v>19538</v>
      </c>
      <c r="M213" s="50">
        <f>M81+M135+M139+M179+M184+M201+M212</f>
        <v>17603.899999999998</v>
      </c>
      <c r="N213" s="50">
        <f>N81+N135+N139+N179+N184+N201+N212</f>
        <v>7518.6</v>
      </c>
      <c r="O213" s="50">
        <f>O81+O135+O139+O179+O184+O201+O212</f>
        <v>1934.1000000000004</v>
      </c>
    </row>
    <row r="214" spans="1:17" ht="15.95" customHeight="1" x14ac:dyDescent="0.25">
      <c r="A214" s="275"/>
      <c r="B214" s="235" t="s">
        <v>204</v>
      </c>
      <c r="C214" s="47"/>
      <c r="D214" s="24"/>
      <c r="E214" s="24"/>
      <c r="F214" s="24"/>
      <c r="G214" s="24"/>
      <c r="H214" s="10"/>
      <c r="I214" s="11"/>
      <c r="J214" s="11"/>
      <c r="K214" s="208"/>
      <c r="L214" s="50"/>
      <c r="M214" s="50"/>
      <c r="N214" s="50"/>
      <c r="O214" s="50"/>
    </row>
    <row r="215" spans="1:17" s="38" customFormat="1" ht="15.95" customHeight="1" x14ac:dyDescent="0.25">
      <c r="A215" s="100"/>
      <c r="B215" s="276" t="s">
        <v>349</v>
      </c>
      <c r="C215" s="26"/>
      <c r="D215" s="97">
        <f>E215+G215</f>
        <v>580</v>
      </c>
      <c r="E215" s="97">
        <f>E14+E18+E207</f>
        <v>580</v>
      </c>
      <c r="F215" s="97">
        <f>F14+F18+F207</f>
        <v>16</v>
      </c>
      <c r="G215" s="97">
        <f>G14+G18+G207</f>
        <v>0</v>
      </c>
      <c r="H215" s="200">
        <f t="shared" ref="H215" si="131">I215+K215</f>
        <v>0</v>
      </c>
      <c r="I215" s="101">
        <f>I14+I18+I207</f>
        <v>0</v>
      </c>
      <c r="J215" s="101">
        <f>J14+J18+J207</f>
        <v>0</v>
      </c>
      <c r="K215" s="274">
        <f>K14+K18+K207</f>
        <v>0</v>
      </c>
      <c r="L215" s="102">
        <f t="shared" ref="L215" si="132">M215+O215</f>
        <v>580</v>
      </c>
      <c r="M215" s="102">
        <f>M14+M18+M207</f>
        <v>580</v>
      </c>
      <c r="N215" s="102">
        <f>N14+N18+N207</f>
        <v>16</v>
      </c>
      <c r="O215" s="102">
        <f>O14+O18+O207</f>
        <v>0</v>
      </c>
      <c r="P215" s="2"/>
      <c r="Q215" s="2"/>
    </row>
    <row r="216" spans="1:17" s="38" customFormat="1" ht="27.95" customHeight="1" x14ac:dyDescent="0.25">
      <c r="A216" s="212"/>
      <c r="B216" s="202" t="s">
        <v>60</v>
      </c>
      <c r="C216" s="26"/>
      <c r="D216" s="97">
        <f>E216+G216</f>
        <v>950</v>
      </c>
      <c r="E216" s="97">
        <f>E88</f>
        <v>950</v>
      </c>
      <c r="F216" s="97">
        <f>F88</f>
        <v>0</v>
      </c>
      <c r="G216" s="97">
        <f>G88</f>
        <v>0</v>
      </c>
      <c r="H216" s="200">
        <f>I216+K216</f>
        <v>0</v>
      </c>
      <c r="I216" s="101">
        <f>I88</f>
        <v>0</v>
      </c>
      <c r="J216" s="101">
        <f>J88</f>
        <v>0</v>
      </c>
      <c r="K216" s="274">
        <f>K88</f>
        <v>0</v>
      </c>
      <c r="L216" s="102">
        <f>M216+O216</f>
        <v>950</v>
      </c>
      <c r="M216" s="102">
        <f>M88</f>
        <v>950</v>
      </c>
      <c r="N216" s="102">
        <f>N88</f>
        <v>0</v>
      </c>
      <c r="O216" s="102">
        <f>O88</f>
        <v>0</v>
      </c>
      <c r="P216" s="2"/>
      <c r="Q216" s="2"/>
    </row>
    <row r="217" spans="1:17" x14ac:dyDescent="0.25">
      <c r="A217" s="7"/>
      <c r="B217" s="51"/>
      <c r="C217" s="52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7"/>
    </row>
    <row r="218" spans="1:17" x14ac:dyDescent="0.25">
      <c r="A218" s="7"/>
      <c r="B218" s="7"/>
      <c r="C218" s="53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1" t="s">
        <v>305</v>
      </c>
      <c r="Q218" s="72">
        <f>SUMIF(C12:C211,1,L12:L211)</f>
        <v>4385.5</v>
      </c>
    </row>
    <row r="219" spans="1:17" x14ac:dyDescent="0.25">
      <c r="A219" s="7"/>
      <c r="B219" s="7"/>
      <c r="C219" s="53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1" t="s">
        <v>306</v>
      </c>
      <c r="Q219" s="72">
        <f>SUMIF(C12:C211,2,L12:L211)</f>
        <v>0</v>
      </c>
    </row>
    <row r="220" spans="1:17" x14ac:dyDescent="0.25">
      <c r="A220" s="7"/>
      <c r="B220" s="7"/>
      <c r="C220" s="53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1" t="s">
        <v>307</v>
      </c>
      <c r="Q220" s="72">
        <f>SUMIF(C12:C211,3,L12:L211)</f>
        <v>60.099999999999994</v>
      </c>
    </row>
    <row r="221" spans="1:17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1" t="s">
        <v>308</v>
      </c>
      <c r="Q221" s="72">
        <f>SUMIF(C12:C211,4,L12:L211)</f>
        <v>671.4</v>
      </c>
    </row>
    <row r="222" spans="1:17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1" t="s">
        <v>311</v>
      </c>
      <c r="Q222" s="72">
        <f>SUMIF(C15:C212,5,L15:L212)</f>
        <v>1431.3000000000002</v>
      </c>
    </row>
    <row r="223" spans="1:17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1" t="s">
        <v>309</v>
      </c>
      <c r="Q223" s="72">
        <f>SUMIF(C12:C211,6,L12:L211)</f>
        <v>1302.5999999999999</v>
      </c>
    </row>
    <row r="224" spans="1:17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1" t="s">
        <v>310</v>
      </c>
      <c r="Q224" s="72">
        <f>SUMIF(C12:C211,7,L12:L211)</f>
        <v>76.099999999999994</v>
      </c>
    </row>
    <row r="225" spans="1:17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1" t="s">
        <v>312</v>
      </c>
      <c r="Q225" s="72">
        <f>SUMIF(C12:C211,8,L12:L211)</f>
        <v>2260.9</v>
      </c>
    </row>
    <row r="226" spans="1:17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1" t="s">
        <v>313</v>
      </c>
      <c r="Q226" s="72">
        <f>SUMIF(C12:C211,9,L12:L211)</f>
        <v>5937.6</v>
      </c>
    </row>
    <row r="227" spans="1:17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1" t="s">
        <v>314</v>
      </c>
      <c r="Q227" s="72">
        <f>SUMIF(C12:C211,10,L12:L211)</f>
        <v>3412.5</v>
      </c>
    </row>
    <row r="228" spans="1:17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6" t="s">
        <v>172</v>
      </c>
      <c r="Q228" s="77">
        <f>SUM(Q218:Q227)</f>
        <v>19538</v>
      </c>
    </row>
    <row r="229" spans="1:17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8"/>
      <c r="Q229" s="78"/>
    </row>
    <row r="230" spans="1:17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8"/>
      <c r="Q230" s="78">
        <f>Q228-L213</f>
        <v>0</v>
      </c>
    </row>
    <row r="231" spans="1:17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7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7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7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7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7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1:17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7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7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1:17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1:15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1:15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1:15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1:15" x14ac:dyDescent="0.25">
      <c r="A244" s="7"/>
      <c r="B244" s="7"/>
      <c r="C244" s="5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</row>
    <row r="245" spans="1:15" x14ac:dyDescent="0.25">
      <c r="A245" s="7"/>
      <c r="B245" s="7"/>
      <c r="C245" s="5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</row>
    <row r="246" spans="1:15" x14ac:dyDescent="0.25">
      <c r="A246" s="7"/>
      <c r="B246" s="7"/>
      <c r="C246" s="53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</row>
    <row r="247" spans="1:15" x14ac:dyDescent="0.25">
      <c r="A247" s="7"/>
      <c r="B247" s="7"/>
      <c r="C247" s="53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</row>
    <row r="248" spans="1:15" x14ac:dyDescent="0.25">
      <c r="A248" s="7"/>
      <c r="B248" s="7"/>
      <c r="C248" s="53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</row>
    <row r="249" spans="1:15" x14ac:dyDescent="0.25">
      <c r="A249" s="7"/>
      <c r="B249" s="7"/>
      <c r="C249" s="53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</row>
    <row r="250" spans="1:15" x14ac:dyDescent="0.25">
      <c r="A250" s="7"/>
      <c r="B250" s="7"/>
      <c r="C250" s="53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</row>
    <row r="251" spans="1:15" x14ac:dyDescent="0.25">
      <c r="A251" s="7"/>
      <c r="B251" s="7"/>
      <c r="C251" s="53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</row>
    <row r="252" spans="1:15" x14ac:dyDescent="0.25">
      <c r="A252" s="7"/>
      <c r="B252" s="7"/>
      <c r="C252" s="53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</row>
    <row r="253" spans="1:15" x14ac:dyDescent="0.25">
      <c r="A253" s="7"/>
      <c r="B253" s="7"/>
      <c r="C253" s="53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</row>
    <row r="254" spans="1:15" x14ac:dyDescent="0.25">
      <c r="A254" s="7"/>
      <c r="B254" s="7"/>
      <c r="C254" s="53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</row>
    <row r="255" spans="1:15" x14ac:dyDescent="0.25">
      <c r="A255" s="7"/>
      <c r="B255" s="7"/>
      <c r="C255" s="53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</row>
    <row r="256" spans="1:15" x14ac:dyDescent="0.25">
      <c r="A256" s="7"/>
      <c r="B256" s="7"/>
      <c r="C256" s="53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</row>
    <row r="257" spans="1:15" x14ac:dyDescent="0.25">
      <c r="A257" s="7"/>
      <c r="B257" s="7"/>
      <c r="C257" s="53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</row>
    <row r="258" spans="1:15" x14ac:dyDescent="0.25">
      <c r="A258" s="7"/>
      <c r="B258" s="7"/>
      <c r="C258" s="53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</row>
    <row r="259" spans="1:15" x14ac:dyDescent="0.25">
      <c r="A259" s="7"/>
      <c r="B259" s="7"/>
      <c r="C259" s="53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</row>
    <row r="260" spans="1:15" x14ac:dyDescent="0.25">
      <c r="A260" s="7"/>
      <c r="B260" s="7"/>
      <c r="C260" s="53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</row>
    <row r="261" spans="1:15" x14ac:dyDescent="0.25">
      <c r="A261" s="7"/>
      <c r="B261" s="7"/>
      <c r="C261" s="53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</row>
    <row r="262" spans="1:15" x14ac:dyDescent="0.25">
      <c r="A262" s="7"/>
      <c r="B262" s="7"/>
      <c r="C262" s="53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</row>
    <row r="263" spans="1:15" x14ac:dyDescent="0.25">
      <c r="A263" s="7"/>
      <c r="B263" s="7"/>
      <c r="C263" s="53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</row>
    <row r="264" spans="1:15" x14ac:dyDescent="0.25">
      <c r="A264" s="7"/>
      <c r="B264" s="7"/>
      <c r="C264" s="53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</row>
    <row r="265" spans="1:15" x14ac:dyDescent="0.25">
      <c r="A265" s="7"/>
      <c r="B265" s="7"/>
      <c r="C265" s="53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</row>
    <row r="266" spans="1:15" x14ac:dyDescent="0.25">
      <c r="A266" s="7"/>
      <c r="B266" s="7"/>
      <c r="C266" s="53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</row>
    <row r="267" spans="1:15" x14ac:dyDescent="0.25">
      <c r="A267" s="7"/>
      <c r="B267" s="7"/>
      <c r="C267" s="53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5" x14ac:dyDescent="0.25">
      <c r="A268" s="7"/>
      <c r="B268" s="7"/>
      <c r="C268" s="53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</row>
    <row r="269" spans="1:15" x14ac:dyDescent="0.25">
      <c r="A269" s="7"/>
      <c r="B269" s="7"/>
      <c r="C269" s="53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</row>
    <row r="270" spans="1:15" x14ac:dyDescent="0.25">
      <c r="A270" s="7"/>
      <c r="B270" s="7"/>
      <c r="C270" s="53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</row>
    <row r="271" spans="1:15" x14ac:dyDescent="0.25">
      <c r="A271" s="7"/>
      <c r="B271" s="7"/>
      <c r="C271" s="53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</row>
    <row r="272" spans="1:15" x14ac:dyDescent="0.25">
      <c r="A272" s="7"/>
      <c r="B272" s="7"/>
      <c r="C272" s="53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</row>
    <row r="273" spans="1:15" x14ac:dyDescent="0.25">
      <c r="A273" s="7"/>
      <c r="B273" s="7"/>
      <c r="C273" s="53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</row>
    <row r="274" spans="1:15" x14ac:dyDescent="0.25">
      <c r="A274" s="7"/>
      <c r="B274" s="7"/>
      <c r="C274" s="53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</row>
    <row r="275" spans="1:15" x14ac:dyDescent="0.25">
      <c r="A275" s="7"/>
      <c r="B275" s="7"/>
      <c r="C275" s="53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</row>
    <row r="276" spans="1:15" x14ac:dyDescent="0.25">
      <c r="A276" s="7"/>
      <c r="B276" s="7"/>
      <c r="C276" s="53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</row>
    <row r="277" spans="1:15" x14ac:dyDescent="0.25">
      <c r="A277" s="7"/>
      <c r="B277" s="7"/>
      <c r="C277" s="53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</row>
    <row r="278" spans="1:15" x14ac:dyDescent="0.25">
      <c r="A278" s="7"/>
      <c r="B278" s="7"/>
      <c r="C278" s="53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</row>
    <row r="279" spans="1:15" x14ac:dyDescent="0.25">
      <c r="A279" s="7"/>
      <c r="B279" s="7"/>
      <c r="C279" s="53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</row>
    <row r="280" spans="1:15" x14ac:dyDescent="0.25">
      <c r="A280" s="7"/>
      <c r="B280" s="7"/>
      <c r="C280" s="53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</row>
    <row r="281" spans="1:15" x14ac:dyDescent="0.25">
      <c r="A281" s="7"/>
      <c r="B281" s="7"/>
      <c r="C281" s="53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</row>
    <row r="282" spans="1:15" x14ac:dyDescent="0.25">
      <c r="A282" s="7"/>
      <c r="B282" s="7"/>
      <c r="C282" s="53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</row>
    <row r="283" spans="1:15" x14ac:dyDescent="0.25">
      <c r="A283" s="7"/>
      <c r="B283" s="7"/>
      <c r="C283" s="53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</row>
    <row r="284" spans="1:15" x14ac:dyDescent="0.25">
      <c r="A284" s="7"/>
      <c r="B284" s="7"/>
      <c r="C284" s="53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</row>
    <row r="285" spans="1:15" x14ac:dyDescent="0.25">
      <c r="A285" s="7"/>
      <c r="B285" s="7"/>
      <c r="C285" s="53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</row>
    <row r="286" spans="1:15" x14ac:dyDescent="0.25">
      <c r="A286" s="7"/>
      <c r="B286" s="7"/>
      <c r="C286" s="53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</row>
    <row r="287" spans="1:15" x14ac:dyDescent="0.25">
      <c r="A287" s="7"/>
      <c r="B287" s="7"/>
      <c r="C287" s="53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</row>
    <row r="288" spans="1:15" x14ac:dyDescent="0.25">
      <c r="A288" s="7"/>
      <c r="B288" s="7"/>
      <c r="C288" s="53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</row>
    <row r="289" spans="1:15" x14ac:dyDescent="0.25">
      <c r="A289" s="7"/>
      <c r="B289" s="7"/>
      <c r="C289" s="53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</row>
    <row r="290" spans="1:15" x14ac:dyDescent="0.25">
      <c r="A290" s="7"/>
      <c r="B290" s="7"/>
      <c r="C290" s="53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</row>
    <row r="291" spans="1:15" x14ac:dyDescent="0.25">
      <c r="A291" s="7"/>
      <c r="B291" s="7"/>
      <c r="C291" s="53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</row>
    <row r="292" spans="1:15" x14ac:dyDescent="0.25">
      <c r="A292" s="7"/>
      <c r="B292" s="7"/>
      <c r="C292" s="53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</row>
    <row r="293" spans="1:15" x14ac:dyDescent="0.25">
      <c r="A293" s="7"/>
      <c r="B293" s="7"/>
      <c r="C293" s="53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</row>
    <row r="294" spans="1:15" x14ac:dyDescent="0.25">
      <c r="A294" s="7"/>
      <c r="B294" s="7"/>
      <c r="C294" s="53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</row>
    <row r="295" spans="1:15" x14ac:dyDescent="0.25">
      <c r="A295" s="7"/>
      <c r="B295" s="7"/>
      <c r="C295" s="53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</row>
    <row r="296" spans="1:15" x14ac:dyDescent="0.25">
      <c r="A296" s="7"/>
      <c r="B296" s="7"/>
      <c r="C296" s="53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</row>
    <row r="297" spans="1:15" x14ac:dyDescent="0.25">
      <c r="A297" s="7"/>
      <c r="B297" s="7"/>
      <c r="C297" s="53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</row>
    <row r="298" spans="1:15" x14ac:dyDescent="0.25">
      <c r="A298" s="7"/>
      <c r="B298" s="7"/>
      <c r="C298" s="53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</row>
    <row r="299" spans="1:15" x14ac:dyDescent="0.25">
      <c r="A299" s="7"/>
      <c r="B299" s="7"/>
      <c r="C299" s="53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</row>
    <row r="300" spans="1:15" x14ac:dyDescent="0.25">
      <c r="A300" s="7"/>
      <c r="B300" s="7"/>
      <c r="C300" s="53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</row>
    <row r="301" spans="1:15" x14ac:dyDescent="0.25">
      <c r="A301" s="7"/>
      <c r="B301" s="7"/>
      <c r="C301" s="53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</row>
    <row r="302" spans="1:15" x14ac:dyDescent="0.25">
      <c r="A302" s="7"/>
      <c r="B302" s="7"/>
      <c r="C302" s="53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</row>
    <row r="303" spans="1:15" x14ac:dyDescent="0.25">
      <c r="A303" s="7"/>
      <c r="B303" s="7"/>
      <c r="C303" s="53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</row>
    <row r="304" spans="1:15" x14ac:dyDescent="0.25">
      <c r="A304" s="7"/>
      <c r="B304" s="7"/>
      <c r="C304" s="53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</row>
    <row r="305" spans="1:15" x14ac:dyDescent="0.25">
      <c r="A305" s="7"/>
      <c r="B305" s="7"/>
      <c r="C305" s="53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</row>
    <row r="306" spans="1:15" x14ac:dyDescent="0.25">
      <c r="A306" s="7"/>
      <c r="B306" s="7"/>
      <c r="C306" s="53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</row>
    <row r="307" spans="1:15" x14ac:dyDescent="0.25">
      <c r="A307" s="7"/>
      <c r="B307" s="7"/>
      <c r="C307" s="53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</row>
    <row r="308" spans="1:15" x14ac:dyDescent="0.25">
      <c r="A308" s="7"/>
      <c r="B308" s="7"/>
      <c r="C308" s="53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</row>
    <row r="309" spans="1:15" x14ac:dyDescent="0.25">
      <c r="A309" s="7"/>
      <c r="B309" s="7"/>
      <c r="C309" s="53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</row>
    <row r="310" spans="1:15" x14ac:dyDescent="0.25">
      <c r="A310" s="7"/>
      <c r="B310" s="7"/>
      <c r="C310" s="53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</row>
    <row r="311" spans="1:15" x14ac:dyDescent="0.25">
      <c r="A311" s="7"/>
      <c r="B311" s="7"/>
      <c r="C311" s="53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</row>
    <row r="312" spans="1:15" x14ac:dyDescent="0.25">
      <c r="A312" s="7"/>
      <c r="B312" s="7"/>
      <c r="C312" s="53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</row>
    <row r="313" spans="1:15" x14ac:dyDescent="0.25">
      <c r="A313" s="7"/>
      <c r="B313" s="7"/>
      <c r="C313" s="53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</row>
    <row r="314" spans="1:15" x14ac:dyDescent="0.25">
      <c r="A314" s="7"/>
      <c r="B314" s="7"/>
      <c r="C314" s="53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</row>
    <row r="315" spans="1:15" x14ac:dyDescent="0.25">
      <c r="A315" s="7"/>
      <c r="B315" s="7"/>
      <c r="C315" s="53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</row>
    <row r="316" spans="1:15" x14ac:dyDescent="0.25">
      <c r="A316" s="7"/>
      <c r="B316" s="7"/>
      <c r="C316" s="53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</row>
    <row r="317" spans="1:15" x14ac:dyDescent="0.25">
      <c r="A317" s="7"/>
      <c r="B317" s="7"/>
      <c r="C317" s="53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</row>
    <row r="318" spans="1:15" x14ac:dyDescent="0.25">
      <c r="A318" s="7"/>
      <c r="B318" s="7"/>
      <c r="C318" s="53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</row>
    <row r="319" spans="1:15" x14ac:dyDescent="0.25">
      <c r="A319" s="7"/>
      <c r="B319" s="7"/>
      <c r="C319" s="53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</row>
    <row r="320" spans="1:15" x14ac:dyDescent="0.25">
      <c r="A320" s="7"/>
      <c r="B320" s="7"/>
      <c r="C320" s="53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</row>
    <row r="321" spans="1:15" x14ac:dyDescent="0.25">
      <c r="A321" s="7"/>
      <c r="B321" s="7"/>
      <c r="C321" s="53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</row>
    <row r="322" spans="1:15" x14ac:dyDescent="0.25">
      <c r="A322" s="7"/>
      <c r="B322" s="7"/>
      <c r="C322" s="53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</row>
    <row r="323" spans="1:15" x14ac:dyDescent="0.25">
      <c r="A323" s="7"/>
      <c r="B323" s="7"/>
      <c r="C323" s="53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</row>
    <row r="324" spans="1:15" x14ac:dyDescent="0.25">
      <c r="A324" s="7"/>
      <c r="B324" s="7"/>
      <c r="C324" s="53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</row>
    <row r="325" spans="1:15" x14ac:dyDescent="0.25">
      <c r="A325" s="7"/>
      <c r="B325" s="7"/>
      <c r="C325" s="53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</row>
    <row r="326" spans="1:15" x14ac:dyDescent="0.25">
      <c r="C326" s="54"/>
    </row>
    <row r="327" spans="1:15" x14ac:dyDescent="0.25">
      <c r="C327" s="54"/>
    </row>
    <row r="328" spans="1:15" x14ac:dyDescent="0.25">
      <c r="C328" s="54"/>
    </row>
    <row r="329" spans="1:15" x14ac:dyDescent="0.25">
      <c r="C329" s="54"/>
    </row>
    <row r="330" spans="1:15" x14ac:dyDescent="0.25">
      <c r="C330" s="54"/>
    </row>
    <row r="331" spans="1:15" x14ac:dyDescent="0.25">
      <c r="C331" s="54"/>
    </row>
    <row r="332" spans="1:15" x14ac:dyDescent="0.25">
      <c r="C332" s="54"/>
    </row>
    <row r="333" spans="1:15" x14ac:dyDescent="0.25">
      <c r="C333" s="54"/>
    </row>
    <row r="334" spans="1:15" x14ac:dyDescent="0.25">
      <c r="C334" s="54"/>
    </row>
    <row r="335" spans="1:15" x14ac:dyDescent="0.25">
      <c r="C335" s="54"/>
    </row>
    <row r="336" spans="1:15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  <row r="573" spans="3:3" x14ac:dyDescent="0.25">
      <c r="C573" s="54"/>
    </row>
    <row r="574" spans="3:3" x14ac:dyDescent="0.25">
      <c r="C574" s="54"/>
    </row>
    <row r="575" spans="3:3" x14ac:dyDescent="0.25">
      <c r="C575" s="54"/>
    </row>
    <row r="576" spans="3:3" x14ac:dyDescent="0.25">
      <c r="C576" s="54"/>
    </row>
    <row r="577" spans="3:3" x14ac:dyDescent="0.25">
      <c r="C577" s="54"/>
    </row>
    <row r="578" spans="3:3" x14ac:dyDescent="0.25">
      <c r="C578" s="54"/>
    </row>
    <row r="579" spans="3:3" x14ac:dyDescent="0.25">
      <c r="C579" s="54"/>
    </row>
    <row r="580" spans="3:3" x14ac:dyDescent="0.25">
      <c r="C580" s="54"/>
    </row>
    <row r="581" spans="3:3" x14ac:dyDescent="0.25">
      <c r="C581" s="54"/>
    </row>
    <row r="582" spans="3:3" x14ac:dyDescent="0.25">
      <c r="C582" s="54"/>
    </row>
    <row r="583" spans="3:3" x14ac:dyDescent="0.25">
      <c r="C583" s="54"/>
    </row>
    <row r="584" spans="3:3" x14ac:dyDescent="0.25">
      <c r="C584" s="54"/>
    </row>
    <row r="585" spans="3:3" x14ac:dyDescent="0.25">
      <c r="C585" s="54"/>
    </row>
    <row r="586" spans="3:3" x14ac:dyDescent="0.25">
      <c r="C586" s="54"/>
    </row>
    <row r="587" spans="3:3" x14ac:dyDescent="0.25">
      <c r="C587" s="54"/>
    </row>
    <row r="588" spans="3:3" x14ac:dyDescent="0.25">
      <c r="C588" s="54"/>
    </row>
    <row r="589" spans="3:3" x14ac:dyDescent="0.25">
      <c r="C589" s="54"/>
    </row>
    <row r="590" spans="3:3" x14ac:dyDescent="0.25">
      <c r="C590" s="54"/>
    </row>
    <row r="591" spans="3:3" x14ac:dyDescent="0.25">
      <c r="C591" s="54"/>
    </row>
    <row r="592" spans="3:3" x14ac:dyDescent="0.25">
      <c r="C592" s="54"/>
    </row>
    <row r="593" spans="3:3" x14ac:dyDescent="0.25">
      <c r="C593" s="54"/>
    </row>
    <row r="594" spans="3:3" x14ac:dyDescent="0.25">
      <c r="C594" s="54"/>
    </row>
    <row r="595" spans="3:3" x14ac:dyDescent="0.25">
      <c r="C595" s="54"/>
    </row>
    <row r="596" spans="3:3" x14ac:dyDescent="0.25">
      <c r="C596" s="54"/>
    </row>
    <row r="597" spans="3:3" x14ac:dyDescent="0.25">
      <c r="C597" s="54"/>
    </row>
    <row r="598" spans="3:3" x14ac:dyDescent="0.25">
      <c r="C598" s="54"/>
    </row>
    <row r="599" spans="3:3" x14ac:dyDescent="0.25">
      <c r="C599" s="54"/>
    </row>
    <row r="600" spans="3:3" x14ac:dyDescent="0.25">
      <c r="C600" s="54"/>
    </row>
    <row r="601" spans="3:3" x14ac:dyDescent="0.25">
      <c r="C601" s="54"/>
    </row>
    <row r="602" spans="3:3" x14ac:dyDescent="0.25">
      <c r="C602" s="54"/>
    </row>
    <row r="603" spans="3:3" x14ac:dyDescent="0.25">
      <c r="C603" s="54"/>
    </row>
    <row r="604" spans="3:3" x14ac:dyDescent="0.25">
      <c r="C604" s="54"/>
    </row>
    <row r="605" spans="3:3" x14ac:dyDescent="0.25">
      <c r="C605" s="54"/>
    </row>
    <row r="606" spans="3:3" x14ac:dyDescent="0.25">
      <c r="C606" s="54"/>
    </row>
    <row r="607" spans="3:3" x14ac:dyDescent="0.25">
      <c r="C607" s="54"/>
    </row>
    <row r="608" spans="3:3" x14ac:dyDescent="0.25">
      <c r="C608" s="54"/>
    </row>
    <row r="609" spans="3:3" x14ac:dyDescent="0.25">
      <c r="C609" s="54"/>
    </row>
    <row r="610" spans="3:3" x14ac:dyDescent="0.25">
      <c r="C610" s="54"/>
    </row>
    <row r="611" spans="3:3" x14ac:dyDescent="0.25">
      <c r="C611" s="54"/>
    </row>
    <row r="612" spans="3:3" x14ac:dyDescent="0.25">
      <c r="C612" s="54"/>
    </row>
    <row r="613" spans="3:3" x14ac:dyDescent="0.25">
      <c r="C613" s="54"/>
    </row>
    <row r="614" spans="3:3" x14ac:dyDescent="0.25">
      <c r="C614" s="54"/>
    </row>
    <row r="615" spans="3:3" x14ac:dyDescent="0.25">
      <c r="C615" s="54"/>
    </row>
    <row r="616" spans="3:3" x14ac:dyDescent="0.25">
      <c r="C616" s="54"/>
    </row>
    <row r="617" spans="3:3" x14ac:dyDescent="0.25">
      <c r="C617" s="54"/>
    </row>
    <row r="618" spans="3:3" x14ac:dyDescent="0.25">
      <c r="C618" s="54"/>
    </row>
    <row r="619" spans="3:3" x14ac:dyDescent="0.25">
      <c r="C619" s="54"/>
    </row>
    <row r="620" spans="3:3" x14ac:dyDescent="0.25">
      <c r="C620" s="54"/>
    </row>
    <row r="621" spans="3:3" x14ac:dyDescent="0.25">
      <c r="C621" s="54"/>
    </row>
    <row r="622" spans="3:3" x14ac:dyDescent="0.25">
      <c r="C622" s="54"/>
    </row>
    <row r="623" spans="3:3" x14ac:dyDescent="0.25">
      <c r="C623" s="54"/>
    </row>
    <row r="624" spans="3:3" x14ac:dyDescent="0.25">
      <c r="C624" s="54"/>
    </row>
    <row r="625" spans="3:3" x14ac:dyDescent="0.25">
      <c r="C625" s="54"/>
    </row>
    <row r="626" spans="3:3" x14ac:dyDescent="0.25">
      <c r="C626" s="54"/>
    </row>
    <row r="627" spans="3:3" x14ac:dyDescent="0.25">
      <c r="C627" s="54"/>
    </row>
    <row r="628" spans="3:3" x14ac:dyDescent="0.25">
      <c r="C628" s="54"/>
    </row>
    <row r="629" spans="3:3" x14ac:dyDescent="0.25">
      <c r="C629" s="54"/>
    </row>
    <row r="630" spans="3:3" x14ac:dyDescent="0.25">
      <c r="C630" s="54"/>
    </row>
    <row r="631" spans="3:3" x14ac:dyDescent="0.25">
      <c r="C631" s="54"/>
    </row>
    <row r="632" spans="3:3" x14ac:dyDescent="0.25">
      <c r="C632" s="54"/>
    </row>
    <row r="633" spans="3:3" x14ac:dyDescent="0.25">
      <c r="C633" s="54"/>
    </row>
    <row r="634" spans="3:3" x14ac:dyDescent="0.25">
      <c r="C634" s="54"/>
    </row>
    <row r="635" spans="3:3" x14ac:dyDescent="0.25">
      <c r="C635" s="54"/>
    </row>
    <row r="636" spans="3:3" x14ac:dyDescent="0.25">
      <c r="C636" s="54"/>
    </row>
    <row r="637" spans="3:3" x14ac:dyDescent="0.25">
      <c r="C637" s="54"/>
    </row>
    <row r="638" spans="3:3" x14ac:dyDescent="0.25">
      <c r="C638" s="54"/>
    </row>
    <row r="639" spans="3:3" x14ac:dyDescent="0.25">
      <c r="C639" s="54"/>
    </row>
    <row r="640" spans="3:3" x14ac:dyDescent="0.25">
      <c r="C640" s="54"/>
    </row>
    <row r="641" spans="3:3" x14ac:dyDescent="0.25">
      <c r="C641" s="54"/>
    </row>
    <row r="642" spans="3:3" x14ac:dyDescent="0.25">
      <c r="C642" s="54"/>
    </row>
    <row r="643" spans="3:3" x14ac:dyDescent="0.25">
      <c r="C643" s="54"/>
    </row>
    <row r="644" spans="3:3" x14ac:dyDescent="0.25">
      <c r="C644" s="54"/>
    </row>
    <row r="645" spans="3:3" x14ac:dyDescent="0.25">
      <c r="C645" s="54"/>
    </row>
    <row r="646" spans="3:3" x14ac:dyDescent="0.25">
      <c r="C646" s="54"/>
    </row>
    <row r="647" spans="3:3" x14ac:dyDescent="0.25">
      <c r="C647" s="54"/>
    </row>
    <row r="648" spans="3:3" x14ac:dyDescent="0.25">
      <c r="C648" s="54"/>
    </row>
    <row r="649" spans="3:3" x14ac:dyDescent="0.25">
      <c r="C649" s="54"/>
    </row>
    <row r="650" spans="3:3" x14ac:dyDescent="0.25">
      <c r="C650" s="54"/>
    </row>
    <row r="651" spans="3:3" x14ac:dyDescent="0.25">
      <c r="C651" s="54"/>
    </row>
    <row r="652" spans="3:3" x14ac:dyDescent="0.25">
      <c r="C652" s="54"/>
    </row>
    <row r="653" spans="3:3" x14ac:dyDescent="0.25">
      <c r="C653" s="54"/>
    </row>
    <row r="654" spans="3:3" x14ac:dyDescent="0.25">
      <c r="C654" s="54"/>
    </row>
  </sheetData>
  <mergeCells count="27">
    <mergeCell ref="B1:O1"/>
    <mergeCell ref="B2:O2"/>
    <mergeCell ref="B3:O3"/>
    <mergeCell ref="B4:O4"/>
    <mergeCell ref="B202:O202"/>
    <mergeCell ref="B140:O140"/>
    <mergeCell ref="B180:O180"/>
    <mergeCell ref="D8:D10"/>
    <mergeCell ref="L8:L10"/>
    <mergeCell ref="B82:O82"/>
    <mergeCell ref="B11:O11"/>
    <mergeCell ref="O9:O10"/>
    <mergeCell ref="M8:O8"/>
    <mergeCell ref="H8:H10"/>
    <mergeCell ref="G9:G10"/>
    <mergeCell ref="B185:O185"/>
    <mergeCell ref="A8:A10"/>
    <mergeCell ref="C8:C10"/>
    <mergeCell ref="I8:K8"/>
    <mergeCell ref="E8:G8"/>
    <mergeCell ref="A6:O6"/>
    <mergeCell ref="B136:O136"/>
    <mergeCell ref="E9:F9"/>
    <mergeCell ref="M9:N9"/>
    <mergeCell ref="I9:J9"/>
    <mergeCell ref="K9:K10"/>
    <mergeCell ref="B8:B10"/>
  </mergeCells>
  <phoneticPr fontId="2" type="noConversion"/>
  <pageMargins left="1.1811023622047245" right="0.39370078740157483" top="0.78740157480314965" bottom="0.78740157480314965" header="0" footer="0"/>
  <pageSetup paperSize="9" scale="94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64"/>
  <sheetViews>
    <sheetView showZeros="0" workbookViewId="0">
      <selection activeCell="S9" sqref="S9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4" customWidth="1"/>
    <col min="4" max="11" width="10" style="2" hidden="1" customWidth="1"/>
    <col min="12" max="14" width="10.28515625" style="2" customWidth="1"/>
    <col min="15" max="15" width="11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583" t="s">
        <v>329</v>
      </c>
      <c r="C1" s="583"/>
      <c r="D1" s="583"/>
      <c r="E1" s="583"/>
      <c r="F1" s="583"/>
      <c r="G1" s="583"/>
      <c r="H1" s="583"/>
      <c r="I1" s="583"/>
      <c r="J1" s="583"/>
      <c r="K1" s="583"/>
      <c r="L1" s="583"/>
      <c r="M1" s="583"/>
      <c r="N1" s="583"/>
      <c r="O1" s="583"/>
    </row>
    <row r="2" spans="1:15" x14ac:dyDescent="0.25">
      <c r="B2" s="583" t="s">
        <v>467</v>
      </c>
      <c r="C2" s="583"/>
      <c r="D2" s="583"/>
      <c r="E2" s="583"/>
      <c r="F2" s="583"/>
      <c r="G2" s="583"/>
      <c r="H2" s="583"/>
      <c r="I2" s="583"/>
      <c r="J2" s="583"/>
      <c r="K2" s="583"/>
      <c r="L2" s="583"/>
      <c r="M2" s="583"/>
      <c r="N2" s="583"/>
      <c r="O2" s="583"/>
    </row>
    <row r="3" spans="1:15" x14ac:dyDescent="0.25">
      <c r="B3" s="583" t="s">
        <v>529</v>
      </c>
      <c r="C3" s="583"/>
      <c r="D3" s="583"/>
      <c r="E3" s="583"/>
      <c r="F3" s="583"/>
      <c r="G3" s="583"/>
      <c r="H3" s="583"/>
      <c r="I3" s="583"/>
      <c r="J3" s="583"/>
      <c r="K3" s="583"/>
      <c r="L3" s="583"/>
      <c r="M3" s="583"/>
      <c r="N3" s="583"/>
      <c r="O3" s="583"/>
    </row>
    <row r="4" spans="1:15" x14ac:dyDescent="0.25">
      <c r="B4" s="583" t="s">
        <v>340</v>
      </c>
      <c r="C4" s="583"/>
      <c r="D4" s="583"/>
      <c r="E4" s="583"/>
      <c r="F4" s="583"/>
      <c r="G4" s="583"/>
      <c r="H4" s="583"/>
      <c r="I4" s="583"/>
      <c r="J4" s="583"/>
      <c r="K4" s="583"/>
      <c r="L4" s="583"/>
      <c r="M4" s="583"/>
      <c r="N4" s="583"/>
      <c r="O4" s="583"/>
    </row>
    <row r="5" spans="1:15" x14ac:dyDescent="0.25">
      <c r="B5" s="142"/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</row>
    <row r="6" spans="1:15" ht="31.5" customHeight="1" x14ac:dyDescent="0.25">
      <c r="A6" s="547" t="s">
        <v>476</v>
      </c>
      <c r="B6" s="547"/>
      <c r="C6" s="547"/>
      <c r="D6" s="547"/>
      <c r="E6" s="547"/>
      <c r="F6" s="547"/>
      <c r="G6" s="547"/>
      <c r="H6" s="547"/>
      <c r="I6" s="547"/>
      <c r="J6" s="547"/>
      <c r="K6" s="547"/>
      <c r="L6" s="547"/>
      <c r="M6" s="547"/>
      <c r="N6" s="547"/>
      <c r="O6" s="547"/>
    </row>
    <row r="7" spans="1:15" ht="17.25" customHeight="1" x14ac:dyDescent="0.25">
      <c r="G7" s="5"/>
      <c r="H7" s="5"/>
      <c r="I7" s="5"/>
      <c r="J7" s="5"/>
      <c r="K7" s="5"/>
      <c r="L7" s="5"/>
      <c r="M7" s="5"/>
      <c r="N7" s="5"/>
      <c r="O7" s="5" t="s">
        <v>412</v>
      </c>
    </row>
    <row r="8" spans="1:15" ht="15" customHeight="1" x14ac:dyDescent="0.25">
      <c r="A8" s="551" t="s">
        <v>5</v>
      </c>
      <c r="B8" s="554" t="s">
        <v>328</v>
      </c>
      <c r="C8" s="554" t="s">
        <v>54</v>
      </c>
      <c r="D8" s="531" t="s">
        <v>337</v>
      </c>
      <c r="E8" s="535" t="s">
        <v>194</v>
      </c>
      <c r="F8" s="535"/>
      <c r="G8" s="536"/>
      <c r="H8" s="557" t="s">
        <v>339</v>
      </c>
      <c r="I8" s="560" t="s">
        <v>194</v>
      </c>
      <c r="J8" s="561"/>
      <c r="K8" s="562"/>
      <c r="L8" s="530" t="s">
        <v>0</v>
      </c>
      <c r="M8" s="538" t="s">
        <v>194</v>
      </c>
      <c r="N8" s="539"/>
      <c r="O8" s="540"/>
    </row>
    <row r="9" spans="1:15" x14ac:dyDescent="0.25">
      <c r="A9" s="552"/>
      <c r="B9" s="555"/>
      <c r="C9" s="555"/>
      <c r="D9" s="532"/>
      <c r="E9" s="536" t="s">
        <v>1</v>
      </c>
      <c r="F9" s="563"/>
      <c r="G9" s="537" t="s">
        <v>2</v>
      </c>
      <c r="H9" s="558"/>
      <c r="I9" s="569" t="s">
        <v>1</v>
      </c>
      <c r="J9" s="569"/>
      <c r="K9" s="550" t="s">
        <v>2</v>
      </c>
      <c r="L9" s="530"/>
      <c r="M9" s="530" t="s">
        <v>1</v>
      </c>
      <c r="N9" s="530"/>
      <c r="O9" s="541" t="s">
        <v>2</v>
      </c>
    </row>
    <row r="10" spans="1:15" ht="30.75" customHeight="1" x14ac:dyDescent="0.25">
      <c r="A10" s="553"/>
      <c r="B10" s="556"/>
      <c r="C10" s="556"/>
      <c r="D10" s="533"/>
      <c r="E10" s="138" t="s">
        <v>3</v>
      </c>
      <c r="F10" s="139" t="s">
        <v>4</v>
      </c>
      <c r="G10" s="537"/>
      <c r="H10" s="559"/>
      <c r="I10" s="141" t="s">
        <v>3</v>
      </c>
      <c r="J10" s="136" t="s">
        <v>4</v>
      </c>
      <c r="K10" s="550"/>
      <c r="L10" s="530"/>
      <c r="M10" s="137" t="s">
        <v>3</v>
      </c>
      <c r="N10" s="135" t="s">
        <v>4</v>
      </c>
      <c r="O10" s="541"/>
    </row>
    <row r="11" spans="1:15" ht="15.95" customHeight="1" x14ac:dyDescent="0.25">
      <c r="A11" s="6" t="s">
        <v>71</v>
      </c>
      <c r="B11" s="527" t="s">
        <v>6</v>
      </c>
      <c r="C11" s="528"/>
      <c r="D11" s="528"/>
      <c r="E11" s="528"/>
      <c r="F11" s="528"/>
      <c r="G11" s="528"/>
      <c r="H11" s="528"/>
      <c r="I11" s="528"/>
      <c r="J11" s="528"/>
      <c r="K11" s="528"/>
      <c r="L11" s="528"/>
      <c r="M11" s="528"/>
      <c r="N11" s="528"/>
      <c r="O11" s="529"/>
    </row>
    <row r="12" spans="1:15" ht="15" customHeight="1" x14ac:dyDescent="0.25">
      <c r="A12" s="155" t="s">
        <v>182</v>
      </c>
      <c r="B12" s="81" t="s">
        <v>20</v>
      </c>
      <c r="C12" s="156"/>
      <c r="D12" s="157">
        <f>SUM(D14:D29)</f>
        <v>351.59999999999997</v>
      </c>
      <c r="E12" s="157">
        <f>SUM(E14:E29)</f>
        <v>351.59999999999997</v>
      </c>
      <c r="F12" s="157">
        <f t="shared" ref="F12:O12" si="0">SUM(F14:F29)</f>
        <v>221.3</v>
      </c>
      <c r="G12" s="157">
        <f t="shared" si="0"/>
        <v>0</v>
      </c>
      <c r="H12" s="158">
        <f t="shared" si="0"/>
        <v>0</v>
      </c>
      <c r="I12" s="158">
        <f t="shared" si="0"/>
        <v>0</v>
      </c>
      <c r="J12" s="158">
        <f t="shared" si="0"/>
        <v>0</v>
      </c>
      <c r="K12" s="158">
        <f t="shared" si="0"/>
        <v>0</v>
      </c>
      <c r="L12" s="81">
        <f t="shared" si="0"/>
        <v>351.59999999999997</v>
      </c>
      <c r="M12" s="81">
        <f t="shared" si="0"/>
        <v>351.59999999999997</v>
      </c>
      <c r="N12" s="81">
        <f t="shared" si="0"/>
        <v>221.3</v>
      </c>
      <c r="O12" s="81">
        <f t="shared" si="0"/>
        <v>0</v>
      </c>
    </row>
    <row r="13" spans="1:15" ht="15" customHeight="1" x14ac:dyDescent="0.25">
      <c r="A13" s="159"/>
      <c r="B13" s="160" t="s">
        <v>194</v>
      </c>
      <c r="C13" s="161"/>
      <c r="D13" s="162"/>
      <c r="E13" s="162"/>
      <c r="F13" s="162"/>
      <c r="G13" s="162"/>
      <c r="H13" s="80"/>
      <c r="I13" s="80"/>
      <c r="J13" s="80"/>
      <c r="K13" s="80"/>
      <c r="L13" s="30"/>
      <c r="M13" s="30"/>
      <c r="N13" s="30"/>
      <c r="O13" s="30"/>
    </row>
    <row r="14" spans="1:15" ht="26.25" x14ac:dyDescent="0.25">
      <c r="A14" s="159"/>
      <c r="B14" s="163" t="s">
        <v>205</v>
      </c>
      <c r="C14" s="8" t="s">
        <v>9</v>
      </c>
      <c r="D14" s="9">
        <f>E14+G14</f>
        <v>0.8</v>
      </c>
      <c r="E14" s="9">
        <v>0.8</v>
      </c>
      <c r="F14" s="9">
        <v>0.6</v>
      </c>
      <c r="G14" s="9"/>
      <c r="H14" s="10">
        <f>I14+K14</f>
        <v>0</v>
      </c>
      <c r="I14" s="10"/>
      <c r="J14" s="10"/>
      <c r="K14" s="10"/>
      <c r="L14" s="12">
        <f>M14+O14</f>
        <v>0.8</v>
      </c>
      <c r="M14" s="12">
        <f>E14+I14</f>
        <v>0.8</v>
      </c>
      <c r="N14" s="12">
        <f>F14+J14</f>
        <v>0.6</v>
      </c>
      <c r="O14" s="12">
        <f>G14+K14</f>
        <v>0</v>
      </c>
    </row>
    <row r="15" spans="1:15" ht="15" customHeight="1" x14ac:dyDescent="0.25">
      <c r="A15" s="159"/>
      <c r="B15" s="164" t="s">
        <v>201</v>
      </c>
      <c r="C15" s="31" t="s">
        <v>9</v>
      </c>
      <c r="D15" s="17">
        <f>E15+G15</f>
        <v>30.6</v>
      </c>
      <c r="E15" s="17">
        <v>30.6</v>
      </c>
      <c r="F15" s="17">
        <v>23.4</v>
      </c>
      <c r="G15" s="17"/>
      <c r="H15" s="10">
        <f t="shared" ref="H15:H29" si="1">I15+K15</f>
        <v>0</v>
      </c>
      <c r="I15" s="10"/>
      <c r="J15" s="10"/>
      <c r="K15" s="10"/>
      <c r="L15" s="13">
        <f>M15+O15</f>
        <v>30.6</v>
      </c>
      <c r="M15" s="12">
        <f t="shared" ref="M15:M20" si="2">E15+I15</f>
        <v>30.6</v>
      </c>
      <c r="N15" s="12">
        <f t="shared" ref="N15:N21" si="3">F15+J15</f>
        <v>23.4</v>
      </c>
      <c r="O15" s="12">
        <f t="shared" ref="O15:O21" si="4">G15+K15</f>
        <v>0</v>
      </c>
    </row>
    <row r="16" spans="1:15" ht="26.25" x14ac:dyDescent="0.25">
      <c r="A16" s="159"/>
      <c r="B16" s="164" t="s">
        <v>207</v>
      </c>
      <c r="C16" s="31" t="s">
        <v>9</v>
      </c>
      <c r="D16" s="17">
        <f t="shared" ref="D16:D29" si="5">E16+G16</f>
        <v>8</v>
      </c>
      <c r="E16" s="17">
        <v>8</v>
      </c>
      <c r="F16" s="17">
        <v>6.1</v>
      </c>
      <c r="G16" s="17"/>
      <c r="H16" s="10">
        <f t="shared" si="1"/>
        <v>0</v>
      </c>
      <c r="I16" s="11"/>
      <c r="J16" s="11"/>
      <c r="K16" s="11"/>
      <c r="L16" s="13">
        <f t="shared" ref="L16:L29" si="6">M16+O16</f>
        <v>8</v>
      </c>
      <c r="M16" s="13">
        <f t="shared" si="2"/>
        <v>8</v>
      </c>
      <c r="N16" s="13">
        <f t="shared" si="3"/>
        <v>6.1</v>
      </c>
      <c r="O16" s="13">
        <f t="shared" si="4"/>
        <v>0</v>
      </c>
    </row>
    <row r="17" spans="1:18" ht="26.25" x14ac:dyDescent="0.25">
      <c r="A17" s="159"/>
      <c r="B17" s="164" t="s">
        <v>203</v>
      </c>
      <c r="C17" s="31" t="s">
        <v>9</v>
      </c>
      <c r="D17" s="17">
        <f t="shared" si="5"/>
        <v>26.1</v>
      </c>
      <c r="E17" s="17">
        <v>26.1</v>
      </c>
      <c r="F17" s="17">
        <v>16.100000000000001</v>
      </c>
      <c r="G17" s="17"/>
      <c r="H17" s="10">
        <f t="shared" si="1"/>
        <v>0</v>
      </c>
      <c r="I17" s="11"/>
      <c r="J17" s="11"/>
      <c r="K17" s="11"/>
      <c r="L17" s="13">
        <f t="shared" si="6"/>
        <v>26.1</v>
      </c>
      <c r="M17" s="13">
        <f t="shared" si="2"/>
        <v>26.1</v>
      </c>
      <c r="N17" s="13">
        <f t="shared" si="3"/>
        <v>16.100000000000001</v>
      </c>
      <c r="O17" s="13">
        <f t="shared" si="4"/>
        <v>0</v>
      </c>
    </row>
    <row r="18" spans="1:18" ht="15" customHeight="1" x14ac:dyDescent="0.25">
      <c r="A18" s="159"/>
      <c r="B18" s="165" t="s">
        <v>208</v>
      </c>
      <c r="C18" s="31" t="s">
        <v>9</v>
      </c>
      <c r="D18" s="17">
        <f t="shared" si="5"/>
        <v>94.3</v>
      </c>
      <c r="E18" s="17">
        <v>94.3</v>
      </c>
      <c r="F18" s="17">
        <v>68.5</v>
      </c>
      <c r="G18" s="17"/>
      <c r="H18" s="10">
        <f t="shared" si="1"/>
        <v>0</v>
      </c>
      <c r="I18" s="11"/>
      <c r="J18" s="11"/>
      <c r="K18" s="11"/>
      <c r="L18" s="13">
        <f t="shared" si="6"/>
        <v>94.3</v>
      </c>
      <c r="M18" s="13">
        <f t="shared" si="2"/>
        <v>94.3</v>
      </c>
      <c r="N18" s="13">
        <f t="shared" si="3"/>
        <v>68.5</v>
      </c>
      <c r="O18" s="13">
        <f t="shared" si="4"/>
        <v>0</v>
      </c>
    </row>
    <row r="19" spans="1:18" ht="15" customHeight="1" x14ac:dyDescent="0.25">
      <c r="A19" s="159"/>
      <c r="B19" s="165" t="s">
        <v>209</v>
      </c>
      <c r="C19" s="31" t="s">
        <v>9</v>
      </c>
      <c r="D19" s="17">
        <f t="shared" si="5"/>
        <v>13.8</v>
      </c>
      <c r="E19" s="17">
        <v>13.8</v>
      </c>
      <c r="F19" s="17">
        <v>9.9</v>
      </c>
      <c r="G19" s="17"/>
      <c r="H19" s="10">
        <f t="shared" si="1"/>
        <v>0</v>
      </c>
      <c r="I19" s="11"/>
      <c r="J19" s="11"/>
      <c r="K19" s="11"/>
      <c r="L19" s="13">
        <f t="shared" si="6"/>
        <v>13.8</v>
      </c>
      <c r="M19" s="13">
        <f t="shared" si="2"/>
        <v>13.8</v>
      </c>
      <c r="N19" s="13">
        <f t="shared" si="3"/>
        <v>9.9</v>
      </c>
      <c r="O19" s="13">
        <f t="shared" si="4"/>
        <v>0</v>
      </c>
    </row>
    <row r="20" spans="1:18" ht="26.25" x14ac:dyDescent="0.25">
      <c r="A20" s="159"/>
      <c r="B20" s="164" t="s">
        <v>202</v>
      </c>
      <c r="C20" s="31" t="s">
        <v>9</v>
      </c>
      <c r="D20" s="17">
        <f t="shared" si="5"/>
        <v>10</v>
      </c>
      <c r="E20" s="17">
        <v>10</v>
      </c>
      <c r="F20" s="17">
        <v>7.6</v>
      </c>
      <c r="G20" s="17"/>
      <c r="H20" s="10">
        <f t="shared" si="1"/>
        <v>0</v>
      </c>
      <c r="I20" s="11"/>
      <c r="J20" s="11"/>
      <c r="K20" s="11"/>
      <c r="L20" s="13">
        <f t="shared" si="6"/>
        <v>10</v>
      </c>
      <c r="M20" s="13">
        <f t="shared" si="2"/>
        <v>10</v>
      </c>
      <c r="N20" s="13">
        <f t="shared" si="3"/>
        <v>7.6</v>
      </c>
      <c r="O20" s="13">
        <f t="shared" si="4"/>
        <v>0</v>
      </c>
    </row>
    <row r="21" spans="1:18" ht="39" x14ac:dyDescent="0.25">
      <c r="A21" s="159"/>
      <c r="B21" s="164" t="s">
        <v>482</v>
      </c>
      <c r="C21" s="31" t="s">
        <v>9</v>
      </c>
      <c r="D21" s="17">
        <f t="shared" si="5"/>
        <v>12.1</v>
      </c>
      <c r="E21" s="17">
        <v>12.1</v>
      </c>
      <c r="F21" s="17">
        <v>2.9</v>
      </c>
      <c r="G21" s="17"/>
      <c r="H21" s="10">
        <f t="shared" si="1"/>
        <v>0</v>
      </c>
      <c r="I21" s="11"/>
      <c r="J21" s="11"/>
      <c r="K21" s="11"/>
      <c r="L21" s="13">
        <f t="shared" si="6"/>
        <v>12.1</v>
      </c>
      <c r="M21" s="13">
        <f>E21+I21</f>
        <v>12.1</v>
      </c>
      <c r="N21" s="13">
        <f t="shared" si="3"/>
        <v>2.9</v>
      </c>
      <c r="O21" s="13">
        <f t="shared" si="4"/>
        <v>0</v>
      </c>
    </row>
    <row r="22" spans="1:18" ht="26.25" x14ac:dyDescent="0.25">
      <c r="A22" s="159"/>
      <c r="B22" s="164" t="s">
        <v>224</v>
      </c>
      <c r="C22" s="31" t="s">
        <v>9</v>
      </c>
      <c r="D22" s="17">
        <f t="shared" si="5"/>
        <v>0.6</v>
      </c>
      <c r="E22" s="17">
        <v>0.6</v>
      </c>
      <c r="F22" s="17">
        <v>0.5</v>
      </c>
      <c r="G22" s="17"/>
      <c r="H22" s="10">
        <f t="shared" si="1"/>
        <v>0</v>
      </c>
      <c r="I22" s="11"/>
      <c r="J22" s="11"/>
      <c r="K22" s="11"/>
      <c r="L22" s="13">
        <f t="shared" si="6"/>
        <v>0.6</v>
      </c>
      <c r="M22" s="13">
        <f t="shared" ref="M22:M29" si="7">E22+I22</f>
        <v>0.6</v>
      </c>
      <c r="N22" s="13">
        <f t="shared" ref="N22:N29" si="8">F22+J22</f>
        <v>0.5</v>
      </c>
      <c r="O22" s="13">
        <f t="shared" ref="O22:O29" si="9">G22+K22</f>
        <v>0</v>
      </c>
    </row>
    <row r="23" spans="1:18" ht="15" customHeight="1" x14ac:dyDescent="0.25">
      <c r="A23" s="159"/>
      <c r="B23" s="164" t="s">
        <v>206</v>
      </c>
      <c r="C23" s="31" t="s">
        <v>23</v>
      </c>
      <c r="D23" s="17">
        <f t="shared" si="5"/>
        <v>16.7</v>
      </c>
      <c r="E23" s="17">
        <v>16.7</v>
      </c>
      <c r="F23" s="17">
        <v>11.3</v>
      </c>
      <c r="G23" s="17"/>
      <c r="H23" s="10">
        <f t="shared" si="1"/>
        <v>0</v>
      </c>
      <c r="I23" s="11"/>
      <c r="J23" s="11"/>
      <c r="K23" s="11"/>
      <c r="L23" s="13">
        <f t="shared" si="6"/>
        <v>16.7</v>
      </c>
      <c r="M23" s="13">
        <f t="shared" si="7"/>
        <v>16.7</v>
      </c>
      <c r="N23" s="13">
        <f t="shared" si="8"/>
        <v>11.3</v>
      </c>
      <c r="O23" s="13">
        <f t="shared" si="9"/>
        <v>0</v>
      </c>
    </row>
    <row r="24" spans="1:18" ht="15" customHeight="1" x14ac:dyDescent="0.25">
      <c r="A24" s="159"/>
      <c r="B24" s="165" t="s">
        <v>198</v>
      </c>
      <c r="C24" s="31" t="s">
        <v>23</v>
      </c>
      <c r="D24" s="17">
        <f t="shared" si="5"/>
        <v>7.6</v>
      </c>
      <c r="E24" s="17">
        <v>7.6</v>
      </c>
      <c r="F24" s="17">
        <v>5.2</v>
      </c>
      <c r="G24" s="17"/>
      <c r="H24" s="10">
        <f t="shared" si="1"/>
        <v>0</v>
      </c>
      <c r="I24" s="11"/>
      <c r="J24" s="11"/>
      <c r="K24" s="11"/>
      <c r="L24" s="13">
        <f t="shared" si="6"/>
        <v>7.6</v>
      </c>
      <c r="M24" s="13">
        <f t="shared" si="7"/>
        <v>7.6</v>
      </c>
      <c r="N24" s="13">
        <f t="shared" si="8"/>
        <v>5.2</v>
      </c>
      <c r="O24" s="13">
        <f t="shared" si="9"/>
        <v>0</v>
      </c>
    </row>
    <row r="25" spans="1:18" ht="15" customHeight="1" x14ac:dyDescent="0.25">
      <c r="A25" s="159"/>
      <c r="B25" s="164" t="s">
        <v>212</v>
      </c>
      <c r="C25" s="31" t="s">
        <v>25</v>
      </c>
      <c r="D25" s="17">
        <f t="shared" si="5"/>
        <v>100.8</v>
      </c>
      <c r="E25" s="17">
        <v>100.8</v>
      </c>
      <c r="F25" s="17">
        <v>54.4</v>
      </c>
      <c r="G25" s="17"/>
      <c r="H25" s="10">
        <f t="shared" si="1"/>
        <v>0</v>
      </c>
      <c r="I25" s="11"/>
      <c r="J25" s="11"/>
      <c r="K25" s="11"/>
      <c r="L25" s="13">
        <f t="shared" si="6"/>
        <v>100.8</v>
      </c>
      <c r="M25" s="13">
        <f t="shared" si="7"/>
        <v>100.8</v>
      </c>
      <c r="N25" s="13">
        <f t="shared" si="8"/>
        <v>54.4</v>
      </c>
      <c r="O25" s="13">
        <f t="shared" si="9"/>
        <v>0</v>
      </c>
    </row>
    <row r="26" spans="1:18" ht="39" hidden="1" x14ac:dyDescent="0.25">
      <c r="A26" s="159"/>
      <c r="B26" s="164" t="s">
        <v>214</v>
      </c>
      <c r="C26" s="31" t="s">
        <v>24</v>
      </c>
      <c r="D26" s="17">
        <f t="shared" si="5"/>
        <v>0</v>
      </c>
      <c r="E26" s="17"/>
      <c r="F26" s="17"/>
      <c r="G26" s="17"/>
      <c r="H26" s="10">
        <f t="shared" si="1"/>
        <v>0</v>
      </c>
      <c r="I26" s="11"/>
      <c r="J26" s="11"/>
      <c r="K26" s="11"/>
      <c r="L26" s="13">
        <f t="shared" si="6"/>
        <v>0</v>
      </c>
      <c r="M26" s="13">
        <f t="shared" si="7"/>
        <v>0</v>
      </c>
      <c r="N26" s="13">
        <f t="shared" si="8"/>
        <v>0</v>
      </c>
      <c r="O26" s="13">
        <f t="shared" si="9"/>
        <v>0</v>
      </c>
      <c r="R26" s="2" t="e">
        <f>L118-#REF!</f>
        <v>#REF!</v>
      </c>
    </row>
    <row r="27" spans="1:18" ht="27.75" customHeight="1" x14ac:dyDescent="0.25">
      <c r="A27" s="159"/>
      <c r="B27" s="165" t="s">
        <v>210</v>
      </c>
      <c r="C27" s="31" t="s">
        <v>24</v>
      </c>
      <c r="D27" s="17">
        <f t="shared" si="5"/>
        <v>6.1</v>
      </c>
      <c r="E27" s="17">
        <v>6.1</v>
      </c>
      <c r="F27" s="17"/>
      <c r="G27" s="17"/>
      <c r="H27" s="10">
        <f t="shared" si="1"/>
        <v>0</v>
      </c>
      <c r="I27" s="11"/>
      <c r="J27" s="11"/>
      <c r="K27" s="11"/>
      <c r="L27" s="13">
        <f t="shared" si="6"/>
        <v>6.1</v>
      </c>
      <c r="M27" s="13">
        <f t="shared" si="7"/>
        <v>6.1</v>
      </c>
      <c r="N27" s="13">
        <f t="shared" si="8"/>
        <v>0</v>
      </c>
      <c r="O27" s="13">
        <f t="shared" si="9"/>
        <v>0</v>
      </c>
    </row>
    <row r="28" spans="1:18" ht="16.5" customHeight="1" x14ac:dyDescent="0.25">
      <c r="A28" s="159"/>
      <c r="B28" s="165" t="s">
        <v>211</v>
      </c>
      <c r="C28" s="31" t="s">
        <v>24</v>
      </c>
      <c r="D28" s="17">
        <f t="shared" si="5"/>
        <v>11.7</v>
      </c>
      <c r="E28" s="17">
        <v>11.7</v>
      </c>
      <c r="F28" s="17">
        <v>7.2</v>
      </c>
      <c r="G28" s="17"/>
      <c r="H28" s="10">
        <f t="shared" si="1"/>
        <v>0</v>
      </c>
      <c r="I28" s="11"/>
      <c r="J28" s="11"/>
      <c r="K28" s="11"/>
      <c r="L28" s="13">
        <f t="shared" si="6"/>
        <v>11.7</v>
      </c>
      <c r="M28" s="13">
        <f t="shared" si="7"/>
        <v>11.7</v>
      </c>
      <c r="N28" s="13">
        <f t="shared" si="8"/>
        <v>7.2</v>
      </c>
      <c r="O28" s="13">
        <f t="shared" si="9"/>
        <v>0</v>
      </c>
    </row>
    <row r="29" spans="1:18" ht="15" customHeight="1" x14ac:dyDescent="0.25">
      <c r="A29" s="159"/>
      <c r="B29" s="165" t="s">
        <v>213</v>
      </c>
      <c r="C29" s="31" t="s">
        <v>24</v>
      </c>
      <c r="D29" s="17">
        <f t="shared" si="5"/>
        <v>12.4</v>
      </c>
      <c r="E29" s="17">
        <v>12.4</v>
      </c>
      <c r="F29" s="17">
        <v>7.6</v>
      </c>
      <c r="G29" s="17"/>
      <c r="H29" s="10">
        <f t="shared" si="1"/>
        <v>0</v>
      </c>
      <c r="I29" s="11"/>
      <c r="J29" s="11"/>
      <c r="K29" s="11"/>
      <c r="L29" s="13">
        <f t="shared" si="6"/>
        <v>12.4</v>
      </c>
      <c r="M29" s="13">
        <f t="shared" si="7"/>
        <v>12.4</v>
      </c>
      <c r="N29" s="13">
        <f t="shared" si="8"/>
        <v>7.6</v>
      </c>
      <c r="O29" s="13">
        <f t="shared" si="9"/>
        <v>0</v>
      </c>
    </row>
    <row r="30" spans="1:18" ht="15" customHeight="1" x14ac:dyDescent="0.25">
      <c r="A30" s="155" t="s">
        <v>72</v>
      </c>
      <c r="B30" s="30" t="s">
        <v>7</v>
      </c>
      <c r="C30" s="166"/>
      <c r="D30" s="162">
        <f>SUM(D32:D33)</f>
        <v>10.700000000000001</v>
      </c>
      <c r="E30" s="162">
        <f>SUM(E32:E33)</f>
        <v>10.700000000000001</v>
      </c>
      <c r="F30" s="162">
        <f>SUM(F32:F33)</f>
        <v>7.3</v>
      </c>
      <c r="G30" s="162">
        <f>SUM(G32:G33)</f>
        <v>0</v>
      </c>
      <c r="H30" s="80">
        <f t="shared" ref="H30:O30" si="10">SUM(H32:H33)</f>
        <v>0</v>
      </c>
      <c r="I30" s="80">
        <f t="shared" si="10"/>
        <v>0</v>
      </c>
      <c r="J30" s="80">
        <f t="shared" si="10"/>
        <v>0</v>
      </c>
      <c r="K30" s="80">
        <f t="shared" si="10"/>
        <v>0</v>
      </c>
      <c r="L30" s="30">
        <f t="shared" si="10"/>
        <v>10.700000000000001</v>
      </c>
      <c r="M30" s="30">
        <f t="shared" si="10"/>
        <v>10.700000000000001</v>
      </c>
      <c r="N30" s="30">
        <f t="shared" si="10"/>
        <v>7.3</v>
      </c>
      <c r="O30" s="30">
        <f t="shared" si="10"/>
        <v>0</v>
      </c>
    </row>
    <row r="31" spans="1:18" ht="15" customHeight="1" x14ac:dyDescent="0.25">
      <c r="A31" s="159"/>
      <c r="B31" s="160" t="s">
        <v>194</v>
      </c>
      <c r="C31" s="161"/>
      <c r="D31" s="162"/>
      <c r="E31" s="162"/>
      <c r="F31" s="162"/>
      <c r="G31" s="162"/>
      <c r="H31" s="80"/>
      <c r="I31" s="80"/>
      <c r="J31" s="80"/>
      <c r="K31" s="80"/>
      <c r="L31" s="30"/>
      <c r="M31" s="30"/>
      <c r="N31" s="30"/>
      <c r="O31" s="30"/>
    </row>
    <row r="32" spans="1:18" ht="15" customHeight="1" x14ac:dyDescent="0.25">
      <c r="A32" s="159"/>
      <c r="B32" s="163" t="s">
        <v>212</v>
      </c>
      <c r="C32" s="8" t="s">
        <v>25</v>
      </c>
      <c r="D32" s="9">
        <f>E32+G32</f>
        <v>10.3</v>
      </c>
      <c r="E32" s="9">
        <v>10.3</v>
      </c>
      <c r="F32" s="9">
        <v>7</v>
      </c>
      <c r="G32" s="9"/>
      <c r="H32" s="10">
        <f>I32+K32</f>
        <v>0</v>
      </c>
      <c r="I32" s="10"/>
      <c r="J32" s="10"/>
      <c r="K32" s="10"/>
      <c r="L32" s="12">
        <f>M32+O32</f>
        <v>10.3</v>
      </c>
      <c r="M32" s="12">
        <f>E32+I32</f>
        <v>10.3</v>
      </c>
      <c r="N32" s="12">
        <f>F32+J32</f>
        <v>7</v>
      </c>
      <c r="O32" s="12">
        <f>G32+K32</f>
        <v>0</v>
      </c>
    </row>
    <row r="33" spans="1:15" ht="39" x14ac:dyDescent="0.25">
      <c r="A33" s="159"/>
      <c r="B33" s="164" t="s">
        <v>215</v>
      </c>
      <c r="C33" s="31" t="s">
        <v>25</v>
      </c>
      <c r="D33" s="17">
        <f>E33+G33</f>
        <v>0.4</v>
      </c>
      <c r="E33" s="17">
        <v>0.4</v>
      </c>
      <c r="F33" s="17">
        <v>0.3</v>
      </c>
      <c r="G33" s="17"/>
      <c r="H33" s="11">
        <f>I33+K33</f>
        <v>0</v>
      </c>
      <c r="I33" s="11"/>
      <c r="J33" s="11"/>
      <c r="K33" s="11"/>
      <c r="L33" s="13">
        <f>M33+O33</f>
        <v>0.4</v>
      </c>
      <c r="M33" s="13">
        <f>E33+H33</f>
        <v>0.4</v>
      </c>
      <c r="N33" s="13">
        <f>F33+I33</f>
        <v>0.3</v>
      </c>
      <c r="O33" s="13">
        <f>G33+J33</f>
        <v>0</v>
      </c>
    </row>
    <row r="34" spans="1:15" ht="15" customHeight="1" x14ac:dyDescent="0.25">
      <c r="A34" s="155" t="s">
        <v>73</v>
      </c>
      <c r="B34" s="30" t="s">
        <v>10</v>
      </c>
      <c r="C34" s="166"/>
      <c r="D34" s="162">
        <f>SUM(D36:D37)</f>
        <v>10.3</v>
      </c>
      <c r="E34" s="162">
        <f>SUM(E36:E37)</f>
        <v>10.3</v>
      </c>
      <c r="F34" s="162">
        <f>SUM(F36:F37)</f>
        <v>7.3000000000000007</v>
      </c>
      <c r="G34" s="162">
        <f>SUM(G36:G37)</f>
        <v>0</v>
      </c>
      <c r="H34" s="80">
        <f>SUM(H36:H37)</f>
        <v>0</v>
      </c>
      <c r="I34" s="80">
        <f t="shared" ref="I34:K34" si="11">SUM(I36:I37)</f>
        <v>0</v>
      </c>
      <c r="J34" s="80">
        <f t="shared" si="11"/>
        <v>0</v>
      </c>
      <c r="K34" s="80">
        <f t="shared" si="11"/>
        <v>0</v>
      </c>
      <c r="L34" s="30">
        <f>SUM(L36:L37)</f>
        <v>10.3</v>
      </c>
      <c r="M34" s="30">
        <f>SUM(M36:M37)</f>
        <v>10.3</v>
      </c>
      <c r="N34" s="30">
        <f>SUM(N36:N37)</f>
        <v>7.3000000000000007</v>
      </c>
      <c r="O34" s="30">
        <f>SUM(O36:O37)</f>
        <v>0</v>
      </c>
    </row>
    <row r="35" spans="1:15" ht="15" customHeight="1" x14ac:dyDescent="0.25">
      <c r="A35" s="159"/>
      <c r="B35" s="160" t="s">
        <v>194</v>
      </c>
      <c r="C35" s="161"/>
      <c r="D35" s="162">
        <f>E35+G35</f>
        <v>0</v>
      </c>
      <c r="E35" s="162"/>
      <c r="F35" s="162"/>
      <c r="G35" s="162"/>
      <c r="H35" s="80">
        <f>I35+K35</f>
        <v>0</v>
      </c>
      <c r="I35" s="80"/>
      <c r="J35" s="80"/>
      <c r="K35" s="80"/>
      <c r="L35" s="30">
        <f>M35+O35</f>
        <v>0</v>
      </c>
      <c r="M35" s="30"/>
      <c r="N35" s="30"/>
      <c r="O35" s="30"/>
    </row>
    <row r="36" spans="1:15" ht="15" customHeight="1" x14ac:dyDescent="0.25">
      <c r="A36" s="159"/>
      <c r="B36" s="163" t="s">
        <v>212</v>
      </c>
      <c r="C36" s="8" t="s">
        <v>25</v>
      </c>
      <c r="D36" s="9">
        <f>E36+G36</f>
        <v>9.8000000000000007</v>
      </c>
      <c r="E36" s="9">
        <v>9.8000000000000007</v>
      </c>
      <c r="F36" s="9">
        <v>6.9</v>
      </c>
      <c r="G36" s="9"/>
      <c r="H36" s="10">
        <f>I36+K36</f>
        <v>0</v>
      </c>
      <c r="I36" s="10"/>
      <c r="J36" s="10"/>
      <c r="K36" s="10"/>
      <c r="L36" s="12">
        <f>M36+O36</f>
        <v>9.8000000000000007</v>
      </c>
      <c r="M36" s="12">
        <f>E36+I36</f>
        <v>9.8000000000000007</v>
      </c>
      <c r="N36" s="12">
        <f>F36+J36</f>
        <v>6.9</v>
      </c>
      <c r="O36" s="12">
        <f>G36+K36</f>
        <v>0</v>
      </c>
    </row>
    <row r="37" spans="1:15" ht="39" x14ac:dyDescent="0.25">
      <c r="A37" s="159"/>
      <c r="B37" s="164" t="s">
        <v>215</v>
      </c>
      <c r="C37" s="31" t="s">
        <v>25</v>
      </c>
      <c r="D37" s="17">
        <f>E37+G37</f>
        <v>0.5</v>
      </c>
      <c r="E37" s="17">
        <v>0.5</v>
      </c>
      <c r="F37" s="17">
        <v>0.4</v>
      </c>
      <c r="G37" s="17"/>
      <c r="H37" s="11">
        <f>I37+K37</f>
        <v>0</v>
      </c>
      <c r="I37" s="11"/>
      <c r="J37" s="11"/>
      <c r="K37" s="11"/>
      <c r="L37" s="13">
        <f>M37+O37</f>
        <v>0.5</v>
      </c>
      <c r="M37" s="13">
        <f>E37+H37</f>
        <v>0.5</v>
      </c>
      <c r="N37" s="13">
        <f>F37+I37</f>
        <v>0.4</v>
      </c>
      <c r="O37" s="13">
        <f>G37+J37</f>
        <v>0</v>
      </c>
    </row>
    <row r="38" spans="1:15" ht="15" customHeight="1" x14ac:dyDescent="0.25">
      <c r="A38" s="155" t="s">
        <v>74</v>
      </c>
      <c r="B38" s="30" t="s">
        <v>11</v>
      </c>
      <c r="C38" s="166"/>
      <c r="D38" s="162">
        <f>SUM(D40:D41)</f>
        <v>11.5</v>
      </c>
      <c r="E38" s="162">
        <f>SUM(E40:E41)</f>
        <v>11.5</v>
      </c>
      <c r="F38" s="162">
        <f>SUM(F40:F41)</f>
        <v>7.9</v>
      </c>
      <c r="G38" s="162">
        <f>SUM(G40:G41)</f>
        <v>0</v>
      </c>
      <c r="H38" s="80">
        <f>SUM(H40:H41)</f>
        <v>0</v>
      </c>
      <c r="I38" s="80">
        <f t="shared" ref="I38:J38" si="12">SUM(I40:I41)</f>
        <v>0</v>
      </c>
      <c r="J38" s="80">
        <f t="shared" si="12"/>
        <v>0</v>
      </c>
      <c r="K38" s="80">
        <f>SUM(K40:K41)</f>
        <v>0</v>
      </c>
      <c r="L38" s="30">
        <f>SUM(L40:L41)</f>
        <v>11.5</v>
      </c>
      <c r="M38" s="30">
        <f>SUM(M40:M41)</f>
        <v>11.5</v>
      </c>
      <c r="N38" s="30">
        <f>SUM(N40:N41)</f>
        <v>7.9</v>
      </c>
      <c r="O38" s="30">
        <f>SUM(O40:O41)</f>
        <v>0</v>
      </c>
    </row>
    <row r="39" spans="1:15" ht="15" customHeight="1" x14ac:dyDescent="0.25">
      <c r="A39" s="159"/>
      <c r="B39" s="160" t="s">
        <v>194</v>
      </c>
      <c r="C39" s="161"/>
      <c r="D39" s="162">
        <f>E39+G39</f>
        <v>0</v>
      </c>
      <c r="E39" s="162"/>
      <c r="F39" s="162"/>
      <c r="G39" s="162"/>
      <c r="H39" s="80">
        <f>I39+K39</f>
        <v>0</v>
      </c>
      <c r="I39" s="80"/>
      <c r="J39" s="80"/>
      <c r="K39" s="80"/>
      <c r="L39" s="30">
        <f>M39+O39</f>
        <v>0</v>
      </c>
      <c r="M39" s="30"/>
      <c r="N39" s="30"/>
      <c r="O39" s="30"/>
    </row>
    <row r="40" spans="1:15" ht="15" customHeight="1" x14ac:dyDescent="0.25">
      <c r="A40" s="159"/>
      <c r="B40" s="163" t="s">
        <v>212</v>
      </c>
      <c r="C40" s="8" t="s">
        <v>25</v>
      </c>
      <c r="D40" s="9">
        <f>E40+G40</f>
        <v>10.9</v>
      </c>
      <c r="E40" s="9">
        <v>10.9</v>
      </c>
      <c r="F40" s="9">
        <v>7.5</v>
      </c>
      <c r="G40" s="9"/>
      <c r="H40" s="10">
        <f>I40+K40</f>
        <v>0</v>
      </c>
      <c r="I40" s="10"/>
      <c r="J40" s="10"/>
      <c r="K40" s="10"/>
      <c r="L40" s="12">
        <f>M40+O40</f>
        <v>10.9</v>
      </c>
      <c r="M40" s="12">
        <f>E40+I40</f>
        <v>10.9</v>
      </c>
      <c r="N40" s="12">
        <f>F40+J40</f>
        <v>7.5</v>
      </c>
      <c r="O40" s="12">
        <f>G40+K40</f>
        <v>0</v>
      </c>
    </row>
    <row r="41" spans="1:15" ht="39" x14ac:dyDescent="0.25">
      <c r="A41" s="167"/>
      <c r="B41" s="168" t="s">
        <v>215</v>
      </c>
      <c r="C41" s="31" t="s">
        <v>25</v>
      </c>
      <c r="D41" s="17">
        <f>E41+G41</f>
        <v>0.6</v>
      </c>
      <c r="E41" s="17">
        <v>0.6</v>
      </c>
      <c r="F41" s="17">
        <v>0.4</v>
      </c>
      <c r="G41" s="17"/>
      <c r="H41" s="11">
        <f>I41+K41</f>
        <v>0</v>
      </c>
      <c r="I41" s="11"/>
      <c r="J41" s="11"/>
      <c r="K41" s="11"/>
      <c r="L41" s="13">
        <f>M41+O41</f>
        <v>0.6</v>
      </c>
      <c r="M41" s="13">
        <f>E41+H41</f>
        <v>0.6</v>
      </c>
      <c r="N41" s="13">
        <f>F41+I41</f>
        <v>0.4</v>
      </c>
      <c r="O41" s="13">
        <f>G41+J41</f>
        <v>0</v>
      </c>
    </row>
    <row r="42" spans="1:15" ht="15" customHeight="1" x14ac:dyDescent="0.25">
      <c r="A42" s="155" t="s">
        <v>75</v>
      </c>
      <c r="B42" s="30" t="s">
        <v>12</v>
      </c>
      <c r="C42" s="166"/>
      <c r="D42" s="162">
        <f>SUM(D44:D45)</f>
        <v>7.8</v>
      </c>
      <c r="E42" s="162">
        <f>SUM(E44:E45)</f>
        <v>7.8</v>
      </c>
      <c r="F42" s="162">
        <f>SUM(F44:F45)</f>
        <v>5.4</v>
      </c>
      <c r="G42" s="162">
        <f>SUM(G44:G45)</f>
        <v>0</v>
      </c>
      <c r="H42" s="80">
        <f>SUM(H44:H45)</f>
        <v>0</v>
      </c>
      <c r="I42" s="80">
        <f t="shared" ref="I42:K42" si="13">SUM(I44:I45)</f>
        <v>0</v>
      </c>
      <c r="J42" s="80">
        <f t="shared" si="13"/>
        <v>0</v>
      </c>
      <c r="K42" s="80">
        <f t="shared" si="13"/>
        <v>0</v>
      </c>
      <c r="L42" s="30">
        <f>SUM(L44:L45)</f>
        <v>7.8</v>
      </c>
      <c r="M42" s="30">
        <f>SUM(M44:M45)</f>
        <v>7.8</v>
      </c>
      <c r="N42" s="30">
        <f>SUM(N44:N45)</f>
        <v>5.4</v>
      </c>
      <c r="O42" s="30">
        <f>SUM(O44:O45)</f>
        <v>0</v>
      </c>
    </row>
    <row r="43" spans="1:15" ht="15" customHeight="1" x14ac:dyDescent="0.25">
      <c r="A43" s="159"/>
      <c r="B43" s="160" t="s">
        <v>194</v>
      </c>
      <c r="C43" s="161"/>
      <c r="D43" s="162">
        <f>E43+G43</f>
        <v>0</v>
      </c>
      <c r="E43" s="162"/>
      <c r="F43" s="162"/>
      <c r="G43" s="162"/>
      <c r="H43" s="80">
        <f>I43+K43</f>
        <v>0</v>
      </c>
      <c r="I43" s="80"/>
      <c r="J43" s="80"/>
      <c r="K43" s="80"/>
      <c r="L43" s="30">
        <f>M43+O43</f>
        <v>0</v>
      </c>
      <c r="M43" s="30"/>
      <c r="N43" s="30"/>
      <c r="O43" s="30"/>
    </row>
    <row r="44" spans="1:15" ht="15" customHeight="1" x14ac:dyDescent="0.25">
      <c r="A44" s="159"/>
      <c r="B44" s="163" t="s">
        <v>212</v>
      </c>
      <c r="C44" s="8" t="s">
        <v>25</v>
      </c>
      <c r="D44" s="9">
        <f>E44+G44</f>
        <v>7.3</v>
      </c>
      <c r="E44" s="9">
        <v>7.3</v>
      </c>
      <c r="F44" s="9">
        <v>5</v>
      </c>
      <c r="G44" s="9"/>
      <c r="H44" s="10">
        <f>I44+K44</f>
        <v>0</v>
      </c>
      <c r="I44" s="10"/>
      <c r="J44" s="10"/>
      <c r="K44" s="10"/>
      <c r="L44" s="12">
        <f>M44+O44</f>
        <v>7.3</v>
      </c>
      <c r="M44" s="12">
        <f t="shared" ref="M44:O45" si="14">E44+I44</f>
        <v>7.3</v>
      </c>
      <c r="N44" s="12">
        <f t="shared" si="14"/>
        <v>5</v>
      </c>
      <c r="O44" s="12">
        <f t="shared" si="14"/>
        <v>0</v>
      </c>
    </row>
    <row r="45" spans="1:15" ht="39" x14ac:dyDescent="0.25">
      <c r="A45" s="159"/>
      <c r="B45" s="164" t="s">
        <v>215</v>
      </c>
      <c r="C45" s="31" t="s">
        <v>25</v>
      </c>
      <c r="D45" s="17">
        <f>E45+G45</f>
        <v>0.5</v>
      </c>
      <c r="E45" s="17">
        <v>0.5</v>
      </c>
      <c r="F45" s="17">
        <v>0.4</v>
      </c>
      <c r="G45" s="17"/>
      <c r="H45" s="11">
        <f>I45+K45</f>
        <v>0</v>
      </c>
      <c r="I45" s="11"/>
      <c r="J45" s="11"/>
      <c r="K45" s="11"/>
      <c r="L45" s="12">
        <f>M45+O45</f>
        <v>0.5</v>
      </c>
      <c r="M45" s="12">
        <f t="shared" si="14"/>
        <v>0.5</v>
      </c>
      <c r="N45" s="12">
        <f t="shared" si="14"/>
        <v>0.4</v>
      </c>
      <c r="O45" s="12">
        <f t="shared" si="14"/>
        <v>0</v>
      </c>
    </row>
    <row r="46" spans="1:15" ht="15" customHeight="1" x14ac:dyDescent="0.25">
      <c r="A46" s="155" t="s">
        <v>76</v>
      </c>
      <c r="B46" s="30" t="s">
        <v>13</v>
      </c>
      <c r="C46" s="166"/>
      <c r="D46" s="162">
        <f>SUM(D48:D49)</f>
        <v>10.7</v>
      </c>
      <c r="E46" s="162">
        <f>SUM(E48:E49)</f>
        <v>10.7</v>
      </c>
      <c r="F46" s="162">
        <f>SUM(F48:F49)</f>
        <v>7.5</v>
      </c>
      <c r="G46" s="162">
        <f>SUM(G48:G49)</f>
        <v>0</v>
      </c>
      <c r="H46" s="80">
        <f>SUM(H48:H49)</f>
        <v>0</v>
      </c>
      <c r="I46" s="80">
        <f t="shared" ref="I46:K46" si="15">SUM(I48:I49)</f>
        <v>0</v>
      </c>
      <c r="J46" s="80">
        <f t="shared" si="15"/>
        <v>0</v>
      </c>
      <c r="K46" s="80">
        <f t="shared" si="15"/>
        <v>0</v>
      </c>
      <c r="L46" s="30">
        <f>SUM(L48:L49)</f>
        <v>10.7</v>
      </c>
      <c r="M46" s="30">
        <f>SUM(M48:M49)</f>
        <v>10.7</v>
      </c>
      <c r="N46" s="30">
        <f>SUM(N48:N49)</f>
        <v>7.5</v>
      </c>
      <c r="O46" s="30">
        <f>SUM(O48:O49)</f>
        <v>0</v>
      </c>
    </row>
    <row r="47" spans="1:15" ht="15" customHeight="1" x14ac:dyDescent="0.25">
      <c r="A47" s="159"/>
      <c r="B47" s="160" t="s">
        <v>194</v>
      </c>
      <c r="C47" s="161"/>
      <c r="D47" s="162">
        <f>E47+G47</f>
        <v>0</v>
      </c>
      <c r="E47" s="162"/>
      <c r="F47" s="162"/>
      <c r="G47" s="162"/>
      <c r="H47" s="80">
        <f>I47+K47</f>
        <v>0</v>
      </c>
      <c r="I47" s="80"/>
      <c r="J47" s="80"/>
      <c r="K47" s="80"/>
      <c r="L47" s="30">
        <f>M47+O47</f>
        <v>0</v>
      </c>
      <c r="M47" s="30"/>
      <c r="N47" s="30"/>
      <c r="O47" s="30"/>
    </row>
    <row r="48" spans="1:15" ht="15" customHeight="1" x14ac:dyDescent="0.25">
      <c r="A48" s="159"/>
      <c r="B48" s="163" t="s">
        <v>212</v>
      </c>
      <c r="C48" s="8" t="s">
        <v>25</v>
      </c>
      <c r="D48" s="9">
        <f>E48+G48</f>
        <v>10.1</v>
      </c>
      <c r="E48" s="9">
        <v>10.1</v>
      </c>
      <c r="F48" s="9">
        <v>7.1</v>
      </c>
      <c r="G48" s="9"/>
      <c r="H48" s="10">
        <f>I48+K48</f>
        <v>0</v>
      </c>
      <c r="I48" s="10"/>
      <c r="J48" s="10"/>
      <c r="K48" s="10"/>
      <c r="L48" s="12">
        <f>M48+O48</f>
        <v>10.1</v>
      </c>
      <c r="M48" s="12">
        <f>E48+I48</f>
        <v>10.1</v>
      </c>
      <c r="N48" s="12">
        <f>F48+J48</f>
        <v>7.1</v>
      </c>
      <c r="O48" s="12">
        <f>G48+K48</f>
        <v>0</v>
      </c>
    </row>
    <row r="49" spans="1:15" ht="39" x14ac:dyDescent="0.25">
      <c r="A49" s="159"/>
      <c r="B49" s="164" t="s">
        <v>215</v>
      </c>
      <c r="C49" s="31" t="s">
        <v>25</v>
      </c>
      <c r="D49" s="17">
        <f>E49+G49</f>
        <v>0.6</v>
      </c>
      <c r="E49" s="17">
        <v>0.6</v>
      </c>
      <c r="F49" s="17">
        <v>0.4</v>
      </c>
      <c r="G49" s="17"/>
      <c r="H49" s="11">
        <f>I49+K49</f>
        <v>0</v>
      </c>
      <c r="I49" s="11"/>
      <c r="J49" s="11"/>
      <c r="K49" s="11"/>
      <c r="L49" s="13">
        <f>M49+O49</f>
        <v>0.6</v>
      </c>
      <c r="M49" s="13">
        <f>E49+H49</f>
        <v>0.6</v>
      </c>
      <c r="N49" s="13">
        <f>F49+I49</f>
        <v>0.4</v>
      </c>
      <c r="O49" s="13">
        <f>G49+J49</f>
        <v>0</v>
      </c>
    </row>
    <row r="50" spans="1:15" ht="15" customHeight="1" x14ac:dyDescent="0.25">
      <c r="A50" s="155" t="s">
        <v>77</v>
      </c>
      <c r="B50" s="30" t="s">
        <v>14</v>
      </c>
      <c r="C50" s="166"/>
      <c r="D50" s="162">
        <f>SUM(D52:D53)</f>
        <v>8.6999999999999993</v>
      </c>
      <c r="E50" s="162">
        <f>SUM(E52:E53)</f>
        <v>8.6999999999999993</v>
      </c>
      <c r="F50" s="162">
        <f>SUM(F52:F53)</f>
        <v>5.9</v>
      </c>
      <c r="G50" s="162">
        <f>SUM(G52:G53)</f>
        <v>0</v>
      </c>
      <c r="H50" s="80">
        <f>SUM(H52:H53)</f>
        <v>0</v>
      </c>
      <c r="I50" s="80">
        <f t="shared" ref="I50:K50" si="16">SUM(I52:I53)</f>
        <v>0</v>
      </c>
      <c r="J50" s="80">
        <f t="shared" si="16"/>
        <v>0</v>
      </c>
      <c r="K50" s="80">
        <f t="shared" si="16"/>
        <v>0</v>
      </c>
      <c r="L50" s="30">
        <f>SUM(L52:L53)</f>
        <v>8.6999999999999993</v>
      </c>
      <c r="M50" s="30">
        <f>SUM(M52:M53)</f>
        <v>8.6999999999999993</v>
      </c>
      <c r="N50" s="30">
        <f>SUM(N52:N53)</f>
        <v>5.9</v>
      </c>
      <c r="O50" s="30">
        <f>SUM(O52:O53)</f>
        <v>0</v>
      </c>
    </row>
    <row r="51" spans="1:15" ht="15" customHeight="1" x14ac:dyDescent="0.25">
      <c r="A51" s="159"/>
      <c r="B51" s="160" t="s">
        <v>194</v>
      </c>
      <c r="C51" s="161"/>
      <c r="D51" s="162">
        <f>E51+G51</f>
        <v>0</v>
      </c>
      <c r="E51" s="162"/>
      <c r="F51" s="162"/>
      <c r="G51" s="162"/>
      <c r="H51" s="80">
        <f>I51+K51</f>
        <v>0</v>
      </c>
      <c r="I51" s="80"/>
      <c r="J51" s="80"/>
      <c r="K51" s="80"/>
      <c r="L51" s="30">
        <f>M51+O51</f>
        <v>0</v>
      </c>
      <c r="M51" s="30"/>
      <c r="N51" s="30"/>
      <c r="O51" s="30"/>
    </row>
    <row r="52" spans="1:15" ht="15" customHeight="1" x14ac:dyDescent="0.25">
      <c r="A52" s="159"/>
      <c r="B52" s="163" t="s">
        <v>212</v>
      </c>
      <c r="C52" s="8" t="s">
        <v>25</v>
      </c>
      <c r="D52" s="9">
        <f>E52+G52</f>
        <v>8.1999999999999993</v>
      </c>
      <c r="E52" s="9">
        <v>8.1999999999999993</v>
      </c>
      <c r="F52" s="9">
        <v>5.5</v>
      </c>
      <c r="G52" s="9"/>
      <c r="H52" s="10">
        <f>I52+K52</f>
        <v>0</v>
      </c>
      <c r="I52" s="10"/>
      <c r="J52" s="10"/>
      <c r="K52" s="10"/>
      <c r="L52" s="12">
        <f>M52+O52</f>
        <v>8.1999999999999993</v>
      </c>
      <c r="M52" s="12">
        <f t="shared" ref="M52:O53" si="17">E52+I52</f>
        <v>8.1999999999999993</v>
      </c>
      <c r="N52" s="12">
        <f t="shared" si="17"/>
        <v>5.5</v>
      </c>
      <c r="O52" s="12">
        <f t="shared" si="17"/>
        <v>0</v>
      </c>
    </row>
    <row r="53" spans="1:15" ht="39" x14ac:dyDescent="0.25">
      <c r="A53" s="159"/>
      <c r="B53" s="164" t="s">
        <v>215</v>
      </c>
      <c r="C53" s="31" t="s">
        <v>25</v>
      </c>
      <c r="D53" s="17">
        <f>E53+G53</f>
        <v>0.5</v>
      </c>
      <c r="E53" s="17">
        <v>0.5</v>
      </c>
      <c r="F53" s="17">
        <v>0.4</v>
      </c>
      <c r="G53" s="17"/>
      <c r="H53" s="11">
        <f>I53+K53</f>
        <v>0</v>
      </c>
      <c r="I53" s="11"/>
      <c r="J53" s="11"/>
      <c r="K53" s="11"/>
      <c r="L53" s="13">
        <f>M53+O53</f>
        <v>0.5</v>
      </c>
      <c r="M53" s="12">
        <f t="shared" si="17"/>
        <v>0.5</v>
      </c>
      <c r="N53" s="12">
        <f t="shared" si="17"/>
        <v>0.4</v>
      </c>
      <c r="O53" s="12">
        <f t="shared" si="17"/>
        <v>0</v>
      </c>
    </row>
    <row r="54" spans="1:15" ht="15" customHeight="1" x14ac:dyDescent="0.25">
      <c r="A54" s="155" t="s">
        <v>78</v>
      </c>
      <c r="B54" s="30" t="s">
        <v>15</v>
      </c>
      <c r="C54" s="166"/>
      <c r="D54" s="162">
        <f>SUM(D56:D57)</f>
        <v>11.2</v>
      </c>
      <c r="E54" s="162">
        <f>SUM(E56:E57)</f>
        <v>11.2</v>
      </c>
      <c r="F54" s="162">
        <f>SUM(F56:F57)</f>
        <v>8</v>
      </c>
      <c r="G54" s="162">
        <f>SUM(G56:G57)</f>
        <v>0</v>
      </c>
      <c r="H54" s="80">
        <f>SUM(H56:H57)</f>
        <v>0</v>
      </c>
      <c r="I54" s="80">
        <f t="shared" ref="I54:K54" si="18">SUM(I56:I57)</f>
        <v>0</v>
      </c>
      <c r="J54" s="80">
        <f t="shared" si="18"/>
        <v>0</v>
      </c>
      <c r="K54" s="80">
        <f t="shared" si="18"/>
        <v>0</v>
      </c>
      <c r="L54" s="30">
        <f>SUM(L56:L57)</f>
        <v>11.2</v>
      </c>
      <c r="M54" s="30">
        <f>SUM(M56:M57)</f>
        <v>11.2</v>
      </c>
      <c r="N54" s="30">
        <f>SUM(N56:N57)</f>
        <v>8</v>
      </c>
      <c r="O54" s="30">
        <f>SUM(O56:O57)</f>
        <v>0</v>
      </c>
    </row>
    <row r="55" spans="1:15" ht="15" customHeight="1" x14ac:dyDescent="0.25">
      <c r="A55" s="159"/>
      <c r="B55" s="160" t="s">
        <v>194</v>
      </c>
      <c r="C55" s="161"/>
      <c r="D55" s="162">
        <f>E55+G55</f>
        <v>0</v>
      </c>
      <c r="E55" s="162"/>
      <c r="F55" s="162"/>
      <c r="G55" s="162"/>
      <c r="H55" s="80">
        <f>I55+K55</f>
        <v>0</v>
      </c>
      <c r="I55" s="80"/>
      <c r="J55" s="80"/>
      <c r="K55" s="80"/>
      <c r="L55" s="30">
        <f>M55+O55</f>
        <v>0</v>
      </c>
      <c r="M55" s="30"/>
      <c r="N55" s="30"/>
      <c r="O55" s="30"/>
    </row>
    <row r="56" spans="1:15" ht="15" customHeight="1" x14ac:dyDescent="0.25">
      <c r="A56" s="159"/>
      <c r="B56" s="163" t="s">
        <v>212</v>
      </c>
      <c r="C56" s="8" t="s">
        <v>25</v>
      </c>
      <c r="D56" s="9">
        <f>E56+G56</f>
        <v>10.7</v>
      </c>
      <c r="E56" s="9">
        <v>10.7</v>
      </c>
      <c r="F56" s="9">
        <v>7.6</v>
      </c>
      <c r="G56" s="9"/>
      <c r="H56" s="10">
        <f>I56+K56</f>
        <v>0</v>
      </c>
      <c r="I56" s="10"/>
      <c r="J56" s="10"/>
      <c r="K56" s="10"/>
      <c r="L56" s="12">
        <f>M56+O56</f>
        <v>10.7</v>
      </c>
      <c r="M56" s="12">
        <f>E56+I56</f>
        <v>10.7</v>
      </c>
      <c r="N56" s="12">
        <f>F56+J56</f>
        <v>7.6</v>
      </c>
      <c r="O56" s="12">
        <f>G56+K56</f>
        <v>0</v>
      </c>
    </row>
    <row r="57" spans="1:15" ht="39" x14ac:dyDescent="0.25">
      <c r="A57" s="167"/>
      <c r="B57" s="164" t="s">
        <v>215</v>
      </c>
      <c r="C57" s="31" t="s">
        <v>25</v>
      </c>
      <c r="D57" s="17">
        <f>E57+G57</f>
        <v>0.5</v>
      </c>
      <c r="E57" s="17">
        <v>0.5</v>
      </c>
      <c r="F57" s="17">
        <v>0.4</v>
      </c>
      <c r="G57" s="17"/>
      <c r="H57" s="11">
        <f>I57+K57</f>
        <v>0</v>
      </c>
      <c r="I57" s="11"/>
      <c r="J57" s="11"/>
      <c r="K57" s="11"/>
      <c r="L57" s="13">
        <f>M57+O57</f>
        <v>0.5</v>
      </c>
      <c r="M57" s="13">
        <f>E57+H57</f>
        <v>0.5</v>
      </c>
      <c r="N57" s="13">
        <f>F57+I57</f>
        <v>0.4</v>
      </c>
      <c r="O57" s="13">
        <f>G57+J57</f>
        <v>0</v>
      </c>
    </row>
    <row r="58" spans="1:15" ht="15" customHeight="1" x14ac:dyDescent="0.25">
      <c r="A58" s="155" t="s">
        <v>79</v>
      </c>
      <c r="B58" s="30" t="s">
        <v>16</v>
      </c>
      <c r="C58" s="166"/>
      <c r="D58" s="162">
        <f>SUM(D60:D61)</f>
        <v>12.9</v>
      </c>
      <c r="E58" s="162">
        <f>SUM(E60:E61)</f>
        <v>12.9</v>
      </c>
      <c r="F58" s="162">
        <f>SUM(F60:F61)</f>
        <v>8.4</v>
      </c>
      <c r="G58" s="162">
        <f>SUM(G60:G61)</f>
        <v>0</v>
      </c>
      <c r="H58" s="80">
        <f>SUM(H60:H61)</f>
        <v>0</v>
      </c>
      <c r="I58" s="80">
        <f t="shared" ref="I58:J58" si="19">SUM(I60:I61)</f>
        <v>0</v>
      </c>
      <c r="J58" s="80">
        <f t="shared" si="19"/>
        <v>0</v>
      </c>
      <c r="K58" s="80">
        <f>SUM(K60:K61)</f>
        <v>0</v>
      </c>
      <c r="L58" s="30">
        <f>SUM(L60:L61)</f>
        <v>12.9</v>
      </c>
      <c r="M58" s="30">
        <f>SUM(M60:M61)</f>
        <v>12.9</v>
      </c>
      <c r="N58" s="30">
        <f>SUM(N60:N61)</f>
        <v>8.4</v>
      </c>
      <c r="O58" s="30">
        <f>SUM(O60:O61)</f>
        <v>0</v>
      </c>
    </row>
    <row r="59" spans="1:15" ht="15" customHeight="1" x14ac:dyDescent="0.25">
      <c r="A59" s="159"/>
      <c r="B59" s="160" t="s">
        <v>194</v>
      </c>
      <c r="C59" s="161"/>
      <c r="D59" s="162">
        <f>E59+G59</f>
        <v>0</v>
      </c>
      <c r="E59" s="162"/>
      <c r="F59" s="162"/>
      <c r="G59" s="162"/>
      <c r="H59" s="80">
        <f>I59+K59</f>
        <v>0</v>
      </c>
      <c r="I59" s="80"/>
      <c r="J59" s="80"/>
      <c r="K59" s="80"/>
      <c r="L59" s="30">
        <f>M59+O59</f>
        <v>0</v>
      </c>
      <c r="M59" s="30"/>
      <c r="N59" s="30"/>
      <c r="O59" s="30"/>
    </row>
    <row r="60" spans="1:15" ht="15" customHeight="1" x14ac:dyDescent="0.25">
      <c r="A60" s="159"/>
      <c r="B60" s="163" t="s">
        <v>212</v>
      </c>
      <c r="C60" s="8" t="s">
        <v>25</v>
      </c>
      <c r="D60" s="9">
        <f>E60+G60</f>
        <v>11.9</v>
      </c>
      <c r="E60" s="9">
        <v>11.9</v>
      </c>
      <c r="F60" s="9">
        <v>7.6</v>
      </c>
      <c r="G60" s="9"/>
      <c r="H60" s="10">
        <f>I60+K60</f>
        <v>0</v>
      </c>
      <c r="I60" s="10"/>
      <c r="J60" s="10"/>
      <c r="K60" s="10"/>
      <c r="L60" s="12">
        <f>M60+O60</f>
        <v>11.9</v>
      </c>
      <c r="M60" s="12">
        <f>E60+I60</f>
        <v>11.9</v>
      </c>
      <c r="N60" s="12">
        <f>F60+J60</f>
        <v>7.6</v>
      </c>
      <c r="O60" s="12">
        <f>G60+K60</f>
        <v>0</v>
      </c>
    </row>
    <row r="61" spans="1:15" ht="39" x14ac:dyDescent="0.25">
      <c r="A61" s="159"/>
      <c r="B61" s="164" t="s">
        <v>215</v>
      </c>
      <c r="C61" s="31" t="s">
        <v>25</v>
      </c>
      <c r="D61" s="17">
        <f>E61+G61</f>
        <v>1</v>
      </c>
      <c r="E61" s="17">
        <v>1</v>
      </c>
      <c r="F61" s="17">
        <v>0.8</v>
      </c>
      <c r="G61" s="17"/>
      <c r="H61" s="11">
        <f>I61+K61</f>
        <v>0</v>
      </c>
      <c r="I61" s="11"/>
      <c r="J61" s="11"/>
      <c r="K61" s="11"/>
      <c r="L61" s="13">
        <f>M61+O61</f>
        <v>1</v>
      </c>
      <c r="M61" s="13">
        <f>E61+H61</f>
        <v>1</v>
      </c>
      <c r="N61" s="13">
        <f>F61+I61</f>
        <v>0.8</v>
      </c>
      <c r="O61" s="13">
        <f>G61+J61</f>
        <v>0</v>
      </c>
    </row>
    <row r="62" spans="1:15" ht="15" customHeight="1" x14ac:dyDescent="0.25">
      <c r="A62" s="155" t="s">
        <v>80</v>
      </c>
      <c r="B62" s="30" t="s">
        <v>17</v>
      </c>
      <c r="C62" s="166"/>
      <c r="D62" s="162">
        <f>SUM(D64:D65)</f>
        <v>9.4</v>
      </c>
      <c r="E62" s="162">
        <f>SUM(E64:E65)</f>
        <v>9.4</v>
      </c>
      <c r="F62" s="162">
        <f>SUM(F64:F65)</f>
        <v>6.7</v>
      </c>
      <c r="G62" s="162">
        <f>SUM(G64:G65)</f>
        <v>0</v>
      </c>
      <c r="H62" s="80">
        <f>SUM(H64:H65)</f>
        <v>0</v>
      </c>
      <c r="I62" s="80">
        <f t="shared" ref="I62:J62" si="20">SUM(I64:I65)</f>
        <v>0</v>
      </c>
      <c r="J62" s="80">
        <f t="shared" si="20"/>
        <v>0</v>
      </c>
      <c r="K62" s="80">
        <f>SUM(K64:K65)</f>
        <v>0</v>
      </c>
      <c r="L62" s="30">
        <f>SUM(L64:L65)</f>
        <v>9.4</v>
      </c>
      <c r="M62" s="30">
        <f>SUM(M64:M65)</f>
        <v>9.4</v>
      </c>
      <c r="N62" s="30">
        <f>SUM(N64:N65)</f>
        <v>6.7</v>
      </c>
      <c r="O62" s="30">
        <f>SUM(O64:O65)</f>
        <v>0</v>
      </c>
    </row>
    <row r="63" spans="1:15" ht="15" customHeight="1" x14ac:dyDescent="0.25">
      <c r="A63" s="159"/>
      <c r="B63" s="160" t="s">
        <v>194</v>
      </c>
      <c r="C63" s="161"/>
      <c r="D63" s="162">
        <f>E63+G63</f>
        <v>0</v>
      </c>
      <c r="E63" s="162"/>
      <c r="F63" s="162"/>
      <c r="G63" s="162"/>
      <c r="H63" s="80">
        <f>I63+K63</f>
        <v>0</v>
      </c>
      <c r="I63" s="80"/>
      <c r="J63" s="80"/>
      <c r="K63" s="80"/>
      <c r="L63" s="30">
        <f>M63+O63</f>
        <v>0</v>
      </c>
      <c r="M63" s="30"/>
      <c r="N63" s="30"/>
      <c r="O63" s="30"/>
    </row>
    <row r="64" spans="1:15" ht="15" customHeight="1" x14ac:dyDescent="0.25">
      <c r="A64" s="159"/>
      <c r="B64" s="163" t="s">
        <v>212</v>
      </c>
      <c r="C64" s="8" t="s">
        <v>25</v>
      </c>
      <c r="D64" s="9">
        <f>E64+G64</f>
        <v>8.9</v>
      </c>
      <c r="E64" s="9">
        <v>8.9</v>
      </c>
      <c r="F64" s="9">
        <v>6.3</v>
      </c>
      <c r="G64" s="9"/>
      <c r="H64" s="10">
        <f>I64+K64</f>
        <v>0</v>
      </c>
      <c r="I64" s="10"/>
      <c r="J64" s="10"/>
      <c r="K64" s="10"/>
      <c r="L64" s="12">
        <f>M64+O64</f>
        <v>8.9</v>
      </c>
      <c r="M64" s="12">
        <f>E64+I64</f>
        <v>8.9</v>
      </c>
      <c r="N64" s="12">
        <f>F64+J64</f>
        <v>6.3</v>
      </c>
      <c r="O64" s="12">
        <f>G64+K64</f>
        <v>0</v>
      </c>
    </row>
    <row r="65" spans="1:15" ht="39" x14ac:dyDescent="0.25">
      <c r="A65" s="159"/>
      <c r="B65" s="164" t="s">
        <v>215</v>
      </c>
      <c r="C65" s="31" t="s">
        <v>25</v>
      </c>
      <c r="D65" s="17">
        <f>E65+G65</f>
        <v>0.5</v>
      </c>
      <c r="E65" s="17">
        <v>0.5</v>
      </c>
      <c r="F65" s="17">
        <v>0.4</v>
      </c>
      <c r="G65" s="17"/>
      <c r="H65" s="11">
        <f>I65+K65</f>
        <v>0</v>
      </c>
      <c r="I65" s="11"/>
      <c r="J65" s="11"/>
      <c r="K65" s="11"/>
      <c r="L65" s="13">
        <f>M65+O65</f>
        <v>0.5</v>
      </c>
      <c r="M65" s="13">
        <f>E65+H65</f>
        <v>0.5</v>
      </c>
      <c r="N65" s="13">
        <f>F65+I65</f>
        <v>0.4</v>
      </c>
      <c r="O65" s="13">
        <f>G65+J65</f>
        <v>0</v>
      </c>
    </row>
    <row r="66" spans="1:15" ht="15" customHeight="1" x14ac:dyDescent="0.25">
      <c r="A66" s="155" t="s">
        <v>81</v>
      </c>
      <c r="B66" s="30" t="s">
        <v>18</v>
      </c>
      <c r="C66" s="166"/>
      <c r="D66" s="162">
        <f>SUM(D68:D69)</f>
        <v>9.5</v>
      </c>
      <c r="E66" s="162">
        <f>SUM(E68:E69)</f>
        <v>9.5</v>
      </c>
      <c r="F66" s="162">
        <f>SUM(F68:F69)</f>
        <v>6.6000000000000005</v>
      </c>
      <c r="G66" s="162">
        <f>SUM(G68:G69)</f>
        <v>0</v>
      </c>
      <c r="H66" s="80">
        <f>SUM(H68:H69)</f>
        <v>0</v>
      </c>
      <c r="I66" s="80">
        <f t="shared" ref="I66:K66" si="21">SUM(I68:I69)</f>
        <v>0</v>
      </c>
      <c r="J66" s="80">
        <f t="shared" si="21"/>
        <v>0</v>
      </c>
      <c r="K66" s="80">
        <f t="shared" si="21"/>
        <v>0</v>
      </c>
      <c r="L66" s="30">
        <f>SUM(L68:L69)</f>
        <v>9.5</v>
      </c>
      <c r="M66" s="30">
        <f>SUM(M68:M69)</f>
        <v>9.5</v>
      </c>
      <c r="N66" s="30">
        <f>SUM(N68:N69)</f>
        <v>6.6000000000000005</v>
      </c>
      <c r="O66" s="30">
        <f>SUM(O68:O69)</f>
        <v>0</v>
      </c>
    </row>
    <row r="67" spans="1:15" ht="15" customHeight="1" x14ac:dyDescent="0.25">
      <c r="A67" s="159"/>
      <c r="B67" s="160" t="s">
        <v>194</v>
      </c>
      <c r="C67" s="161"/>
      <c r="D67" s="162">
        <f>E67+G67</f>
        <v>0</v>
      </c>
      <c r="E67" s="162"/>
      <c r="F67" s="162"/>
      <c r="G67" s="162"/>
      <c r="H67" s="80">
        <f>I67+K67</f>
        <v>0</v>
      </c>
      <c r="I67" s="80"/>
      <c r="J67" s="80"/>
      <c r="K67" s="80"/>
      <c r="L67" s="30">
        <f>M67+O67</f>
        <v>0</v>
      </c>
      <c r="M67" s="30"/>
      <c r="N67" s="30"/>
      <c r="O67" s="30"/>
    </row>
    <row r="68" spans="1:15" ht="15" customHeight="1" x14ac:dyDescent="0.25">
      <c r="A68" s="159"/>
      <c r="B68" s="163" t="s">
        <v>212</v>
      </c>
      <c r="C68" s="8" t="s">
        <v>25</v>
      </c>
      <c r="D68" s="9">
        <f>E68+G68</f>
        <v>9.1999999999999993</v>
      </c>
      <c r="E68" s="9">
        <v>9.1999999999999993</v>
      </c>
      <c r="F68" s="9">
        <v>6.4</v>
      </c>
      <c r="G68" s="9"/>
      <c r="H68" s="10">
        <f>I68+K68</f>
        <v>0</v>
      </c>
      <c r="I68" s="10"/>
      <c r="J68" s="10"/>
      <c r="K68" s="10"/>
      <c r="L68" s="12">
        <f>M68+O68</f>
        <v>9.1999999999999993</v>
      </c>
      <c r="M68" s="12">
        <f>E68+I68</f>
        <v>9.1999999999999993</v>
      </c>
      <c r="N68" s="12">
        <f>F68+J68</f>
        <v>6.4</v>
      </c>
      <c r="O68" s="12">
        <f>G68+K68</f>
        <v>0</v>
      </c>
    </row>
    <row r="69" spans="1:15" ht="39" x14ac:dyDescent="0.25">
      <c r="A69" s="159"/>
      <c r="B69" s="164" t="s">
        <v>215</v>
      </c>
      <c r="C69" s="31" t="s">
        <v>25</v>
      </c>
      <c r="D69" s="17">
        <f>E69+G69</f>
        <v>0.3</v>
      </c>
      <c r="E69" s="17">
        <v>0.3</v>
      </c>
      <c r="F69" s="17">
        <v>0.2</v>
      </c>
      <c r="G69" s="17"/>
      <c r="H69" s="11">
        <f>I69+K69</f>
        <v>0</v>
      </c>
      <c r="I69" s="11"/>
      <c r="J69" s="11"/>
      <c r="K69" s="11"/>
      <c r="L69" s="13">
        <f>M69+O69</f>
        <v>0.3</v>
      </c>
      <c r="M69" s="13">
        <f>E69+H69</f>
        <v>0.3</v>
      </c>
      <c r="N69" s="13">
        <f>F69+I69</f>
        <v>0.2</v>
      </c>
      <c r="O69" s="13">
        <f>G69+J69</f>
        <v>0</v>
      </c>
    </row>
    <row r="70" spans="1:15" ht="15" customHeight="1" x14ac:dyDescent="0.25">
      <c r="A70" s="155" t="s">
        <v>82</v>
      </c>
      <c r="B70" s="30" t="s">
        <v>19</v>
      </c>
      <c r="C70" s="593" t="s">
        <v>25</v>
      </c>
      <c r="D70" s="169">
        <f>E70+G70</f>
        <v>3.1</v>
      </c>
      <c r="E70" s="169">
        <v>3.1</v>
      </c>
      <c r="F70" s="169">
        <v>2.1</v>
      </c>
      <c r="G70" s="169"/>
      <c r="H70" s="170">
        <f>I70+K70</f>
        <v>0</v>
      </c>
      <c r="I70" s="170"/>
      <c r="J70" s="170"/>
      <c r="K70" s="170"/>
      <c r="L70" s="171">
        <f>M70+O70</f>
        <v>3.1</v>
      </c>
      <c r="M70" s="171">
        <f>E70+I70</f>
        <v>3.1</v>
      </c>
      <c r="N70" s="171">
        <f>F70+J70</f>
        <v>2.1</v>
      </c>
      <c r="O70" s="171">
        <f>SUM(O71:O71)</f>
        <v>0</v>
      </c>
    </row>
    <row r="71" spans="1:15" ht="39" x14ac:dyDescent="0.25">
      <c r="A71" s="159"/>
      <c r="B71" s="168" t="s">
        <v>215</v>
      </c>
      <c r="C71" s="594"/>
      <c r="D71" s="172"/>
      <c r="E71" s="172"/>
      <c r="F71" s="172"/>
      <c r="G71" s="172"/>
      <c r="H71" s="173"/>
      <c r="I71" s="173"/>
      <c r="J71" s="173"/>
      <c r="K71" s="173"/>
      <c r="L71" s="174"/>
      <c r="M71" s="174"/>
      <c r="N71" s="174"/>
      <c r="O71" s="174"/>
    </row>
    <row r="72" spans="1:15" ht="15" customHeight="1" x14ac:dyDescent="0.25">
      <c r="A72" s="6" t="s">
        <v>83</v>
      </c>
      <c r="B72" s="81" t="s">
        <v>170</v>
      </c>
      <c r="C72" s="595" t="s">
        <v>21</v>
      </c>
      <c r="D72" s="169">
        <f>E72+G72</f>
        <v>372.8</v>
      </c>
      <c r="E72" s="169">
        <v>372.8</v>
      </c>
      <c r="F72" s="169">
        <v>259.10000000000002</v>
      </c>
      <c r="G72" s="169"/>
      <c r="H72" s="170">
        <f>I72+K72</f>
        <v>0</v>
      </c>
      <c r="I72" s="170"/>
      <c r="J72" s="170"/>
      <c r="K72" s="170">
        <f>SUM(K73:K73)</f>
        <v>0</v>
      </c>
      <c r="L72" s="171">
        <f>M72+O72</f>
        <v>372.8</v>
      </c>
      <c r="M72" s="171">
        <f>E72+I72</f>
        <v>372.8</v>
      </c>
      <c r="N72" s="171">
        <f>F72+J72</f>
        <v>259.10000000000002</v>
      </c>
      <c r="O72" s="171">
        <f>SUM(O73:O73)</f>
        <v>0</v>
      </c>
    </row>
    <row r="73" spans="1:15" ht="15" customHeight="1" x14ac:dyDescent="0.25">
      <c r="A73" s="151"/>
      <c r="B73" s="168" t="s">
        <v>217</v>
      </c>
      <c r="C73" s="596"/>
      <c r="D73" s="172"/>
      <c r="E73" s="172"/>
      <c r="F73" s="172"/>
      <c r="G73" s="172"/>
      <c r="H73" s="173"/>
      <c r="I73" s="173"/>
      <c r="J73" s="173"/>
      <c r="K73" s="173"/>
      <c r="L73" s="174"/>
      <c r="M73" s="174"/>
      <c r="N73" s="174"/>
      <c r="O73" s="174"/>
    </row>
    <row r="74" spans="1:15" ht="15.95" customHeight="1" x14ac:dyDescent="0.25">
      <c r="A74" s="21" t="s">
        <v>84</v>
      </c>
      <c r="B74" s="88" t="s">
        <v>174</v>
      </c>
      <c r="C74" s="23"/>
      <c r="D74" s="24">
        <f>D12+D30+D34+D38+D42+D46+D50+D54+D58+D62+D66+D70+D72</f>
        <v>830.19999999999993</v>
      </c>
      <c r="E74" s="24">
        <f>E12+E30+E34+E38+E42+E46+E50+E54+E58+E62+E66+E70+E72</f>
        <v>830.19999999999993</v>
      </c>
      <c r="F74" s="24">
        <f>F12+F30+F34+F38+F42+F46+F50+F54+F58+F62+F66+F70+F72</f>
        <v>553.5</v>
      </c>
      <c r="G74" s="24">
        <f t="shared" ref="G74:O74" si="22">G12+G30+G34+G38+G42+G46+G50+G54+G58+G62+G66+G70+G72</f>
        <v>0</v>
      </c>
      <c r="H74" s="25">
        <f t="shared" si="22"/>
        <v>0</v>
      </c>
      <c r="I74" s="25">
        <f t="shared" si="22"/>
        <v>0</v>
      </c>
      <c r="J74" s="25">
        <f t="shared" si="22"/>
        <v>0</v>
      </c>
      <c r="K74" s="25">
        <f t="shared" si="22"/>
        <v>0</v>
      </c>
      <c r="L74" s="22">
        <f t="shared" si="22"/>
        <v>830.19999999999993</v>
      </c>
      <c r="M74" s="22">
        <f t="shared" si="22"/>
        <v>830.19999999999993</v>
      </c>
      <c r="N74" s="22">
        <f t="shared" si="22"/>
        <v>553.5</v>
      </c>
      <c r="O74" s="22">
        <f t="shared" si="22"/>
        <v>0</v>
      </c>
    </row>
    <row r="75" spans="1:15" ht="15.95" customHeight="1" x14ac:dyDescent="0.25">
      <c r="A75" s="20" t="s">
        <v>85</v>
      </c>
      <c r="B75" s="527" t="s">
        <v>63</v>
      </c>
      <c r="C75" s="528"/>
      <c r="D75" s="528"/>
      <c r="E75" s="528"/>
      <c r="F75" s="528"/>
      <c r="G75" s="528"/>
      <c r="H75" s="528"/>
      <c r="I75" s="528"/>
      <c r="J75" s="528"/>
      <c r="K75" s="528"/>
      <c r="L75" s="528"/>
      <c r="M75" s="528"/>
      <c r="N75" s="528"/>
      <c r="O75" s="529"/>
    </row>
    <row r="76" spans="1:15" ht="15" customHeight="1" x14ac:dyDescent="0.25">
      <c r="A76" s="590" t="s">
        <v>86</v>
      </c>
      <c r="B76" s="81" t="s">
        <v>70</v>
      </c>
      <c r="C76" s="161"/>
      <c r="D76" s="17">
        <f>SUM(D78:D79)</f>
        <v>164.60000000000002</v>
      </c>
      <c r="E76" s="17">
        <f>SUM(E78:E79)</f>
        <v>164.60000000000002</v>
      </c>
      <c r="F76" s="17">
        <f>SUM(F78:F79)</f>
        <v>94.8</v>
      </c>
      <c r="G76" s="17">
        <f>SUM(G78:G79)</f>
        <v>0</v>
      </c>
      <c r="H76" s="11">
        <f t="shared" ref="H76:O76" si="23">SUM(H78:H79)</f>
        <v>0</v>
      </c>
      <c r="I76" s="11">
        <f t="shared" si="23"/>
        <v>0</v>
      </c>
      <c r="J76" s="11">
        <f t="shared" si="23"/>
        <v>0</v>
      </c>
      <c r="K76" s="11">
        <f t="shared" si="23"/>
        <v>0</v>
      </c>
      <c r="L76" s="81">
        <f t="shared" si="23"/>
        <v>164.60000000000002</v>
      </c>
      <c r="M76" s="81">
        <f t="shared" si="23"/>
        <v>164.60000000000002</v>
      </c>
      <c r="N76" s="81">
        <f t="shared" si="23"/>
        <v>94.8</v>
      </c>
      <c r="O76" s="81">
        <f t="shared" si="23"/>
        <v>0</v>
      </c>
    </row>
    <row r="77" spans="1:15" ht="15" customHeight="1" x14ac:dyDescent="0.25">
      <c r="A77" s="591"/>
      <c r="B77" s="160" t="s">
        <v>194</v>
      </c>
      <c r="C77" s="161"/>
      <c r="D77" s="524"/>
      <c r="E77" s="162"/>
      <c r="F77" s="162"/>
      <c r="G77" s="162"/>
      <c r="H77" s="80"/>
      <c r="I77" s="290"/>
      <c r="J77" s="80"/>
      <c r="K77" s="290"/>
      <c r="L77" s="30"/>
      <c r="M77" s="30"/>
      <c r="N77" s="30"/>
      <c r="O77" s="30"/>
    </row>
    <row r="78" spans="1:15" ht="26.25" x14ac:dyDescent="0.25">
      <c r="A78" s="591"/>
      <c r="B78" s="163" t="s">
        <v>216</v>
      </c>
      <c r="C78" s="8" t="s">
        <v>32</v>
      </c>
      <c r="D78" s="521">
        <f>E78+G78</f>
        <v>94.7</v>
      </c>
      <c r="E78" s="9">
        <v>94.7</v>
      </c>
      <c r="F78" s="9">
        <v>58</v>
      </c>
      <c r="G78" s="9"/>
      <c r="H78" s="10">
        <f>I78+K78</f>
        <v>0</v>
      </c>
      <c r="I78" s="320"/>
      <c r="J78" s="10"/>
      <c r="K78" s="329"/>
      <c r="L78" s="13">
        <f>M78+O78</f>
        <v>94.7</v>
      </c>
      <c r="M78" s="343">
        <f>E78+I78</f>
        <v>94.7</v>
      </c>
      <c r="N78" s="343">
        <f>F78+J78</f>
        <v>58</v>
      </c>
      <c r="O78" s="70">
        <f>SUM(O79:O79)</f>
        <v>0</v>
      </c>
    </row>
    <row r="79" spans="1:15" ht="26.25" x14ac:dyDescent="0.25">
      <c r="A79" s="592"/>
      <c r="B79" s="168" t="s">
        <v>341</v>
      </c>
      <c r="C79" s="82" t="s">
        <v>32</v>
      </c>
      <c r="D79" s="9">
        <f>E79+G79</f>
        <v>69.900000000000006</v>
      </c>
      <c r="E79" s="9">
        <v>69.900000000000006</v>
      </c>
      <c r="F79" s="9">
        <v>36.799999999999997</v>
      </c>
      <c r="G79" s="9"/>
      <c r="H79" s="10">
        <f>I79+K79</f>
        <v>0</v>
      </c>
      <c r="I79" s="10"/>
      <c r="J79" s="10"/>
      <c r="K79" s="10"/>
      <c r="L79" s="12">
        <f>M79+O79</f>
        <v>69.900000000000006</v>
      </c>
      <c r="M79" s="187">
        <f>E79+I79</f>
        <v>69.900000000000006</v>
      </c>
      <c r="N79" s="187">
        <f>F79+J79</f>
        <v>36.799999999999997</v>
      </c>
      <c r="O79" s="12">
        <f>G79</f>
        <v>0</v>
      </c>
    </row>
    <row r="80" spans="1:15" ht="15.75" customHeight="1" x14ac:dyDescent="0.25">
      <c r="A80" s="21" t="s">
        <v>87</v>
      </c>
      <c r="B80" s="176" t="s">
        <v>176</v>
      </c>
      <c r="C80" s="29"/>
      <c r="D80" s="24">
        <f>D76</f>
        <v>164.60000000000002</v>
      </c>
      <c r="E80" s="24">
        <f>E76</f>
        <v>164.60000000000002</v>
      </c>
      <c r="F80" s="24">
        <f>F76</f>
        <v>94.8</v>
      </c>
      <c r="G80" s="24">
        <f>G76</f>
        <v>0</v>
      </c>
      <c r="H80" s="25">
        <f t="shared" ref="H80:O80" si="24">H76</f>
        <v>0</v>
      </c>
      <c r="I80" s="25">
        <f t="shared" si="24"/>
        <v>0</v>
      </c>
      <c r="J80" s="25">
        <f t="shared" si="24"/>
        <v>0</v>
      </c>
      <c r="K80" s="25">
        <f t="shared" si="24"/>
        <v>0</v>
      </c>
      <c r="L80" s="22">
        <f t="shared" si="24"/>
        <v>164.60000000000002</v>
      </c>
      <c r="M80" s="22">
        <f t="shared" si="24"/>
        <v>164.60000000000002</v>
      </c>
      <c r="N80" s="22">
        <f t="shared" si="24"/>
        <v>94.8</v>
      </c>
      <c r="O80" s="22">
        <f t="shared" si="24"/>
        <v>0</v>
      </c>
    </row>
    <row r="81" spans="1:15" ht="15.95" customHeight="1" x14ac:dyDescent="0.25">
      <c r="A81" s="20" t="s">
        <v>88</v>
      </c>
      <c r="B81" s="527" t="s">
        <v>181</v>
      </c>
      <c r="C81" s="528"/>
      <c r="D81" s="528"/>
      <c r="E81" s="528"/>
      <c r="F81" s="528"/>
      <c r="G81" s="528"/>
      <c r="H81" s="528"/>
      <c r="I81" s="528"/>
      <c r="J81" s="528"/>
      <c r="K81" s="528"/>
      <c r="L81" s="528"/>
      <c r="M81" s="528"/>
      <c r="N81" s="528"/>
      <c r="O81" s="529"/>
    </row>
    <row r="82" spans="1:15" ht="15" customHeight="1" x14ac:dyDescent="0.25">
      <c r="A82" s="6" t="s">
        <v>89</v>
      </c>
      <c r="B82" s="7" t="s">
        <v>20</v>
      </c>
      <c r="C82" s="597" t="s">
        <v>25</v>
      </c>
      <c r="D82" s="177">
        <f>E82+G82</f>
        <v>198</v>
      </c>
      <c r="E82" s="177">
        <v>198</v>
      </c>
      <c r="F82" s="177"/>
      <c r="G82" s="177"/>
      <c r="H82" s="178">
        <f>I82+K82</f>
        <v>0</v>
      </c>
      <c r="I82" s="178"/>
      <c r="J82" s="178"/>
      <c r="K82" s="178"/>
      <c r="L82" s="179">
        <f>M82+O82</f>
        <v>198</v>
      </c>
      <c r="M82" s="171">
        <f>E82+I82</f>
        <v>198</v>
      </c>
      <c r="N82" s="179">
        <f>SUM(N83:N83)</f>
        <v>0</v>
      </c>
      <c r="O82" s="179">
        <f>SUM(O83:O83)</f>
        <v>0</v>
      </c>
    </row>
    <row r="83" spans="1:15" ht="39" customHeight="1" x14ac:dyDescent="0.25">
      <c r="A83" s="151"/>
      <c r="B83" s="180" t="s">
        <v>219</v>
      </c>
      <c r="C83" s="578"/>
      <c r="D83" s="172"/>
      <c r="E83" s="172"/>
      <c r="F83" s="172"/>
      <c r="G83" s="172"/>
      <c r="H83" s="173"/>
      <c r="I83" s="173"/>
      <c r="J83" s="173"/>
      <c r="K83" s="173"/>
      <c r="L83" s="174"/>
      <c r="M83" s="174"/>
      <c r="N83" s="174"/>
      <c r="O83" s="174"/>
    </row>
    <row r="84" spans="1:15" ht="15" customHeight="1" x14ac:dyDescent="0.25">
      <c r="A84" s="155" t="s">
        <v>90</v>
      </c>
      <c r="B84" s="30" t="s">
        <v>7</v>
      </c>
      <c r="C84" s="577" t="s">
        <v>25</v>
      </c>
      <c r="D84" s="169">
        <f>E84+G84</f>
        <v>10.3</v>
      </c>
      <c r="E84" s="169">
        <v>10.3</v>
      </c>
      <c r="F84" s="169">
        <v>7.7</v>
      </c>
      <c r="G84" s="169"/>
      <c r="H84" s="170">
        <f>I84+K84</f>
        <v>0</v>
      </c>
      <c r="I84" s="170"/>
      <c r="J84" s="170"/>
      <c r="K84" s="170"/>
      <c r="L84" s="171">
        <f>M84+O84</f>
        <v>10.3</v>
      </c>
      <c r="M84" s="171">
        <f>E84+I84</f>
        <v>10.3</v>
      </c>
      <c r="N84" s="171">
        <f>F84+J84</f>
        <v>7.7</v>
      </c>
      <c r="O84" s="171">
        <f>G84+K84</f>
        <v>0</v>
      </c>
    </row>
    <row r="85" spans="1:15" ht="39" x14ac:dyDescent="0.25">
      <c r="A85" s="159"/>
      <c r="B85" s="164" t="s">
        <v>218</v>
      </c>
      <c r="C85" s="578"/>
      <c r="D85" s="172"/>
      <c r="E85" s="172"/>
      <c r="F85" s="172"/>
      <c r="G85" s="172"/>
      <c r="H85" s="173"/>
      <c r="I85" s="173"/>
      <c r="J85" s="173"/>
      <c r="K85" s="173"/>
      <c r="L85" s="174"/>
      <c r="M85" s="174"/>
      <c r="N85" s="174"/>
      <c r="O85" s="174"/>
    </row>
    <row r="86" spans="1:15" ht="15" customHeight="1" x14ac:dyDescent="0.25">
      <c r="A86" s="155" t="s">
        <v>91</v>
      </c>
      <c r="B86" s="30" t="s">
        <v>10</v>
      </c>
      <c r="C86" s="577" t="s">
        <v>25</v>
      </c>
      <c r="D86" s="169">
        <f>E86+G86</f>
        <v>12</v>
      </c>
      <c r="E86" s="169">
        <v>12</v>
      </c>
      <c r="F86" s="169">
        <v>9</v>
      </c>
      <c r="G86" s="169"/>
      <c r="H86" s="170">
        <f>I86+K86</f>
        <v>0</v>
      </c>
      <c r="I86" s="170"/>
      <c r="J86" s="170"/>
      <c r="K86" s="170"/>
      <c r="L86" s="171">
        <f>M86+O86</f>
        <v>12</v>
      </c>
      <c r="M86" s="171">
        <f>E86+I86</f>
        <v>12</v>
      </c>
      <c r="N86" s="171">
        <f>F86+J86</f>
        <v>9</v>
      </c>
      <c r="O86" s="171">
        <f>G86+K86</f>
        <v>0</v>
      </c>
    </row>
    <row r="87" spans="1:15" ht="39" x14ac:dyDescent="0.25">
      <c r="A87" s="159"/>
      <c r="B87" s="164" t="s">
        <v>218</v>
      </c>
      <c r="C87" s="578"/>
      <c r="D87" s="172"/>
      <c r="E87" s="172"/>
      <c r="F87" s="172"/>
      <c r="G87" s="172"/>
      <c r="H87" s="173"/>
      <c r="I87" s="173"/>
      <c r="J87" s="173"/>
      <c r="K87" s="173"/>
      <c r="L87" s="174"/>
      <c r="M87" s="174"/>
      <c r="N87" s="174"/>
      <c r="O87" s="174"/>
    </row>
    <row r="88" spans="1:15" ht="15" customHeight="1" x14ac:dyDescent="0.25">
      <c r="A88" s="155" t="s">
        <v>92</v>
      </c>
      <c r="B88" s="30" t="s">
        <v>11</v>
      </c>
      <c r="C88" s="577" t="s">
        <v>25</v>
      </c>
      <c r="D88" s="169">
        <f>E88+G88</f>
        <v>16</v>
      </c>
      <c r="E88" s="169">
        <v>16</v>
      </c>
      <c r="F88" s="169">
        <v>12</v>
      </c>
      <c r="G88" s="169"/>
      <c r="H88" s="170">
        <f>I88+K88</f>
        <v>0</v>
      </c>
      <c r="I88" s="170"/>
      <c r="J88" s="170"/>
      <c r="K88" s="170"/>
      <c r="L88" s="171">
        <f>M88+O88</f>
        <v>16</v>
      </c>
      <c r="M88" s="171">
        <f>E88+I88</f>
        <v>16</v>
      </c>
      <c r="N88" s="171">
        <f>F88+J88</f>
        <v>12</v>
      </c>
      <c r="O88" s="171">
        <f>G88+K88</f>
        <v>0</v>
      </c>
    </row>
    <row r="89" spans="1:15" ht="39" x14ac:dyDescent="0.25">
      <c r="A89" s="159"/>
      <c r="B89" s="164" t="s">
        <v>218</v>
      </c>
      <c r="C89" s="578"/>
      <c r="D89" s="172"/>
      <c r="E89" s="172"/>
      <c r="F89" s="172"/>
      <c r="G89" s="172"/>
      <c r="H89" s="173"/>
      <c r="I89" s="173"/>
      <c r="J89" s="173"/>
      <c r="K89" s="173"/>
      <c r="L89" s="174"/>
      <c r="M89" s="174"/>
      <c r="N89" s="174"/>
      <c r="O89" s="174"/>
    </row>
    <row r="90" spans="1:15" ht="15" customHeight="1" x14ac:dyDescent="0.25">
      <c r="A90" s="155" t="s">
        <v>93</v>
      </c>
      <c r="B90" s="30" t="s">
        <v>12</v>
      </c>
      <c r="C90" s="577" t="s">
        <v>25</v>
      </c>
      <c r="D90" s="169">
        <f>E90+G90</f>
        <v>12</v>
      </c>
      <c r="E90" s="169">
        <v>12</v>
      </c>
      <c r="F90" s="169">
        <v>9</v>
      </c>
      <c r="G90" s="169"/>
      <c r="H90" s="170">
        <f>I90+K90</f>
        <v>0</v>
      </c>
      <c r="I90" s="170"/>
      <c r="J90" s="170"/>
      <c r="K90" s="170"/>
      <c r="L90" s="171">
        <f>M90+O90</f>
        <v>12</v>
      </c>
      <c r="M90" s="171">
        <f>E90+I90</f>
        <v>12</v>
      </c>
      <c r="N90" s="171">
        <f>F90+J90</f>
        <v>9</v>
      </c>
      <c r="O90" s="171">
        <f>G90+K90</f>
        <v>0</v>
      </c>
    </row>
    <row r="91" spans="1:15" ht="39" x14ac:dyDescent="0.25">
      <c r="A91" s="159"/>
      <c r="B91" s="164" t="s">
        <v>218</v>
      </c>
      <c r="C91" s="578"/>
      <c r="D91" s="172"/>
      <c r="E91" s="172"/>
      <c r="F91" s="172"/>
      <c r="G91" s="172"/>
      <c r="H91" s="173"/>
      <c r="I91" s="173"/>
      <c r="J91" s="173"/>
      <c r="K91" s="173"/>
      <c r="L91" s="174"/>
      <c r="M91" s="174"/>
      <c r="N91" s="174"/>
      <c r="O91" s="174"/>
    </row>
    <row r="92" spans="1:15" ht="15" customHeight="1" x14ac:dyDescent="0.25">
      <c r="A92" s="155" t="s">
        <v>94</v>
      </c>
      <c r="B92" s="30" t="s">
        <v>62</v>
      </c>
      <c r="C92" s="577" t="s">
        <v>25</v>
      </c>
      <c r="D92" s="169">
        <f>E92+G92</f>
        <v>16</v>
      </c>
      <c r="E92" s="169">
        <v>16</v>
      </c>
      <c r="F92" s="169">
        <v>12</v>
      </c>
      <c r="G92" s="169"/>
      <c r="H92" s="170">
        <f>I92+K92</f>
        <v>0</v>
      </c>
      <c r="I92" s="170"/>
      <c r="J92" s="170"/>
      <c r="K92" s="170"/>
      <c r="L92" s="171">
        <f>M92+O92</f>
        <v>16</v>
      </c>
      <c r="M92" s="171">
        <f>E92+I92</f>
        <v>16</v>
      </c>
      <c r="N92" s="171">
        <f>F92+J92</f>
        <v>12</v>
      </c>
      <c r="O92" s="171">
        <f>G92+K92</f>
        <v>0</v>
      </c>
    </row>
    <row r="93" spans="1:15" ht="39" x14ac:dyDescent="0.25">
      <c r="A93" s="159"/>
      <c r="B93" s="164" t="s">
        <v>218</v>
      </c>
      <c r="C93" s="578"/>
      <c r="D93" s="172"/>
      <c r="E93" s="172"/>
      <c r="F93" s="172"/>
      <c r="G93" s="172"/>
      <c r="H93" s="173"/>
      <c r="I93" s="173"/>
      <c r="J93" s="173"/>
      <c r="K93" s="173"/>
      <c r="L93" s="174"/>
      <c r="M93" s="174"/>
      <c r="N93" s="174"/>
      <c r="O93" s="174"/>
    </row>
    <row r="94" spans="1:15" ht="15" customHeight="1" x14ac:dyDescent="0.25">
      <c r="A94" s="155" t="s">
        <v>95</v>
      </c>
      <c r="B94" s="30" t="s">
        <v>14</v>
      </c>
      <c r="C94" s="577" t="s">
        <v>25</v>
      </c>
      <c r="D94" s="169">
        <f>E94+G94</f>
        <v>13.5</v>
      </c>
      <c r="E94" s="169">
        <v>13.5</v>
      </c>
      <c r="F94" s="169">
        <v>10.199999999999999</v>
      </c>
      <c r="G94" s="169"/>
      <c r="H94" s="170">
        <f>I94+K94</f>
        <v>0</v>
      </c>
      <c r="I94" s="170"/>
      <c r="J94" s="170"/>
      <c r="K94" s="170"/>
      <c r="L94" s="171">
        <f>M94+O94</f>
        <v>13.5</v>
      </c>
      <c r="M94" s="171">
        <f>E94+I94</f>
        <v>13.5</v>
      </c>
      <c r="N94" s="171">
        <f>F94+J94</f>
        <v>10.199999999999999</v>
      </c>
      <c r="O94" s="171">
        <f>G94+K94</f>
        <v>0</v>
      </c>
    </row>
    <row r="95" spans="1:15" ht="39" x14ac:dyDescent="0.25">
      <c r="A95" s="159"/>
      <c r="B95" s="164" t="s">
        <v>218</v>
      </c>
      <c r="C95" s="578"/>
      <c r="D95" s="172"/>
      <c r="E95" s="172"/>
      <c r="F95" s="172"/>
      <c r="G95" s="172"/>
      <c r="H95" s="173"/>
      <c r="I95" s="173"/>
      <c r="J95" s="173"/>
      <c r="K95" s="173"/>
      <c r="L95" s="174"/>
      <c r="M95" s="174"/>
      <c r="N95" s="174"/>
      <c r="O95" s="174"/>
    </row>
    <row r="96" spans="1:15" ht="15" customHeight="1" x14ac:dyDescent="0.25">
      <c r="A96" s="155" t="s">
        <v>96</v>
      </c>
      <c r="B96" s="30" t="s">
        <v>15</v>
      </c>
      <c r="C96" s="577" t="s">
        <v>25</v>
      </c>
      <c r="D96" s="169">
        <f>E96+G96</f>
        <v>13.5</v>
      </c>
      <c r="E96" s="169">
        <v>13.5</v>
      </c>
      <c r="F96" s="169">
        <v>10.199999999999999</v>
      </c>
      <c r="G96" s="169"/>
      <c r="H96" s="170">
        <f>I96+K96</f>
        <v>0</v>
      </c>
      <c r="I96" s="170"/>
      <c r="J96" s="170"/>
      <c r="K96" s="170"/>
      <c r="L96" s="171">
        <f>M96+O96</f>
        <v>13.5</v>
      </c>
      <c r="M96" s="171">
        <f>E96+I96</f>
        <v>13.5</v>
      </c>
      <c r="N96" s="171">
        <f>F96+J96</f>
        <v>10.199999999999999</v>
      </c>
      <c r="O96" s="171">
        <f>G96+K96</f>
        <v>0</v>
      </c>
    </row>
    <row r="97" spans="1:15" ht="39" x14ac:dyDescent="0.25">
      <c r="A97" s="159"/>
      <c r="B97" s="164" t="s">
        <v>218</v>
      </c>
      <c r="C97" s="578"/>
      <c r="D97" s="172"/>
      <c r="E97" s="172"/>
      <c r="F97" s="172"/>
      <c r="G97" s="172"/>
      <c r="H97" s="173"/>
      <c r="I97" s="173"/>
      <c r="J97" s="173"/>
      <c r="K97" s="173"/>
      <c r="L97" s="174"/>
      <c r="M97" s="174"/>
      <c r="N97" s="174"/>
      <c r="O97" s="174"/>
    </row>
    <row r="98" spans="1:15" ht="15" customHeight="1" x14ac:dyDescent="0.25">
      <c r="A98" s="155" t="s">
        <v>97</v>
      </c>
      <c r="B98" s="30" t="s">
        <v>16</v>
      </c>
      <c r="C98" s="577" t="s">
        <v>25</v>
      </c>
      <c r="D98" s="169">
        <f>E98+G98</f>
        <v>26.2</v>
      </c>
      <c r="E98" s="169">
        <v>26.2</v>
      </c>
      <c r="F98" s="169">
        <v>19.7</v>
      </c>
      <c r="G98" s="169"/>
      <c r="H98" s="170">
        <f>I98+K98</f>
        <v>0</v>
      </c>
      <c r="I98" s="170"/>
      <c r="J98" s="170"/>
      <c r="K98" s="170"/>
      <c r="L98" s="171">
        <f>M98+O98</f>
        <v>26.2</v>
      </c>
      <c r="M98" s="171">
        <f>E98+I98</f>
        <v>26.2</v>
      </c>
      <c r="N98" s="171">
        <f>F98+J98</f>
        <v>19.7</v>
      </c>
      <c r="O98" s="171">
        <f>G98+K98</f>
        <v>0</v>
      </c>
    </row>
    <row r="99" spans="1:15" ht="39" x14ac:dyDescent="0.25">
      <c r="A99" s="159"/>
      <c r="B99" s="164" t="s">
        <v>218</v>
      </c>
      <c r="C99" s="578"/>
      <c r="D99" s="172"/>
      <c r="E99" s="172"/>
      <c r="F99" s="172"/>
      <c r="G99" s="172"/>
      <c r="H99" s="173"/>
      <c r="I99" s="173"/>
      <c r="J99" s="173"/>
      <c r="K99" s="173"/>
      <c r="L99" s="174"/>
      <c r="M99" s="174"/>
      <c r="N99" s="174"/>
      <c r="O99" s="174"/>
    </row>
    <row r="100" spans="1:15" ht="15" customHeight="1" x14ac:dyDescent="0.25">
      <c r="A100" s="155" t="s">
        <v>98</v>
      </c>
      <c r="B100" s="30" t="s">
        <v>17</v>
      </c>
      <c r="C100" s="577" t="s">
        <v>25</v>
      </c>
      <c r="D100" s="169">
        <f>E100+G100</f>
        <v>12</v>
      </c>
      <c r="E100" s="169">
        <v>12</v>
      </c>
      <c r="F100" s="169">
        <v>9</v>
      </c>
      <c r="G100" s="169"/>
      <c r="H100" s="170">
        <f>I100+K100</f>
        <v>0</v>
      </c>
      <c r="I100" s="170"/>
      <c r="J100" s="170"/>
      <c r="K100" s="170"/>
      <c r="L100" s="171">
        <f>M100+O100</f>
        <v>12</v>
      </c>
      <c r="M100" s="171">
        <f>E100+I100</f>
        <v>12</v>
      </c>
      <c r="N100" s="171">
        <f>F100+J100</f>
        <v>9</v>
      </c>
      <c r="O100" s="171">
        <f>G100+K100</f>
        <v>0</v>
      </c>
    </row>
    <row r="101" spans="1:15" ht="39" x14ac:dyDescent="0.25">
      <c r="A101" s="159"/>
      <c r="B101" s="164" t="s">
        <v>218</v>
      </c>
      <c r="C101" s="578"/>
      <c r="D101" s="172"/>
      <c r="E101" s="172"/>
      <c r="F101" s="172"/>
      <c r="G101" s="172"/>
      <c r="H101" s="173"/>
      <c r="I101" s="173"/>
      <c r="J101" s="173"/>
      <c r="K101" s="173"/>
      <c r="L101" s="174"/>
      <c r="M101" s="174"/>
      <c r="N101" s="174"/>
      <c r="O101" s="174"/>
    </row>
    <row r="102" spans="1:15" ht="15" customHeight="1" x14ac:dyDescent="0.25">
      <c r="A102" s="155" t="s">
        <v>99</v>
      </c>
      <c r="B102" s="30" t="s">
        <v>18</v>
      </c>
      <c r="C102" s="577" t="s">
        <v>25</v>
      </c>
      <c r="D102" s="169">
        <f>E102+G102</f>
        <v>9</v>
      </c>
      <c r="E102" s="169">
        <v>9</v>
      </c>
      <c r="F102" s="169">
        <v>6.7</v>
      </c>
      <c r="G102" s="169"/>
      <c r="H102" s="170">
        <f>I102+K102</f>
        <v>0</v>
      </c>
      <c r="I102" s="170"/>
      <c r="J102" s="170"/>
      <c r="K102" s="170"/>
      <c r="L102" s="171">
        <f>M102+O102</f>
        <v>9</v>
      </c>
      <c r="M102" s="171">
        <f>E102+I102</f>
        <v>9</v>
      </c>
      <c r="N102" s="171">
        <f>F102+J102</f>
        <v>6.7</v>
      </c>
      <c r="O102" s="171">
        <f>G102+K102</f>
        <v>0</v>
      </c>
    </row>
    <row r="103" spans="1:15" ht="39" x14ac:dyDescent="0.25">
      <c r="A103" s="159"/>
      <c r="B103" s="164" t="s">
        <v>218</v>
      </c>
      <c r="C103" s="578"/>
      <c r="D103" s="172"/>
      <c r="E103" s="172"/>
      <c r="F103" s="172"/>
      <c r="G103" s="172"/>
      <c r="H103" s="173"/>
      <c r="I103" s="173"/>
      <c r="J103" s="173"/>
      <c r="K103" s="173"/>
      <c r="L103" s="174"/>
      <c r="M103" s="174"/>
      <c r="N103" s="174"/>
      <c r="O103" s="174"/>
    </row>
    <row r="104" spans="1:15" ht="15" customHeight="1" x14ac:dyDescent="0.25">
      <c r="A104" s="155" t="s">
        <v>100</v>
      </c>
      <c r="B104" s="30" t="s">
        <v>19</v>
      </c>
      <c r="C104" s="577" t="s">
        <v>25</v>
      </c>
      <c r="D104" s="169">
        <f>E104+G104</f>
        <v>77.7</v>
      </c>
      <c r="E104" s="169">
        <v>77.7</v>
      </c>
      <c r="F104" s="169">
        <v>52</v>
      </c>
      <c r="G104" s="169"/>
      <c r="H104" s="170">
        <f>I104+K104</f>
        <v>0</v>
      </c>
      <c r="I104" s="170"/>
      <c r="J104" s="170"/>
      <c r="K104" s="170"/>
      <c r="L104" s="171">
        <f>M104+O104</f>
        <v>77.7</v>
      </c>
      <c r="M104" s="171">
        <f>E104+I104</f>
        <v>77.7</v>
      </c>
      <c r="N104" s="171">
        <f>F104+J104</f>
        <v>52</v>
      </c>
      <c r="O104" s="171">
        <f>G104+K104</f>
        <v>0</v>
      </c>
    </row>
    <row r="105" spans="1:15" ht="39" x14ac:dyDescent="0.25">
      <c r="A105" s="159"/>
      <c r="B105" s="164" t="s">
        <v>218</v>
      </c>
      <c r="C105" s="578"/>
      <c r="D105" s="172"/>
      <c r="E105" s="172"/>
      <c r="F105" s="172"/>
      <c r="G105" s="172"/>
      <c r="H105" s="173"/>
      <c r="I105" s="173"/>
      <c r="J105" s="173"/>
      <c r="K105" s="173"/>
      <c r="L105" s="174"/>
      <c r="M105" s="174"/>
      <c r="N105" s="174"/>
      <c r="O105" s="174"/>
    </row>
    <row r="106" spans="1:15" ht="15.95" customHeight="1" x14ac:dyDescent="0.25">
      <c r="A106" s="21" t="s">
        <v>101</v>
      </c>
      <c r="B106" s="28" t="s">
        <v>178</v>
      </c>
      <c r="C106" s="26"/>
      <c r="D106" s="24">
        <f>SUM(D82:D105)</f>
        <v>416.2</v>
      </c>
      <c r="E106" s="24">
        <f>SUM(E82:E105)</f>
        <v>416.2</v>
      </c>
      <c r="F106" s="24">
        <f>SUM(F82:F105)</f>
        <v>157.5</v>
      </c>
      <c r="G106" s="24">
        <f>SUM(G82:G105)</f>
        <v>0</v>
      </c>
      <c r="H106" s="25">
        <f t="shared" ref="H106:O106" si="25">SUM(H82:H105)</f>
        <v>0</v>
      </c>
      <c r="I106" s="25">
        <f t="shared" si="25"/>
        <v>0</v>
      </c>
      <c r="J106" s="25">
        <f t="shared" si="25"/>
        <v>0</v>
      </c>
      <c r="K106" s="25">
        <f t="shared" si="25"/>
        <v>0</v>
      </c>
      <c r="L106" s="22">
        <f t="shared" si="25"/>
        <v>416.2</v>
      </c>
      <c r="M106" s="22">
        <f t="shared" si="25"/>
        <v>416.2</v>
      </c>
      <c r="N106" s="22">
        <f t="shared" si="25"/>
        <v>157.5</v>
      </c>
      <c r="O106" s="22">
        <f t="shared" si="25"/>
        <v>0</v>
      </c>
    </row>
    <row r="107" spans="1:15" ht="15.95" customHeight="1" x14ac:dyDescent="0.25">
      <c r="A107" s="20" t="s">
        <v>102</v>
      </c>
      <c r="B107" s="527" t="s">
        <v>68</v>
      </c>
      <c r="C107" s="528"/>
      <c r="D107" s="528"/>
      <c r="E107" s="528"/>
      <c r="F107" s="528"/>
      <c r="G107" s="528"/>
      <c r="H107" s="528"/>
      <c r="I107" s="528"/>
      <c r="J107" s="528"/>
      <c r="K107" s="528"/>
      <c r="L107" s="528"/>
      <c r="M107" s="528"/>
      <c r="N107" s="528"/>
      <c r="O107" s="529"/>
    </row>
    <row r="108" spans="1:15" ht="15" customHeight="1" x14ac:dyDescent="0.25">
      <c r="A108" s="581" t="s">
        <v>103</v>
      </c>
      <c r="B108" s="81" t="s">
        <v>20</v>
      </c>
      <c r="C108" s="181"/>
      <c r="D108" s="157">
        <f t="shared" ref="D108:O108" si="26">SUM(D110:D114)</f>
        <v>919</v>
      </c>
      <c r="E108" s="157">
        <f t="shared" si="26"/>
        <v>919</v>
      </c>
      <c r="F108" s="157">
        <f t="shared" si="26"/>
        <v>2.7</v>
      </c>
      <c r="G108" s="157">
        <f t="shared" si="26"/>
        <v>0</v>
      </c>
      <c r="H108" s="158">
        <f t="shared" si="26"/>
        <v>0</v>
      </c>
      <c r="I108" s="158">
        <f t="shared" si="26"/>
        <v>0</v>
      </c>
      <c r="J108" s="158">
        <f t="shared" si="26"/>
        <v>0</v>
      </c>
      <c r="K108" s="158">
        <f t="shared" si="26"/>
        <v>0</v>
      </c>
      <c r="L108" s="81">
        <f t="shared" si="26"/>
        <v>919</v>
      </c>
      <c r="M108" s="81">
        <f t="shared" si="26"/>
        <v>919</v>
      </c>
      <c r="N108" s="81">
        <f t="shared" si="26"/>
        <v>2.7</v>
      </c>
      <c r="O108" s="81">
        <f t="shared" si="26"/>
        <v>0</v>
      </c>
    </row>
    <row r="109" spans="1:15" ht="15" customHeight="1" x14ac:dyDescent="0.25">
      <c r="A109" s="582"/>
      <c r="B109" s="160" t="s">
        <v>194</v>
      </c>
      <c r="C109" s="182"/>
      <c r="D109" s="162"/>
      <c r="E109" s="162"/>
      <c r="F109" s="162"/>
      <c r="G109" s="162"/>
      <c r="H109" s="80"/>
      <c r="I109" s="80"/>
      <c r="J109" s="80"/>
      <c r="K109" s="80"/>
      <c r="L109" s="36"/>
      <c r="M109" s="36"/>
      <c r="N109" s="36"/>
      <c r="O109" s="30"/>
    </row>
    <row r="110" spans="1:15" ht="26.25" x14ac:dyDescent="0.25">
      <c r="A110" s="582"/>
      <c r="B110" s="460" t="s">
        <v>483</v>
      </c>
      <c r="C110" s="461" t="s">
        <v>32</v>
      </c>
      <c r="D110" s="17">
        <f t="shared" ref="D110:D115" si="27">E110+G110</f>
        <v>4.2</v>
      </c>
      <c r="E110" s="17">
        <v>4.2</v>
      </c>
      <c r="F110" s="17">
        <v>2.7</v>
      </c>
      <c r="G110" s="17"/>
      <c r="H110" s="11">
        <f t="shared" ref="H110:H115" si="28">I110+K110</f>
        <v>0</v>
      </c>
      <c r="I110" s="11"/>
      <c r="J110" s="11"/>
      <c r="K110" s="11"/>
      <c r="L110" s="13">
        <f t="shared" ref="L110:L115" si="29">M110+O110</f>
        <v>4.2</v>
      </c>
      <c r="M110" s="343">
        <f t="shared" ref="M110:O115" si="30">E110+I110</f>
        <v>4.2</v>
      </c>
      <c r="N110" s="343">
        <f t="shared" si="30"/>
        <v>2.7</v>
      </c>
      <c r="O110" s="343">
        <f t="shared" si="30"/>
        <v>0</v>
      </c>
    </row>
    <row r="111" spans="1:15" ht="26.25" x14ac:dyDescent="0.25">
      <c r="A111" s="582"/>
      <c r="B111" s="163" t="s">
        <v>220</v>
      </c>
      <c r="C111" s="98" t="s">
        <v>24</v>
      </c>
      <c r="D111" s="9">
        <f t="shared" si="27"/>
        <v>1.5</v>
      </c>
      <c r="E111" s="9">
        <v>1.5</v>
      </c>
      <c r="F111" s="9"/>
      <c r="G111" s="9"/>
      <c r="H111" s="10">
        <f t="shared" si="28"/>
        <v>0</v>
      </c>
      <c r="I111" s="10"/>
      <c r="J111" s="10"/>
      <c r="K111" s="10"/>
      <c r="L111" s="184">
        <f t="shared" si="29"/>
        <v>1.5</v>
      </c>
      <c r="M111" s="185">
        <f t="shared" ref="M111" si="31">E111+I111</f>
        <v>1.5</v>
      </c>
      <c r="N111" s="185">
        <f t="shared" ref="N111" si="32">F111+J111</f>
        <v>0</v>
      </c>
      <c r="O111" s="186">
        <f t="shared" ref="O111" si="33">G111+K111</f>
        <v>0</v>
      </c>
    </row>
    <row r="112" spans="1:15" ht="26.25" x14ac:dyDescent="0.25">
      <c r="A112" s="582"/>
      <c r="B112" s="165" t="s">
        <v>199</v>
      </c>
      <c r="C112" s="40" t="s">
        <v>24</v>
      </c>
      <c r="D112" s="17">
        <f t="shared" si="27"/>
        <v>205.7</v>
      </c>
      <c r="E112" s="17">
        <v>205.7</v>
      </c>
      <c r="F112" s="17"/>
      <c r="G112" s="17"/>
      <c r="H112" s="11">
        <f t="shared" si="28"/>
        <v>0</v>
      </c>
      <c r="I112" s="11"/>
      <c r="J112" s="11"/>
      <c r="K112" s="11"/>
      <c r="L112" s="13">
        <f t="shared" si="29"/>
        <v>205.7</v>
      </c>
      <c r="M112" s="343">
        <f t="shared" si="30"/>
        <v>205.7</v>
      </c>
      <c r="N112" s="343">
        <f t="shared" si="30"/>
        <v>0</v>
      </c>
      <c r="O112" s="343">
        <f t="shared" si="30"/>
        <v>0</v>
      </c>
    </row>
    <row r="113" spans="1:15" x14ac:dyDescent="0.25">
      <c r="A113" s="582"/>
      <c r="B113" s="165" t="s">
        <v>221</v>
      </c>
      <c r="C113" s="31" t="s">
        <v>24</v>
      </c>
      <c r="D113" s="17">
        <f t="shared" si="27"/>
        <v>293.89999999999998</v>
      </c>
      <c r="E113" s="44">
        <v>293.89999999999998</v>
      </c>
      <c r="F113" s="44"/>
      <c r="G113" s="44"/>
      <c r="H113" s="11">
        <f t="shared" si="28"/>
        <v>0</v>
      </c>
      <c r="I113" s="104"/>
      <c r="J113" s="104"/>
      <c r="K113" s="104"/>
      <c r="L113" s="13">
        <f t="shared" si="29"/>
        <v>293.89999999999998</v>
      </c>
      <c r="M113" s="171">
        <f t="shared" si="30"/>
        <v>293.89999999999998</v>
      </c>
      <c r="N113" s="171">
        <f t="shared" si="30"/>
        <v>0</v>
      </c>
      <c r="O113" s="171">
        <f t="shared" si="30"/>
        <v>0</v>
      </c>
    </row>
    <row r="114" spans="1:15" ht="26.25" x14ac:dyDescent="0.25">
      <c r="A114" s="582"/>
      <c r="B114" s="188" t="s">
        <v>222</v>
      </c>
      <c r="C114" s="31" t="s">
        <v>24</v>
      </c>
      <c r="D114" s="17">
        <f t="shared" si="27"/>
        <v>413.7</v>
      </c>
      <c r="E114" s="17">
        <v>413.7</v>
      </c>
      <c r="F114" s="17"/>
      <c r="G114" s="17"/>
      <c r="H114" s="11">
        <f t="shared" si="28"/>
        <v>0</v>
      </c>
      <c r="I114" s="11"/>
      <c r="J114" s="11"/>
      <c r="K114" s="11"/>
      <c r="L114" s="13">
        <f t="shared" si="29"/>
        <v>413.7</v>
      </c>
      <c r="M114" s="175">
        <f t="shared" si="30"/>
        <v>413.7</v>
      </c>
      <c r="N114" s="171">
        <f t="shared" si="30"/>
        <v>0</v>
      </c>
      <c r="O114" s="171">
        <f t="shared" si="30"/>
        <v>0</v>
      </c>
    </row>
    <row r="115" spans="1:15" ht="15" customHeight="1" x14ac:dyDescent="0.25">
      <c r="A115" s="579" t="s">
        <v>104</v>
      </c>
      <c r="B115" s="81" t="s">
        <v>53</v>
      </c>
      <c r="C115" s="577" t="s">
        <v>24</v>
      </c>
      <c r="D115" s="169">
        <f t="shared" si="27"/>
        <v>181.2</v>
      </c>
      <c r="E115" s="169">
        <v>181.2</v>
      </c>
      <c r="F115" s="169">
        <v>136</v>
      </c>
      <c r="G115" s="169"/>
      <c r="H115" s="170">
        <f t="shared" si="28"/>
        <v>0</v>
      </c>
      <c r="I115" s="170"/>
      <c r="J115" s="170"/>
      <c r="K115" s="170"/>
      <c r="L115" s="171">
        <f t="shared" si="29"/>
        <v>181.2</v>
      </c>
      <c r="M115" s="171">
        <f t="shared" si="30"/>
        <v>181.2</v>
      </c>
      <c r="N115" s="171">
        <f t="shared" si="30"/>
        <v>136</v>
      </c>
      <c r="O115" s="171">
        <f t="shared" si="30"/>
        <v>0</v>
      </c>
    </row>
    <row r="116" spans="1:15" s="38" customFormat="1" ht="25.5" x14ac:dyDescent="0.2">
      <c r="A116" s="580"/>
      <c r="B116" s="164" t="s">
        <v>223</v>
      </c>
      <c r="C116" s="578"/>
      <c r="D116" s="172"/>
      <c r="E116" s="172"/>
      <c r="F116" s="172"/>
      <c r="G116" s="172"/>
      <c r="H116" s="173"/>
      <c r="I116" s="173"/>
      <c r="J116" s="173"/>
      <c r="K116" s="173"/>
      <c r="L116" s="174"/>
      <c r="M116" s="174"/>
      <c r="N116" s="174"/>
      <c r="O116" s="174"/>
    </row>
    <row r="117" spans="1:15" ht="15.95" customHeight="1" x14ac:dyDescent="0.25">
      <c r="A117" s="55" t="s">
        <v>105</v>
      </c>
      <c r="B117" s="45" t="s">
        <v>180</v>
      </c>
      <c r="C117" s="79"/>
      <c r="D117" s="24">
        <f t="shared" ref="D117:O117" si="34">D108+D115</f>
        <v>1100.2</v>
      </c>
      <c r="E117" s="24">
        <f t="shared" si="34"/>
        <v>1100.2</v>
      </c>
      <c r="F117" s="24">
        <f t="shared" si="34"/>
        <v>138.69999999999999</v>
      </c>
      <c r="G117" s="24">
        <f t="shared" si="34"/>
        <v>0</v>
      </c>
      <c r="H117" s="25">
        <f t="shared" si="34"/>
        <v>0</v>
      </c>
      <c r="I117" s="25">
        <f t="shared" si="34"/>
        <v>0</v>
      </c>
      <c r="J117" s="25">
        <f t="shared" si="34"/>
        <v>0</v>
      </c>
      <c r="K117" s="25">
        <f t="shared" si="34"/>
        <v>0</v>
      </c>
      <c r="L117" s="22">
        <f t="shared" si="34"/>
        <v>1100.2</v>
      </c>
      <c r="M117" s="22">
        <f t="shared" si="34"/>
        <v>1100.2</v>
      </c>
      <c r="N117" s="22">
        <f t="shared" si="34"/>
        <v>138.69999999999999</v>
      </c>
      <c r="O117" s="22">
        <f t="shared" si="34"/>
        <v>0</v>
      </c>
    </row>
    <row r="118" spans="1:15" ht="15.95" customHeight="1" x14ac:dyDescent="0.25">
      <c r="A118" s="584" t="s">
        <v>106</v>
      </c>
      <c r="B118" s="105" t="s">
        <v>172</v>
      </c>
      <c r="C118" s="587"/>
      <c r="D118" s="326">
        <f>SUM(D120:D140)</f>
        <v>2511.1999999999994</v>
      </c>
      <c r="E118" s="190">
        <f>SUM(E120:E140)</f>
        <v>2511.1999999999994</v>
      </c>
      <c r="F118" s="190">
        <f>SUM(F120:F140)</f>
        <v>944.5</v>
      </c>
      <c r="G118" s="190">
        <f>SUM(G120:G140)</f>
        <v>0</v>
      </c>
      <c r="H118" s="191">
        <f t="shared" ref="H118:O118" si="35">SUM(H120:H140)</f>
        <v>0</v>
      </c>
      <c r="I118" s="191">
        <f t="shared" si="35"/>
        <v>0</v>
      </c>
      <c r="J118" s="191">
        <f t="shared" si="35"/>
        <v>0</v>
      </c>
      <c r="K118" s="191">
        <f t="shared" si="35"/>
        <v>0</v>
      </c>
      <c r="L118" s="192">
        <f t="shared" si="35"/>
        <v>2511.1999999999994</v>
      </c>
      <c r="M118" s="192">
        <f t="shared" si="35"/>
        <v>2511.1999999999994</v>
      </c>
      <c r="N118" s="192">
        <f t="shared" si="35"/>
        <v>944.5</v>
      </c>
      <c r="O118" s="192">
        <f t="shared" si="35"/>
        <v>0</v>
      </c>
    </row>
    <row r="119" spans="1:15" ht="15" customHeight="1" x14ac:dyDescent="0.25">
      <c r="A119" s="585"/>
      <c r="B119" s="334" t="s">
        <v>194</v>
      </c>
      <c r="C119" s="588"/>
      <c r="D119" s="327"/>
      <c r="E119" s="193"/>
      <c r="F119" s="194"/>
      <c r="G119" s="194"/>
      <c r="H119" s="195"/>
      <c r="I119" s="195"/>
      <c r="J119" s="196"/>
      <c r="K119" s="196"/>
      <c r="L119" s="197"/>
      <c r="M119" s="197"/>
      <c r="N119" s="198"/>
      <c r="O119" s="198"/>
    </row>
    <row r="120" spans="1:15" ht="26.25" x14ac:dyDescent="0.25">
      <c r="A120" s="585"/>
      <c r="B120" s="106" t="s">
        <v>205</v>
      </c>
      <c r="C120" s="588"/>
      <c r="D120" s="328">
        <f>E120+G120</f>
        <v>0.8</v>
      </c>
      <c r="E120" s="199">
        <f t="shared" ref="E120:G130" si="36">E14</f>
        <v>0.8</v>
      </c>
      <c r="F120" s="199">
        <f t="shared" si="36"/>
        <v>0.6</v>
      </c>
      <c r="G120" s="199">
        <f t="shared" si="36"/>
        <v>0</v>
      </c>
      <c r="H120" s="200">
        <f t="shared" ref="H120:H139" si="37">I120+K120</f>
        <v>0</v>
      </c>
      <c r="I120" s="200">
        <f t="shared" ref="I120:K130" si="38">I14</f>
        <v>0</v>
      </c>
      <c r="J120" s="200">
        <f t="shared" si="38"/>
        <v>0</v>
      </c>
      <c r="K120" s="200">
        <f t="shared" si="38"/>
        <v>0</v>
      </c>
      <c r="L120" s="201">
        <f t="shared" ref="L120:L139" si="39">M120+O120</f>
        <v>0.8</v>
      </c>
      <c r="M120" s="201">
        <f t="shared" ref="M120:O130" si="40">M14</f>
        <v>0.8</v>
      </c>
      <c r="N120" s="201">
        <f t="shared" si="40"/>
        <v>0.6</v>
      </c>
      <c r="O120" s="201">
        <f t="shared" si="40"/>
        <v>0</v>
      </c>
    </row>
    <row r="121" spans="1:15" x14ac:dyDescent="0.25">
      <c r="A121" s="585"/>
      <c r="B121" s="106" t="s">
        <v>201</v>
      </c>
      <c r="C121" s="588"/>
      <c r="D121" s="324">
        <f t="shared" ref="D121:D140" si="41">E121+G121</f>
        <v>30.6</v>
      </c>
      <c r="E121" s="97">
        <f t="shared" si="36"/>
        <v>30.6</v>
      </c>
      <c r="F121" s="97">
        <f t="shared" si="36"/>
        <v>23.4</v>
      </c>
      <c r="G121" s="97">
        <f t="shared" si="36"/>
        <v>0</v>
      </c>
      <c r="H121" s="101">
        <f t="shared" si="37"/>
        <v>0</v>
      </c>
      <c r="I121" s="101">
        <f t="shared" si="38"/>
        <v>0</v>
      </c>
      <c r="J121" s="101">
        <f t="shared" si="38"/>
        <v>0</v>
      </c>
      <c r="K121" s="101">
        <f t="shared" si="38"/>
        <v>0</v>
      </c>
      <c r="L121" s="102">
        <f t="shared" si="39"/>
        <v>30.6</v>
      </c>
      <c r="M121" s="102">
        <f t="shared" si="40"/>
        <v>30.6</v>
      </c>
      <c r="N121" s="102">
        <f t="shared" si="40"/>
        <v>23.4</v>
      </c>
      <c r="O121" s="102">
        <f t="shared" si="40"/>
        <v>0</v>
      </c>
    </row>
    <row r="122" spans="1:15" ht="26.25" x14ac:dyDescent="0.25">
      <c r="A122" s="585"/>
      <c r="B122" s="106" t="s">
        <v>207</v>
      </c>
      <c r="C122" s="588"/>
      <c r="D122" s="324">
        <f t="shared" si="41"/>
        <v>8</v>
      </c>
      <c r="E122" s="97">
        <f t="shared" si="36"/>
        <v>8</v>
      </c>
      <c r="F122" s="97">
        <f t="shared" si="36"/>
        <v>6.1</v>
      </c>
      <c r="G122" s="97">
        <f t="shared" si="36"/>
        <v>0</v>
      </c>
      <c r="H122" s="101">
        <f t="shared" si="37"/>
        <v>0</v>
      </c>
      <c r="I122" s="101">
        <f t="shared" si="38"/>
        <v>0</v>
      </c>
      <c r="J122" s="101">
        <f t="shared" si="38"/>
        <v>0</v>
      </c>
      <c r="K122" s="101">
        <f t="shared" si="38"/>
        <v>0</v>
      </c>
      <c r="L122" s="102">
        <f t="shared" si="39"/>
        <v>8</v>
      </c>
      <c r="M122" s="102">
        <f t="shared" si="40"/>
        <v>8</v>
      </c>
      <c r="N122" s="102">
        <f t="shared" si="40"/>
        <v>6.1</v>
      </c>
      <c r="O122" s="102">
        <f t="shared" si="40"/>
        <v>0</v>
      </c>
    </row>
    <row r="123" spans="1:15" ht="26.25" x14ac:dyDescent="0.25">
      <c r="A123" s="585"/>
      <c r="B123" s="106" t="s">
        <v>203</v>
      </c>
      <c r="C123" s="588"/>
      <c r="D123" s="324">
        <f t="shared" si="41"/>
        <v>26.1</v>
      </c>
      <c r="E123" s="97">
        <f t="shared" si="36"/>
        <v>26.1</v>
      </c>
      <c r="F123" s="97">
        <f t="shared" si="36"/>
        <v>16.100000000000001</v>
      </c>
      <c r="G123" s="97">
        <f t="shared" si="36"/>
        <v>0</v>
      </c>
      <c r="H123" s="101">
        <f t="shared" si="37"/>
        <v>0</v>
      </c>
      <c r="I123" s="101">
        <f t="shared" si="38"/>
        <v>0</v>
      </c>
      <c r="J123" s="101">
        <f t="shared" si="38"/>
        <v>0</v>
      </c>
      <c r="K123" s="101">
        <f t="shared" si="38"/>
        <v>0</v>
      </c>
      <c r="L123" s="102">
        <f t="shared" si="39"/>
        <v>26.1</v>
      </c>
      <c r="M123" s="102">
        <f t="shared" si="40"/>
        <v>26.1</v>
      </c>
      <c r="N123" s="102">
        <f t="shared" si="40"/>
        <v>16.100000000000001</v>
      </c>
      <c r="O123" s="102">
        <f t="shared" si="40"/>
        <v>0</v>
      </c>
    </row>
    <row r="124" spans="1:15" x14ac:dyDescent="0.25">
      <c r="A124" s="585"/>
      <c r="B124" s="106" t="s">
        <v>208</v>
      </c>
      <c r="C124" s="588"/>
      <c r="D124" s="324">
        <f t="shared" si="41"/>
        <v>94.3</v>
      </c>
      <c r="E124" s="97">
        <f t="shared" si="36"/>
        <v>94.3</v>
      </c>
      <c r="F124" s="97">
        <f t="shared" si="36"/>
        <v>68.5</v>
      </c>
      <c r="G124" s="97">
        <f t="shared" si="36"/>
        <v>0</v>
      </c>
      <c r="H124" s="101">
        <f t="shared" si="37"/>
        <v>0</v>
      </c>
      <c r="I124" s="101">
        <f t="shared" si="38"/>
        <v>0</v>
      </c>
      <c r="J124" s="101">
        <f t="shared" si="38"/>
        <v>0</v>
      </c>
      <c r="K124" s="101">
        <f t="shared" si="38"/>
        <v>0</v>
      </c>
      <c r="L124" s="102">
        <f t="shared" si="39"/>
        <v>94.3</v>
      </c>
      <c r="M124" s="102">
        <f t="shared" si="40"/>
        <v>94.3</v>
      </c>
      <c r="N124" s="102">
        <f t="shared" si="40"/>
        <v>68.5</v>
      </c>
      <c r="O124" s="102">
        <f t="shared" si="40"/>
        <v>0</v>
      </c>
    </row>
    <row r="125" spans="1:15" x14ac:dyDescent="0.25">
      <c r="A125" s="585"/>
      <c r="B125" s="106" t="s">
        <v>209</v>
      </c>
      <c r="C125" s="588"/>
      <c r="D125" s="324">
        <f t="shared" si="41"/>
        <v>13.8</v>
      </c>
      <c r="E125" s="97">
        <f t="shared" si="36"/>
        <v>13.8</v>
      </c>
      <c r="F125" s="97">
        <f t="shared" si="36"/>
        <v>9.9</v>
      </c>
      <c r="G125" s="97">
        <f t="shared" si="36"/>
        <v>0</v>
      </c>
      <c r="H125" s="101">
        <f t="shared" si="37"/>
        <v>0</v>
      </c>
      <c r="I125" s="101">
        <f t="shared" si="38"/>
        <v>0</v>
      </c>
      <c r="J125" s="101">
        <f t="shared" si="38"/>
        <v>0</v>
      </c>
      <c r="K125" s="101">
        <f t="shared" si="38"/>
        <v>0</v>
      </c>
      <c r="L125" s="102">
        <f t="shared" si="39"/>
        <v>13.8</v>
      </c>
      <c r="M125" s="102">
        <f t="shared" si="40"/>
        <v>13.8</v>
      </c>
      <c r="N125" s="102">
        <f t="shared" si="40"/>
        <v>9.9</v>
      </c>
      <c r="O125" s="102">
        <f t="shared" si="40"/>
        <v>0</v>
      </c>
    </row>
    <row r="126" spans="1:15" ht="26.25" x14ac:dyDescent="0.25">
      <c r="A126" s="585"/>
      <c r="B126" s="106" t="s">
        <v>202</v>
      </c>
      <c r="C126" s="588"/>
      <c r="D126" s="324">
        <f t="shared" si="41"/>
        <v>10</v>
      </c>
      <c r="E126" s="97">
        <f t="shared" si="36"/>
        <v>10</v>
      </c>
      <c r="F126" s="97">
        <f t="shared" si="36"/>
        <v>7.6</v>
      </c>
      <c r="G126" s="97">
        <f t="shared" si="36"/>
        <v>0</v>
      </c>
      <c r="H126" s="101">
        <f t="shared" si="37"/>
        <v>0</v>
      </c>
      <c r="I126" s="101">
        <f t="shared" si="38"/>
        <v>0</v>
      </c>
      <c r="J126" s="101">
        <f t="shared" si="38"/>
        <v>0</v>
      </c>
      <c r="K126" s="101">
        <f t="shared" si="38"/>
        <v>0</v>
      </c>
      <c r="L126" s="102">
        <f t="shared" si="39"/>
        <v>10</v>
      </c>
      <c r="M126" s="102">
        <f t="shared" si="40"/>
        <v>10</v>
      </c>
      <c r="N126" s="102">
        <f t="shared" si="40"/>
        <v>7.6</v>
      </c>
      <c r="O126" s="102">
        <f t="shared" si="40"/>
        <v>0</v>
      </c>
    </row>
    <row r="127" spans="1:15" ht="39" x14ac:dyDescent="0.25">
      <c r="A127" s="585"/>
      <c r="B127" s="106" t="s">
        <v>482</v>
      </c>
      <c r="C127" s="588"/>
      <c r="D127" s="324">
        <f t="shared" si="41"/>
        <v>12.1</v>
      </c>
      <c r="E127" s="97">
        <f t="shared" si="36"/>
        <v>12.1</v>
      </c>
      <c r="F127" s="97">
        <f t="shared" si="36"/>
        <v>2.9</v>
      </c>
      <c r="G127" s="97">
        <f t="shared" si="36"/>
        <v>0</v>
      </c>
      <c r="H127" s="101">
        <f t="shared" si="37"/>
        <v>0</v>
      </c>
      <c r="I127" s="101">
        <f t="shared" si="38"/>
        <v>0</v>
      </c>
      <c r="J127" s="101">
        <f t="shared" si="38"/>
        <v>0</v>
      </c>
      <c r="K127" s="101">
        <f t="shared" si="38"/>
        <v>0</v>
      </c>
      <c r="L127" s="102">
        <f t="shared" si="39"/>
        <v>12.1</v>
      </c>
      <c r="M127" s="102">
        <f t="shared" si="40"/>
        <v>12.1</v>
      </c>
      <c r="N127" s="102">
        <f t="shared" si="40"/>
        <v>2.9</v>
      </c>
      <c r="O127" s="102">
        <f t="shared" si="40"/>
        <v>0</v>
      </c>
    </row>
    <row r="128" spans="1:15" ht="26.25" x14ac:dyDescent="0.25">
      <c r="A128" s="585"/>
      <c r="B128" s="106" t="s">
        <v>224</v>
      </c>
      <c r="C128" s="588"/>
      <c r="D128" s="324">
        <f t="shared" si="41"/>
        <v>0.6</v>
      </c>
      <c r="E128" s="97">
        <f t="shared" si="36"/>
        <v>0.6</v>
      </c>
      <c r="F128" s="97">
        <f t="shared" si="36"/>
        <v>0.5</v>
      </c>
      <c r="G128" s="97">
        <f t="shared" si="36"/>
        <v>0</v>
      </c>
      <c r="H128" s="101">
        <f t="shared" si="37"/>
        <v>0</v>
      </c>
      <c r="I128" s="101">
        <f t="shared" si="38"/>
        <v>0</v>
      </c>
      <c r="J128" s="101">
        <f t="shared" si="38"/>
        <v>0</v>
      </c>
      <c r="K128" s="101">
        <f t="shared" si="38"/>
        <v>0</v>
      </c>
      <c r="L128" s="102">
        <f t="shared" si="39"/>
        <v>0.6</v>
      </c>
      <c r="M128" s="102">
        <f t="shared" si="40"/>
        <v>0.6</v>
      </c>
      <c r="N128" s="102">
        <f t="shared" si="40"/>
        <v>0.5</v>
      </c>
      <c r="O128" s="102">
        <f t="shared" si="40"/>
        <v>0</v>
      </c>
    </row>
    <row r="129" spans="1:17" x14ac:dyDescent="0.25">
      <c r="A129" s="585"/>
      <c r="B129" s="106" t="s">
        <v>206</v>
      </c>
      <c r="C129" s="588"/>
      <c r="D129" s="324">
        <f t="shared" si="41"/>
        <v>16.7</v>
      </c>
      <c r="E129" s="97">
        <f t="shared" si="36"/>
        <v>16.7</v>
      </c>
      <c r="F129" s="97">
        <f t="shared" si="36"/>
        <v>11.3</v>
      </c>
      <c r="G129" s="97">
        <f t="shared" si="36"/>
        <v>0</v>
      </c>
      <c r="H129" s="101">
        <f t="shared" si="37"/>
        <v>0</v>
      </c>
      <c r="I129" s="101">
        <f t="shared" si="38"/>
        <v>0</v>
      </c>
      <c r="J129" s="101">
        <f t="shared" si="38"/>
        <v>0</v>
      </c>
      <c r="K129" s="101">
        <f t="shared" si="38"/>
        <v>0</v>
      </c>
      <c r="L129" s="102">
        <f t="shared" si="39"/>
        <v>16.7</v>
      </c>
      <c r="M129" s="102">
        <f t="shared" si="40"/>
        <v>16.7</v>
      </c>
      <c r="N129" s="102">
        <f t="shared" si="40"/>
        <v>11.3</v>
      </c>
      <c r="O129" s="102">
        <f t="shared" si="40"/>
        <v>0</v>
      </c>
    </row>
    <row r="130" spans="1:17" x14ac:dyDescent="0.25">
      <c r="A130" s="585"/>
      <c r="B130" s="106" t="s">
        <v>198</v>
      </c>
      <c r="C130" s="588"/>
      <c r="D130" s="324">
        <f t="shared" si="41"/>
        <v>7.6</v>
      </c>
      <c r="E130" s="97">
        <f t="shared" si="36"/>
        <v>7.6</v>
      </c>
      <c r="F130" s="97">
        <f t="shared" si="36"/>
        <v>5.2</v>
      </c>
      <c r="G130" s="97">
        <f t="shared" si="36"/>
        <v>0</v>
      </c>
      <c r="H130" s="101">
        <f t="shared" si="37"/>
        <v>0</v>
      </c>
      <c r="I130" s="101">
        <f t="shared" si="38"/>
        <v>0</v>
      </c>
      <c r="J130" s="101">
        <f t="shared" si="38"/>
        <v>0</v>
      </c>
      <c r="K130" s="101">
        <f t="shared" si="38"/>
        <v>0</v>
      </c>
      <c r="L130" s="102">
        <f t="shared" si="39"/>
        <v>7.6</v>
      </c>
      <c r="M130" s="102">
        <f t="shared" si="40"/>
        <v>7.6</v>
      </c>
      <c r="N130" s="102">
        <f t="shared" si="40"/>
        <v>5.2</v>
      </c>
      <c r="O130" s="102">
        <f t="shared" si="40"/>
        <v>0</v>
      </c>
    </row>
    <row r="131" spans="1:17" x14ac:dyDescent="0.25">
      <c r="A131" s="585"/>
      <c r="B131" s="106" t="s">
        <v>212</v>
      </c>
      <c r="C131" s="588"/>
      <c r="D131" s="324">
        <f t="shared" si="41"/>
        <v>198.09999999999997</v>
      </c>
      <c r="E131" s="97">
        <f>E25+E32+E36+E40+E44+E48+E52+E56+E60+E64+E68</f>
        <v>198.09999999999997</v>
      </c>
      <c r="F131" s="97">
        <f>F25+F32+F36+F40+F44+F48+F52+F56+F60+F64+F68</f>
        <v>121.29999999999998</v>
      </c>
      <c r="G131" s="97">
        <f>G25+G32+G36+G40+G44+G48+G52+G56+G60+G64+G68</f>
        <v>0</v>
      </c>
      <c r="H131" s="101">
        <f t="shared" si="37"/>
        <v>0</v>
      </c>
      <c r="I131" s="101">
        <f>I25+I32+I36+I40+I44+I48+I52+I56+I60+I64+I68</f>
        <v>0</v>
      </c>
      <c r="J131" s="101">
        <f>J25+J32+J36+J40+J44+J48+J52+J56+J60+J64+J68</f>
        <v>0</v>
      </c>
      <c r="K131" s="101">
        <f>K25+K32+K36+K40+K44+K48+K52+K56+K60+K64+K68</f>
        <v>0</v>
      </c>
      <c r="L131" s="102">
        <f t="shared" si="39"/>
        <v>198.09999999999997</v>
      </c>
      <c r="M131" s="102">
        <f>M25+M32+M36+M40+M44+M48+M52+M56+M60+M64+M68</f>
        <v>198.09999999999997</v>
      </c>
      <c r="N131" s="102">
        <f>N25+N32+N36+N40+N44+N48+N52+N56+N60+N64+N68</f>
        <v>121.29999999999998</v>
      </c>
      <c r="O131" s="102">
        <f>O25+O32+O36+O40+O44+O48+O52+O56+O60+O64+O68</f>
        <v>0</v>
      </c>
    </row>
    <row r="132" spans="1:17" ht="40.5" customHeight="1" x14ac:dyDescent="0.25">
      <c r="A132" s="585"/>
      <c r="B132" s="106" t="s">
        <v>219</v>
      </c>
      <c r="C132" s="588"/>
      <c r="D132" s="324">
        <f t="shared" si="41"/>
        <v>198</v>
      </c>
      <c r="E132" s="97">
        <f>E82</f>
        <v>198</v>
      </c>
      <c r="F132" s="97">
        <f>F82</f>
        <v>0</v>
      </c>
      <c r="G132" s="97">
        <f>G82</f>
        <v>0</v>
      </c>
      <c r="H132" s="101">
        <f t="shared" si="37"/>
        <v>0</v>
      </c>
      <c r="I132" s="101">
        <f>I82</f>
        <v>0</v>
      </c>
      <c r="J132" s="101">
        <f>J82</f>
        <v>0</v>
      </c>
      <c r="K132" s="101">
        <f>K82</f>
        <v>0</v>
      </c>
      <c r="L132" s="102">
        <f t="shared" si="39"/>
        <v>198</v>
      </c>
      <c r="M132" s="102">
        <f>M82</f>
        <v>198</v>
      </c>
      <c r="N132" s="102">
        <f>N82</f>
        <v>0</v>
      </c>
      <c r="O132" s="102">
        <f>O82</f>
        <v>0</v>
      </c>
    </row>
    <row r="133" spans="1:17" x14ac:dyDescent="0.25">
      <c r="A133" s="585"/>
      <c r="B133" s="106" t="s">
        <v>217</v>
      </c>
      <c r="C133" s="588"/>
      <c r="D133" s="324">
        <f t="shared" si="41"/>
        <v>372.8</v>
      </c>
      <c r="E133" s="97">
        <f>E72</f>
        <v>372.8</v>
      </c>
      <c r="F133" s="97">
        <f>F72</f>
        <v>259.10000000000002</v>
      </c>
      <c r="G133" s="97">
        <f>G72</f>
        <v>0</v>
      </c>
      <c r="H133" s="101">
        <f t="shared" si="37"/>
        <v>0</v>
      </c>
      <c r="I133" s="101">
        <f>I72</f>
        <v>0</v>
      </c>
      <c r="J133" s="101">
        <f>J72</f>
        <v>0</v>
      </c>
      <c r="K133" s="101">
        <f>K72</f>
        <v>0</v>
      </c>
      <c r="L133" s="102">
        <f t="shared" si="39"/>
        <v>372.8</v>
      </c>
      <c r="M133" s="102">
        <f>M72</f>
        <v>372.8</v>
      </c>
      <c r="N133" s="102">
        <f>N72</f>
        <v>259.10000000000002</v>
      </c>
      <c r="O133" s="102">
        <f>O72</f>
        <v>0</v>
      </c>
    </row>
    <row r="134" spans="1:17" ht="26.25" x14ac:dyDescent="0.25">
      <c r="A134" s="585"/>
      <c r="B134" s="106" t="s">
        <v>200</v>
      </c>
      <c r="C134" s="588"/>
      <c r="D134" s="324">
        <f t="shared" si="41"/>
        <v>164.60000000000002</v>
      </c>
      <c r="E134" s="97">
        <f>E78+E79</f>
        <v>164.60000000000002</v>
      </c>
      <c r="F134" s="97">
        <f>F78+F79</f>
        <v>94.8</v>
      </c>
      <c r="G134" s="97">
        <f>G78+G79</f>
        <v>0</v>
      </c>
      <c r="H134" s="101">
        <f t="shared" si="37"/>
        <v>0</v>
      </c>
      <c r="I134" s="101">
        <f>I78+I79</f>
        <v>0</v>
      </c>
      <c r="J134" s="101">
        <f>J78+J79</f>
        <v>0</v>
      </c>
      <c r="K134" s="101">
        <f>K78+K79</f>
        <v>0</v>
      </c>
      <c r="L134" s="102">
        <f t="shared" si="39"/>
        <v>164.60000000000002</v>
      </c>
      <c r="M134" s="102">
        <f>M78+M79</f>
        <v>164.60000000000002</v>
      </c>
      <c r="N134" s="102">
        <f>N78+N79</f>
        <v>94.8</v>
      </c>
      <c r="O134" s="102">
        <f>O78+O79</f>
        <v>0</v>
      </c>
    </row>
    <row r="135" spans="1:17" ht="26.25" customHeight="1" x14ac:dyDescent="0.25">
      <c r="A135" s="585"/>
      <c r="B135" s="106" t="s">
        <v>220</v>
      </c>
      <c r="C135" s="588"/>
      <c r="D135" s="324">
        <f t="shared" si="41"/>
        <v>1.5</v>
      </c>
      <c r="E135" s="97">
        <f>E26+E111</f>
        <v>1.5</v>
      </c>
      <c r="F135" s="97">
        <f t="shared" ref="F135:G135" si="42">F26+F111</f>
        <v>0</v>
      </c>
      <c r="G135" s="97">
        <f t="shared" si="42"/>
        <v>0</v>
      </c>
      <c r="H135" s="101">
        <f t="shared" si="37"/>
        <v>0</v>
      </c>
      <c r="I135" s="101">
        <f t="shared" ref="I135:O135" si="43">I26+I111</f>
        <v>0</v>
      </c>
      <c r="J135" s="101">
        <f t="shared" si="43"/>
        <v>0</v>
      </c>
      <c r="K135" s="101">
        <f t="shared" si="43"/>
        <v>0</v>
      </c>
      <c r="L135" s="102">
        <f t="shared" si="39"/>
        <v>1.5</v>
      </c>
      <c r="M135" s="102">
        <f t="shared" ref="M135" si="44">M26+M111</f>
        <v>1.5</v>
      </c>
      <c r="N135" s="102">
        <f t="shared" si="43"/>
        <v>0</v>
      </c>
      <c r="O135" s="102">
        <f t="shared" si="43"/>
        <v>0</v>
      </c>
    </row>
    <row r="136" spans="1:17" ht="26.25" x14ac:dyDescent="0.25">
      <c r="A136" s="585"/>
      <c r="B136" s="106" t="s">
        <v>199</v>
      </c>
      <c r="C136" s="588"/>
      <c r="D136" s="324">
        <f t="shared" si="41"/>
        <v>211.79999999999998</v>
      </c>
      <c r="E136" s="97">
        <f>E27+E112</f>
        <v>211.79999999999998</v>
      </c>
      <c r="F136" s="97">
        <f>F27+F112</f>
        <v>0</v>
      </c>
      <c r="G136" s="97">
        <f>G27+G112</f>
        <v>0</v>
      </c>
      <c r="H136" s="101">
        <f t="shared" si="37"/>
        <v>0</v>
      </c>
      <c r="I136" s="101">
        <f t="shared" ref="I136:K137" si="45">I27+I112</f>
        <v>0</v>
      </c>
      <c r="J136" s="101">
        <f t="shared" si="45"/>
        <v>0</v>
      </c>
      <c r="K136" s="101">
        <f t="shared" si="45"/>
        <v>0</v>
      </c>
      <c r="L136" s="102">
        <f t="shared" si="39"/>
        <v>211.79999999999998</v>
      </c>
      <c r="M136" s="102">
        <f t="shared" ref="M136:O137" si="46">M27+M112</f>
        <v>211.79999999999998</v>
      </c>
      <c r="N136" s="102">
        <f t="shared" si="46"/>
        <v>0</v>
      </c>
      <c r="O136" s="102">
        <f t="shared" si="46"/>
        <v>0</v>
      </c>
    </row>
    <row r="137" spans="1:17" x14ac:dyDescent="0.25">
      <c r="A137" s="585"/>
      <c r="B137" s="106" t="s">
        <v>221</v>
      </c>
      <c r="C137" s="588"/>
      <c r="D137" s="324">
        <f t="shared" si="41"/>
        <v>305.59999999999997</v>
      </c>
      <c r="E137" s="97">
        <f>E28+E113</f>
        <v>305.59999999999997</v>
      </c>
      <c r="F137" s="97">
        <f>F28+F113</f>
        <v>7.2</v>
      </c>
      <c r="G137" s="97">
        <f>G28+G113</f>
        <v>0</v>
      </c>
      <c r="H137" s="101">
        <f t="shared" si="37"/>
        <v>0</v>
      </c>
      <c r="I137" s="101">
        <f t="shared" si="45"/>
        <v>0</v>
      </c>
      <c r="J137" s="101">
        <f t="shared" si="45"/>
        <v>0</v>
      </c>
      <c r="K137" s="101">
        <f t="shared" si="45"/>
        <v>0</v>
      </c>
      <c r="L137" s="102">
        <f t="shared" si="39"/>
        <v>305.59999999999997</v>
      </c>
      <c r="M137" s="102">
        <f t="shared" si="46"/>
        <v>305.59999999999997</v>
      </c>
      <c r="N137" s="102">
        <f t="shared" si="46"/>
        <v>7.2</v>
      </c>
      <c r="O137" s="102">
        <f t="shared" si="46"/>
        <v>0</v>
      </c>
    </row>
    <row r="138" spans="1:17" x14ac:dyDescent="0.25">
      <c r="A138" s="585"/>
      <c r="B138" s="106" t="s">
        <v>225</v>
      </c>
      <c r="C138" s="588"/>
      <c r="D138" s="324">
        <f t="shared" si="41"/>
        <v>607.29999999999995</v>
      </c>
      <c r="E138" s="97">
        <f>E29+E114+E115</f>
        <v>607.29999999999995</v>
      </c>
      <c r="F138" s="97">
        <f>F29+F114+F115</f>
        <v>143.6</v>
      </c>
      <c r="G138" s="97">
        <f>G29+G114+G115</f>
        <v>0</v>
      </c>
      <c r="H138" s="101">
        <f t="shared" si="37"/>
        <v>0</v>
      </c>
      <c r="I138" s="101">
        <f>I29+I114+I115</f>
        <v>0</v>
      </c>
      <c r="J138" s="101">
        <f>J29+J114+J115</f>
        <v>0</v>
      </c>
      <c r="K138" s="101">
        <f>K29+K114+K115</f>
        <v>0</v>
      </c>
      <c r="L138" s="102">
        <f t="shared" si="39"/>
        <v>607.29999999999995</v>
      </c>
      <c r="M138" s="102">
        <f>M29+M114+M115</f>
        <v>607.29999999999995</v>
      </c>
      <c r="N138" s="102">
        <f>N29+N114+N115</f>
        <v>143.6</v>
      </c>
      <c r="O138" s="102">
        <f>O29+O114+O115</f>
        <v>0</v>
      </c>
    </row>
    <row r="139" spans="1:17" ht="39" x14ac:dyDescent="0.25">
      <c r="A139" s="585"/>
      <c r="B139" s="106" t="s">
        <v>218</v>
      </c>
      <c r="C139" s="588"/>
      <c r="D139" s="324">
        <f>E139+G139</f>
        <v>226.7</v>
      </c>
      <c r="E139" s="97">
        <f>E33+E37+E41+E45+E49+E53+E57+E61+E65+E69+E70+E84+E86+E88+E90+E92+E94+E96+E98+E100+E102+E104</f>
        <v>226.7</v>
      </c>
      <c r="F139" s="97">
        <f t="shared" ref="F139:G139" si="47">F33+F37+F41+F45+F49+F53+F57+F61+F65+F69+F70+F84+F86+F88+F90+F92+F94+F96+F98+F100+F102+F104</f>
        <v>163.69999999999999</v>
      </c>
      <c r="G139" s="97">
        <f t="shared" si="47"/>
        <v>0</v>
      </c>
      <c r="H139" s="101">
        <f t="shared" si="37"/>
        <v>0</v>
      </c>
      <c r="I139" s="101">
        <f t="shared" ref="I139:O139" si="48">I33+I37+I41+I45+I49+I53+I57+I61+I65+I69+I70+I84+I86+I88+I90+I92+I94+I96+I98+I100+I102+I104</f>
        <v>0</v>
      </c>
      <c r="J139" s="101">
        <f t="shared" si="48"/>
        <v>0</v>
      </c>
      <c r="K139" s="101">
        <f t="shared" si="48"/>
        <v>0</v>
      </c>
      <c r="L139" s="102">
        <f t="shared" si="39"/>
        <v>226.7</v>
      </c>
      <c r="M139" s="102">
        <f t="shared" ref="M139" si="49">M33+M37+M41+M45+M49+M53+M57+M61+M65+M69+M70+M84+M86+M88+M90+M92+M94+M96+M98+M100+M102+M104</f>
        <v>226.7</v>
      </c>
      <c r="N139" s="102">
        <f t="shared" si="48"/>
        <v>163.69999999999999</v>
      </c>
      <c r="O139" s="102">
        <f t="shared" si="48"/>
        <v>0</v>
      </c>
    </row>
    <row r="140" spans="1:17" ht="26.25" x14ac:dyDescent="0.25">
      <c r="A140" s="586"/>
      <c r="B140" s="462" t="s">
        <v>483</v>
      </c>
      <c r="C140" s="589"/>
      <c r="D140" s="324">
        <f t="shared" si="41"/>
        <v>4.2</v>
      </c>
      <c r="E140" s="97">
        <f>E110</f>
        <v>4.2</v>
      </c>
      <c r="F140" s="97">
        <f t="shared" ref="F140:G140" si="50">F110</f>
        <v>2.7</v>
      </c>
      <c r="G140" s="97">
        <f t="shared" si="50"/>
        <v>0</v>
      </c>
      <c r="H140" s="101">
        <f t="shared" ref="H140" si="51">I140+K140</f>
        <v>0</v>
      </c>
      <c r="I140" s="101">
        <f t="shared" ref="I140:O140" si="52">I110</f>
        <v>0</v>
      </c>
      <c r="J140" s="101">
        <f t="shared" si="52"/>
        <v>0</v>
      </c>
      <c r="K140" s="101">
        <f t="shared" si="52"/>
        <v>0</v>
      </c>
      <c r="L140" s="102">
        <f t="shared" ref="L140" si="53">M140+O140</f>
        <v>4.2</v>
      </c>
      <c r="M140" s="102">
        <f t="shared" ref="M140" si="54">M110</f>
        <v>4.2</v>
      </c>
      <c r="N140" s="102">
        <f t="shared" si="52"/>
        <v>2.7</v>
      </c>
      <c r="O140" s="102">
        <f t="shared" si="52"/>
        <v>0</v>
      </c>
    </row>
    <row r="141" spans="1:17" x14ac:dyDescent="0.25">
      <c r="A141" s="7"/>
      <c r="B141" s="124"/>
      <c r="C141" s="133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7"/>
    </row>
    <row r="142" spans="1:17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1" t="s">
        <v>305</v>
      </c>
      <c r="Q142" s="72">
        <f>SUMIF(C12:C116,1,L12:L116)</f>
        <v>196.3</v>
      </c>
    </row>
    <row r="143" spans="1:17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1" t="s">
        <v>306</v>
      </c>
      <c r="Q143" s="72">
        <f>SUMIF(C12:C116,2,L12:L116)</f>
        <v>24.299999999999997</v>
      </c>
    </row>
    <row r="144" spans="1:17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1" t="s">
        <v>307</v>
      </c>
      <c r="Q144" s="72">
        <f>SUMIF(C12:C112,3,L12:L112)</f>
        <v>372.8</v>
      </c>
    </row>
    <row r="145" spans="1:17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1" t="s">
        <v>308</v>
      </c>
      <c r="Q145" s="72">
        <f>SUMIF(C12:C116,4,L12:L116)</f>
        <v>622.80000000000007</v>
      </c>
    </row>
    <row r="146" spans="1:17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1" t="s">
        <v>311</v>
      </c>
      <c r="Q146" s="72">
        <f>SUMIF(C12:C116,5,L12:L116)</f>
        <v>0</v>
      </c>
    </row>
    <row r="147" spans="1:17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1" t="s">
        <v>309</v>
      </c>
      <c r="Q147" s="72">
        <f>SUMIF(C12:C116,6,L12:L116)</f>
        <v>0</v>
      </c>
    </row>
    <row r="148" spans="1:17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1" t="s">
        <v>310</v>
      </c>
      <c r="Q148" s="72">
        <f>SUMIF(C12:C112,7,L12:L112)</f>
        <v>168.8</v>
      </c>
    </row>
    <row r="149" spans="1:17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1" t="s">
        <v>312</v>
      </c>
      <c r="Q149" s="72">
        <f>SUMIF(C12:C112,8,L12:L112)</f>
        <v>0</v>
      </c>
    </row>
    <row r="150" spans="1:17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1" t="s">
        <v>313</v>
      </c>
      <c r="Q150" s="72">
        <f>SUMIF(C12:C116,9,L12:L116)</f>
        <v>0</v>
      </c>
    </row>
    <row r="151" spans="1:17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1" t="s">
        <v>314</v>
      </c>
      <c r="Q151" s="72">
        <f>SUMIF(C12:C116,10,L12:L116)</f>
        <v>1126.2</v>
      </c>
    </row>
    <row r="152" spans="1:17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6" t="s">
        <v>172</v>
      </c>
      <c r="Q152" s="77">
        <f>SUM(Q142:Q151)</f>
        <v>2511.2000000000003</v>
      </c>
    </row>
    <row r="153" spans="1:17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8"/>
      <c r="Q153" s="78"/>
    </row>
    <row r="154" spans="1:17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8"/>
      <c r="Q154" s="78">
        <f>Q152-L118</f>
        <v>0</v>
      </c>
    </row>
    <row r="155" spans="1:17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</row>
    <row r="156" spans="1:17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7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</row>
    <row r="158" spans="1:17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</row>
    <row r="159" spans="1:17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</row>
    <row r="160" spans="1:17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</row>
    <row r="161" spans="1:15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</row>
    <row r="162" spans="1:15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</row>
    <row r="163" spans="1:15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</row>
    <row r="164" spans="1:15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</row>
    <row r="165" spans="1:15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</row>
    <row r="166" spans="1:15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</row>
    <row r="167" spans="1:15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</row>
    <row r="168" spans="1:15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</row>
    <row r="169" spans="1:15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</row>
    <row r="170" spans="1:15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</row>
    <row r="171" spans="1:15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</row>
    <row r="172" spans="1:15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</row>
    <row r="173" spans="1:15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</row>
    <row r="174" spans="1:15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</row>
    <row r="175" spans="1:15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</row>
    <row r="176" spans="1:15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</row>
    <row r="177" spans="1:15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</row>
    <row r="178" spans="1:15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</row>
    <row r="179" spans="1:15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</row>
    <row r="180" spans="1:15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</row>
    <row r="181" spans="1:15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</row>
    <row r="182" spans="1:15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</row>
    <row r="183" spans="1:15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</row>
    <row r="184" spans="1:15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</row>
    <row r="185" spans="1:15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</row>
    <row r="186" spans="1:15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</row>
    <row r="187" spans="1:15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</row>
    <row r="188" spans="1:15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</row>
    <row r="189" spans="1:15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</row>
    <row r="190" spans="1:15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</row>
    <row r="191" spans="1:15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</row>
    <row r="192" spans="1:15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</row>
    <row r="193" spans="1:15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</row>
    <row r="194" spans="1:15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</row>
    <row r="195" spans="1:15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</row>
    <row r="196" spans="1:15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</row>
    <row r="197" spans="1:15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</row>
    <row r="198" spans="1:15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</row>
    <row r="199" spans="1:15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</row>
    <row r="200" spans="1:15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</row>
    <row r="201" spans="1:15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</row>
    <row r="202" spans="1:15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</row>
    <row r="203" spans="1:15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</row>
    <row r="204" spans="1:15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</row>
    <row r="205" spans="1:15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</row>
    <row r="206" spans="1:15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</row>
    <row r="207" spans="1:15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</row>
    <row r="208" spans="1:15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</row>
    <row r="209" spans="1:15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</row>
    <row r="210" spans="1:15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</row>
    <row r="211" spans="1:15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 x14ac:dyDescent="0.25">
      <c r="A213" s="7"/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</row>
    <row r="214" spans="1:15" x14ac:dyDescent="0.25">
      <c r="A214" s="7"/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 x14ac:dyDescent="0.25">
      <c r="A215" s="7"/>
      <c r="B215" s="7"/>
      <c r="C215" s="53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  <row r="216" spans="1:15" x14ac:dyDescent="0.25">
      <c r="A216" s="7"/>
      <c r="B216" s="7"/>
      <c r="C216" s="53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</row>
    <row r="217" spans="1:15" x14ac:dyDescent="0.25">
      <c r="A217" s="7"/>
      <c r="B217" s="7"/>
      <c r="C217" s="53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</row>
    <row r="218" spans="1:15" x14ac:dyDescent="0.25">
      <c r="A218" s="7"/>
      <c r="B218" s="7"/>
      <c r="C218" s="53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</row>
    <row r="219" spans="1:15" x14ac:dyDescent="0.25">
      <c r="A219" s="7"/>
      <c r="B219" s="7"/>
      <c r="C219" s="53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</row>
    <row r="220" spans="1:15" x14ac:dyDescent="0.25">
      <c r="A220" s="7"/>
      <c r="B220" s="7"/>
      <c r="C220" s="53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</row>
    <row r="221" spans="1:15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</row>
    <row r="222" spans="1:15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5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5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</row>
    <row r="225" spans="1:15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1:15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1:15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1:15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1:15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1:15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5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5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5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5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5" x14ac:dyDescent="0.25">
      <c r="C236" s="54"/>
    </row>
    <row r="237" spans="1:15" x14ac:dyDescent="0.25">
      <c r="C237" s="54"/>
    </row>
    <row r="238" spans="1:15" x14ac:dyDescent="0.25">
      <c r="C238" s="54"/>
    </row>
    <row r="239" spans="1:15" x14ac:dyDescent="0.25">
      <c r="C239" s="54"/>
    </row>
    <row r="240" spans="1:15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</sheetData>
  <mergeCells count="44">
    <mergeCell ref="A118:A140"/>
    <mergeCell ref="C118:C140"/>
    <mergeCell ref="B81:O81"/>
    <mergeCell ref="A76:A79"/>
    <mergeCell ref="E8:G8"/>
    <mergeCell ref="E9:F9"/>
    <mergeCell ref="G9:G10"/>
    <mergeCell ref="C70:C71"/>
    <mergeCell ref="B11:O11"/>
    <mergeCell ref="I9:J9"/>
    <mergeCell ref="D8:D10"/>
    <mergeCell ref="B75:O75"/>
    <mergeCell ref="C72:C73"/>
    <mergeCell ref="C8:C10"/>
    <mergeCell ref="K9:K10"/>
    <mergeCell ref="C82:C83"/>
    <mergeCell ref="B1:O1"/>
    <mergeCell ref="B2:O2"/>
    <mergeCell ref="B3:O3"/>
    <mergeCell ref="B4:O4"/>
    <mergeCell ref="I8:K8"/>
    <mergeCell ref="A6:O6"/>
    <mergeCell ref="L8:L10"/>
    <mergeCell ref="M8:O8"/>
    <mergeCell ref="M9:N9"/>
    <mergeCell ref="O9:O10"/>
    <mergeCell ref="A8:A10"/>
    <mergeCell ref="B8:B10"/>
    <mergeCell ref="H8:H10"/>
    <mergeCell ref="C84:C85"/>
    <mergeCell ref="A115:A116"/>
    <mergeCell ref="A108:A114"/>
    <mergeCell ref="C115:C116"/>
    <mergeCell ref="C88:C89"/>
    <mergeCell ref="C90:C91"/>
    <mergeCell ref="C98:C99"/>
    <mergeCell ref="C102:C103"/>
    <mergeCell ref="B107:O107"/>
    <mergeCell ref="C100:C101"/>
    <mergeCell ref="C92:C93"/>
    <mergeCell ref="C96:C97"/>
    <mergeCell ref="C94:C95"/>
    <mergeCell ref="C104:C105"/>
    <mergeCell ref="C86:C87"/>
  </mergeCells>
  <phoneticPr fontId="2" type="noConversion"/>
  <pageMargins left="1.1811023622047245" right="0.39370078740157483" top="0.78740157480314965" bottom="0.70866141732283472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3"/>
  <sheetViews>
    <sheetView showZeros="0" workbookViewId="0">
      <selection activeCell="B3" sqref="B3:O3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583" t="s">
        <v>329</v>
      </c>
      <c r="C1" s="583"/>
      <c r="D1" s="583"/>
      <c r="E1" s="583"/>
      <c r="F1" s="583"/>
      <c r="G1" s="583"/>
      <c r="H1" s="583"/>
      <c r="I1" s="583"/>
      <c r="J1" s="583"/>
      <c r="K1" s="583"/>
      <c r="L1" s="583"/>
      <c r="M1" s="583"/>
      <c r="N1" s="583"/>
      <c r="O1" s="583"/>
    </row>
    <row r="2" spans="1:17" x14ac:dyDescent="0.25">
      <c r="B2" s="583" t="s">
        <v>467</v>
      </c>
      <c r="C2" s="583"/>
      <c r="D2" s="583"/>
      <c r="E2" s="583"/>
      <c r="F2" s="583"/>
      <c r="G2" s="583"/>
      <c r="H2" s="583"/>
      <c r="I2" s="583"/>
      <c r="J2" s="583"/>
      <c r="K2" s="583"/>
      <c r="L2" s="583"/>
      <c r="M2" s="583"/>
      <c r="N2" s="583"/>
      <c r="O2" s="583"/>
    </row>
    <row r="3" spans="1:17" x14ac:dyDescent="0.25">
      <c r="B3" s="583" t="s">
        <v>529</v>
      </c>
      <c r="C3" s="583"/>
      <c r="D3" s="583"/>
      <c r="E3" s="583"/>
      <c r="F3" s="583"/>
      <c r="G3" s="583"/>
      <c r="H3" s="583"/>
      <c r="I3" s="583"/>
      <c r="J3" s="583"/>
      <c r="K3" s="583"/>
      <c r="L3" s="583"/>
      <c r="M3" s="583"/>
      <c r="N3" s="583"/>
      <c r="O3" s="583"/>
    </row>
    <row r="4" spans="1:17" x14ac:dyDescent="0.25">
      <c r="B4" s="583" t="s">
        <v>342</v>
      </c>
      <c r="C4" s="583"/>
      <c r="D4" s="583"/>
      <c r="E4" s="583"/>
      <c r="F4" s="583"/>
      <c r="G4" s="583"/>
      <c r="H4" s="583"/>
      <c r="I4" s="583"/>
      <c r="J4" s="583"/>
      <c r="K4" s="583"/>
      <c r="L4" s="583"/>
      <c r="M4" s="583"/>
      <c r="N4" s="583"/>
      <c r="O4" s="583"/>
    </row>
    <row r="5" spans="1:17" x14ac:dyDescent="0.25">
      <c r="A5" s="7"/>
      <c r="B5" s="7"/>
      <c r="C5" s="149"/>
      <c r="D5" s="7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7"/>
    </row>
    <row r="6" spans="1:17" ht="32.25" customHeight="1" x14ac:dyDescent="0.25">
      <c r="A6" s="598" t="s">
        <v>504</v>
      </c>
      <c r="B6" s="598"/>
      <c r="C6" s="598"/>
      <c r="D6" s="598"/>
      <c r="E6" s="598"/>
      <c r="F6" s="598"/>
      <c r="G6" s="598"/>
      <c r="H6" s="598"/>
      <c r="I6" s="598"/>
      <c r="J6" s="598"/>
      <c r="K6" s="598"/>
      <c r="L6" s="598"/>
      <c r="M6" s="598"/>
      <c r="N6" s="598"/>
      <c r="O6" s="598"/>
    </row>
    <row r="7" spans="1:17" x14ac:dyDescent="0.25">
      <c r="A7" s="59"/>
      <c r="B7" s="59"/>
      <c r="C7" s="59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5" t="s">
        <v>412</v>
      </c>
    </row>
    <row r="8" spans="1:17" ht="15" customHeight="1" x14ac:dyDescent="0.25">
      <c r="A8" s="551" t="s">
        <v>5</v>
      </c>
      <c r="B8" s="554" t="s">
        <v>326</v>
      </c>
      <c r="C8" s="554" t="s">
        <v>54</v>
      </c>
      <c r="D8" s="531" t="s">
        <v>337</v>
      </c>
      <c r="E8" s="535" t="s">
        <v>194</v>
      </c>
      <c r="F8" s="535"/>
      <c r="G8" s="536"/>
      <c r="H8" s="557" t="s">
        <v>339</v>
      </c>
      <c r="I8" s="560" t="s">
        <v>194</v>
      </c>
      <c r="J8" s="561"/>
      <c r="K8" s="562"/>
      <c r="L8" s="599" t="s">
        <v>0</v>
      </c>
      <c r="M8" s="538" t="s">
        <v>194</v>
      </c>
      <c r="N8" s="539"/>
      <c r="O8" s="540"/>
    </row>
    <row r="9" spans="1:17" x14ac:dyDescent="0.25">
      <c r="A9" s="552"/>
      <c r="B9" s="555"/>
      <c r="C9" s="555"/>
      <c r="D9" s="532"/>
      <c r="E9" s="536" t="s">
        <v>1</v>
      </c>
      <c r="F9" s="563"/>
      <c r="G9" s="537" t="s">
        <v>2</v>
      </c>
      <c r="H9" s="558"/>
      <c r="I9" s="569" t="s">
        <v>1</v>
      </c>
      <c r="J9" s="569"/>
      <c r="K9" s="550" t="s">
        <v>2</v>
      </c>
      <c r="L9" s="600"/>
      <c r="M9" s="530" t="s">
        <v>1</v>
      </c>
      <c r="N9" s="530"/>
      <c r="O9" s="541" t="s">
        <v>2</v>
      </c>
    </row>
    <row r="10" spans="1:17" ht="28.5" customHeight="1" x14ac:dyDescent="0.25">
      <c r="A10" s="553"/>
      <c r="B10" s="556"/>
      <c r="C10" s="556"/>
      <c r="D10" s="533"/>
      <c r="E10" s="138" t="s">
        <v>3</v>
      </c>
      <c r="F10" s="139" t="s">
        <v>4</v>
      </c>
      <c r="G10" s="537"/>
      <c r="H10" s="559"/>
      <c r="I10" s="141" t="s">
        <v>3</v>
      </c>
      <c r="J10" s="136" t="s">
        <v>4</v>
      </c>
      <c r="K10" s="550"/>
      <c r="L10" s="601"/>
      <c r="M10" s="137" t="s">
        <v>3</v>
      </c>
      <c r="N10" s="135" t="s">
        <v>4</v>
      </c>
      <c r="O10" s="541"/>
    </row>
    <row r="11" spans="1:17" ht="15.95" customHeight="1" x14ac:dyDescent="0.25">
      <c r="A11" s="20" t="s">
        <v>71</v>
      </c>
      <c r="B11" s="527" t="s">
        <v>171</v>
      </c>
      <c r="C11" s="528"/>
      <c r="D11" s="528"/>
      <c r="E11" s="528"/>
      <c r="F11" s="528"/>
      <c r="G11" s="528"/>
      <c r="H11" s="528"/>
      <c r="I11" s="528"/>
      <c r="J11" s="528"/>
      <c r="K11" s="528"/>
      <c r="L11" s="528"/>
      <c r="M11" s="528"/>
      <c r="N11" s="528"/>
      <c r="O11" s="529"/>
    </row>
    <row r="12" spans="1:17" ht="15" customHeight="1" x14ac:dyDescent="0.25">
      <c r="A12" s="6" t="s">
        <v>182</v>
      </c>
      <c r="B12" s="150" t="s">
        <v>20</v>
      </c>
      <c r="C12" s="82"/>
      <c r="D12" s="9">
        <f t="shared" ref="D12:K12" si="0">D13+D14</f>
        <v>886</v>
      </c>
      <c r="E12" s="9">
        <f t="shared" si="0"/>
        <v>886</v>
      </c>
      <c r="F12" s="9">
        <f t="shared" si="0"/>
        <v>639.5</v>
      </c>
      <c r="G12" s="9">
        <f t="shared" si="0"/>
        <v>0</v>
      </c>
      <c r="H12" s="10">
        <f t="shared" si="0"/>
        <v>0</v>
      </c>
      <c r="I12" s="10">
        <f t="shared" si="0"/>
        <v>0</v>
      </c>
      <c r="J12" s="10">
        <f t="shared" si="0"/>
        <v>0</v>
      </c>
      <c r="K12" s="10">
        <f t="shared" si="0"/>
        <v>0</v>
      </c>
      <c r="L12" s="12">
        <f t="shared" ref="L12:O12" si="1">L13+L14</f>
        <v>886</v>
      </c>
      <c r="M12" s="12">
        <f t="shared" si="1"/>
        <v>886</v>
      </c>
      <c r="N12" s="12">
        <f t="shared" si="1"/>
        <v>639.5</v>
      </c>
      <c r="O12" s="12">
        <f t="shared" si="1"/>
        <v>0</v>
      </c>
      <c r="P12" s="71" t="s">
        <v>305</v>
      </c>
      <c r="Q12" s="72"/>
    </row>
    <row r="13" spans="1:17" ht="15" customHeight="1" x14ac:dyDescent="0.25">
      <c r="A13" s="20"/>
      <c r="B13" s="150"/>
      <c r="C13" s="31" t="s">
        <v>30</v>
      </c>
      <c r="D13" s="17">
        <f>E13+G13</f>
        <v>3.7</v>
      </c>
      <c r="E13" s="17">
        <v>3.7</v>
      </c>
      <c r="F13" s="17"/>
      <c r="G13" s="17"/>
      <c r="H13" s="11">
        <f t="shared" ref="H13:H21" si="2">I13+K13</f>
        <v>0</v>
      </c>
      <c r="I13" s="11"/>
      <c r="J13" s="11"/>
      <c r="K13" s="11"/>
      <c r="L13" s="13">
        <f t="shared" ref="L13:L21" si="3">M13+O13</f>
        <v>3.7</v>
      </c>
      <c r="M13" s="13">
        <f t="shared" ref="M13:M21" si="4">E13+I13</f>
        <v>3.7</v>
      </c>
      <c r="N13" s="13">
        <f t="shared" ref="N13:N21" si="5">F13+J13</f>
        <v>0</v>
      </c>
      <c r="O13" s="13">
        <f t="shared" ref="O13:O21" si="6">G13+K13</f>
        <v>0</v>
      </c>
      <c r="P13" s="71" t="s">
        <v>306</v>
      </c>
      <c r="Q13" s="72"/>
    </row>
    <row r="14" spans="1:17" ht="15" customHeight="1" x14ac:dyDescent="0.25">
      <c r="A14" s="151"/>
      <c r="B14" s="152"/>
      <c r="C14" s="31" t="s">
        <v>51</v>
      </c>
      <c r="D14" s="17">
        <f>E14+G14</f>
        <v>882.3</v>
      </c>
      <c r="E14" s="17">
        <v>882.3</v>
      </c>
      <c r="F14" s="17">
        <v>639.5</v>
      </c>
      <c r="G14" s="17"/>
      <c r="H14" s="11">
        <f t="shared" si="2"/>
        <v>0</v>
      </c>
      <c r="I14" s="11"/>
      <c r="J14" s="11"/>
      <c r="K14" s="11"/>
      <c r="L14" s="13">
        <f t="shared" si="3"/>
        <v>882.3</v>
      </c>
      <c r="M14" s="13">
        <f t="shared" si="4"/>
        <v>882.3</v>
      </c>
      <c r="N14" s="13">
        <f t="shared" si="5"/>
        <v>639.5</v>
      </c>
      <c r="O14" s="13">
        <f t="shared" si="6"/>
        <v>0</v>
      </c>
      <c r="P14" s="71" t="s">
        <v>307</v>
      </c>
      <c r="Q14" s="72"/>
    </row>
    <row r="15" spans="1:17" ht="15" customHeight="1" x14ac:dyDescent="0.25">
      <c r="A15" s="20" t="s">
        <v>72</v>
      </c>
      <c r="B15" s="150" t="s">
        <v>55</v>
      </c>
      <c r="C15" s="31" t="s">
        <v>51</v>
      </c>
      <c r="D15" s="17">
        <f>E15+G15</f>
        <v>419.2</v>
      </c>
      <c r="E15" s="17">
        <v>419.2</v>
      </c>
      <c r="F15" s="17">
        <v>312.8</v>
      </c>
      <c r="G15" s="17"/>
      <c r="H15" s="11">
        <f t="shared" si="2"/>
        <v>0</v>
      </c>
      <c r="I15" s="11"/>
      <c r="J15" s="11"/>
      <c r="K15" s="11"/>
      <c r="L15" s="13">
        <f t="shared" si="3"/>
        <v>419.2</v>
      </c>
      <c r="M15" s="13">
        <f t="shared" si="4"/>
        <v>419.2</v>
      </c>
      <c r="N15" s="13">
        <f t="shared" si="5"/>
        <v>312.8</v>
      </c>
      <c r="O15" s="13">
        <f t="shared" si="6"/>
        <v>0</v>
      </c>
      <c r="P15" s="71" t="s">
        <v>308</v>
      </c>
      <c r="Q15" s="72"/>
    </row>
    <row r="16" spans="1:17" ht="15" customHeight="1" x14ac:dyDescent="0.25">
      <c r="A16" s="6" t="s">
        <v>73</v>
      </c>
      <c r="B16" s="30" t="s">
        <v>33</v>
      </c>
      <c r="C16" s="31" t="s">
        <v>51</v>
      </c>
      <c r="D16" s="17">
        <f t="shared" ref="D16:D50" si="7">E16+G16</f>
        <v>505.1</v>
      </c>
      <c r="E16" s="17">
        <v>505.1</v>
      </c>
      <c r="F16" s="17">
        <v>375.6</v>
      </c>
      <c r="G16" s="17"/>
      <c r="H16" s="11">
        <f t="shared" si="2"/>
        <v>0</v>
      </c>
      <c r="I16" s="11"/>
      <c r="J16" s="11"/>
      <c r="K16" s="11"/>
      <c r="L16" s="13">
        <f t="shared" si="3"/>
        <v>505.1</v>
      </c>
      <c r="M16" s="13">
        <f t="shared" si="4"/>
        <v>505.1</v>
      </c>
      <c r="N16" s="13">
        <f t="shared" si="5"/>
        <v>375.6</v>
      </c>
      <c r="O16" s="13">
        <f t="shared" si="6"/>
        <v>0</v>
      </c>
      <c r="P16" s="71" t="s">
        <v>311</v>
      </c>
      <c r="Q16" s="72"/>
    </row>
    <row r="17" spans="1:17" ht="15" customHeight="1" x14ac:dyDescent="0.25">
      <c r="A17" s="6" t="s">
        <v>74</v>
      </c>
      <c r="B17" s="30" t="s">
        <v>160</v>
      </c>
      <c r="C17" s="31" t="s">
        <v>51</v>
      </c>
      <c r="D17" s="17">
        <f t="shared" si="7"/>
        <v>725.5</v>
      </c>
      <c r="E17" s="17">
        <v>725.5</v>
      </c>
      <c r="F17" s="17">
        <v>540</v>
      </c>
      <c r="G17" s="17"/>
      <c r="H17" s="11">
        <f t="shared" si="2"/>
        <v>0</v>
      </c>
      <c r="I17" s="11"/>
      <c r="J17" s="11"/>
      <c r="K17" s="11"/>
      <c r="L17" s="13">
        <f t="shared" si="3"/>
        <v>725.5</v>
      </c>
      <c r="M17" s="13">
        <f t="shared" si="4"/>
        <v>725.5</v>
      </c>
      <c r="N17" s="13">
        <f t="shared" si="5"/>
        <v>540</v>
      </c>
      <c r="O17" s="13">
        <f t="shared" si="6"/>
        <v>0</v>
      </c>
      <c r="P17" s="71" t="s">
        <v>309</v>
      </c>
      <c r="Q17" s="72"/>
    </row>
    <row r="18" spans="1:17" ht="15" customHeight="1" x14ac:dyDescent="0.25">
      <c r="A18" s="6" t="s">
        <v>75</v>
      </c>
      <c r="B18" s="30" t="s">
        <v>434</v>
      </c>
      <c r="C18" s="31" t="s">
        <v>51</v>
      </c>
      <c r="D18" s="17">
        <f t="shared" si="7"/>
        <v>390.1</v>
      </c>
      <c r="E18" s="17">
        <v>390.1</v>
      </c>
      <c r="F18" s="17">
        <v>291.10000000000002</v>
      </c>
      <c r="G18" s="17"/>
      <c r="H18" s="11">
        <f t="shared" si="2"/>
        <v>0</v>
      </c>
      <c r="I18" s="11"/>
      <c r="J18" s="11"/>
      <c r="K18" s="11"/>
      <c r="L18" s="13">
        <f t="shared" si="3"/>
        <v>390.1</v>
      </c>
      <c r="M18" s="13">
        <f t="shared" si="4"/>
        <v>390.1</v>
      </c>
      <c r="N18" s="13">
        <f t="shared" si="5"/>
        <v>291.10000000000002</v>
      </c>
      <c r="O18" s="13">
        <f t="shared" si="6"/>
        <v>0</v>
      </c>
      <c r="P18" s="71" t="s">
        <v>310</v>
      </c>
      <c r="Q18" s="72"/>
    </row>
    <row r="19" spans="1:17" ht="15" customHeight="1" x14ac:dyDescent="0.25">
      <c r="A19" s="14" t="s">
        <v>76</v>
      </c>
      <c r="B19" s="19" t="s">
        <v>152</v>
      </c>
      <c r="C19" s="31" t="s">
        <v>51</v>
      </c>
      <c r="D19" s="17">
        <f t="shared" si="7"/>
        <v>305.7</v>
      </c>
      <c r="E19" s="17">
        <v>305.7</v>
      </c>
      <c r="F19" s="17">
        <v>228.1</v>
      </c>
      <c r="G19" s="17"/>
      <c r="H19" s="11">
        <f t="shared" si="2"/>
        <v>0</v>
      </c>
      <c r="I19" s="11"/>
      <c r="J19" s="11"/>
      <c r="K19" s="11"/>
      <c r="L19" s="13">
        <f t="shared" si="3"/>
        <v>305.7</v>
      </c>
      <c r="M19" s="13">
        <f t="shared" si="4"/>
        <v>305.7</v>
      </c>
      <c r="N19" s="13">
        <f t="shared" si="5"/>
        <v>228.1</v>
      </c>
      <c r="O19" s="13">
        <f t="shared" si="6"/>
        <v>0</v>
      </c>
      <c r="P19" s="71" t="s">
        <v>312</v>
      </c>
      <c r="Q19" s="72">
        <f>L13+L50</f>
        <v>11.8</v>
      </c>
    </row>
    <row r="20" spans="1:17" ht="15" customHeight="1" x14ac:dyDescent="0.25">
      <c r="A20" s="20" t="s">
        <v>77</v>
      </c>
      <c r="B20" s="32" t="s">
        <v>343</v>
      </c>
      <c r="C20" s="31" t="s">
        <v>51</v>
      </c>
      <c r="D20" s="17">
        <f t="shared" si="7"/>
        <v>395.7</v>
      </c>
      <c r="E20" s="17">
        <v>395.7</v>
      </c>
      <c r="F20" s="17">
        <v>295.60000000000002</v>
      </c>
      <c r="G20" s="17"/>
      <c r="H20" s="11">
        <f t="shared" si="2"/>
        <v>0</v>
      </c>
      <c r="I20" s="11"/>
      <c r="J20" s="11"/>
      <c r="K20" s="11"/>
      <c r="L20" s="13">
        <f t="shared" si="3"/>
        <v>395.7</v>
      </c>
      <c r="M20" s="13">
        <f t="shared" si="4"/>
        <v>395.7</v>
      </c>
      <c r="N20" s="13">
        <f t="shared" si="5"/>
        <v>295.60000000000002</v>
      </c>
      <c r="O20" s="13">
        <f t="shared" si="6"/>
        <v>0</v>
      </c>
      <c r="P20" s="71" t="s">
        <v>313</v>
      </c>
      <c r="Q20" s="72">
        <f>SUM(L14:L49)</f>
        <v>9000.0999999999985</v>
      </c>
    </row>
    <row r="21" spans="1:17" ht="15" customHeight="1" x14ac:dyDescent="0.25">
      <c r="A21" s="6" t="s">
        <v>78</v>
      </c>
      <c r="B21" s="30" t="s">
        <v>435</v>
      </c>
      <c r="C21" s="16" t="s">
        <v>51</v>
      </c>
      <c r="D21" s="17">
        <f t="shared" si="7"/>
        <v>444.4</v>
      </c>
      <c r="E21" s="17">
        <v>444.4</v>
      </c>
      <c r="F21" s="17">
        <v>330</v>
      </c>
      <c r="G21" s="17"/>
      <c r="H21" s="11">
        <f t="shared" si="2"/>
        <v>0</v>
      </c>
      <c r="I21" s="11"/>
      <c r="J21" s="11"/>
      <c r="K21" s="11"/>
      <c r="L21" s="13">
        <f t="shared" si="3"/>
        <v>444.4</v>
      </c>
      <c r="M21" s="13">
        <f t="shared" si="4"/>
        <v>444.4</v>
      </c>
      <c r="N21" s="13">
        <f t="shared" si="5"/>
        <v>330</v>
      </c>
      <c r="O21" s="13">
        <f t="shared" si="6"/>
        <v>0</v>
      </c>
      <c r="P21" s="71" t="s">
        <v>314</v>
      </c>
      <c r="Q21" s="72"/>
    </row>
    <row r="22" spans="1:17" ht="15" customHeight="1" x14ac:dyDescent="0.25">
      <c r="A22" s="6" t="s">
        <v>79</v>
      </c>
      <c r="B22" s="30" t="s">
        <v>436</v>
      </c>
      <c r="C22" s="16" t="s">
        <v>51</v>
      </c>
      <c r="D22" s="17">
        <f t="shared" si="7"/>
        <v>588.29999999999995</v>
      </c>
      <c r="E22" s="17">
        <v>588.29999999999995</v>
      </c>
      <c r="F22" s="17">
        <v>435.9</v>
      </c>
      <c r="G22" s="17"/>
      <c r="H22" s="11">
        <f t="shared" ref="H22:H50" si="8">I22+K22</f>
        <v>0</v>
      </c>
      <c r="I22" s="11"/>
      <c r="J22" s="11"/>
      <c r="K22" s="11"/>
      <c r="L22" s="13">
        <f t="shared" ref="L22:L50" si="9">M22+O22</f>
        <v>588.29999999999995</v>
      </c>
      <c r="M22" s="13">
        <f t="shared" ref="M22:M50" si="10">E22+I22</f>
        <v>588.29999999999995</v>
      </c>
      <c r="N22" s="13">
        <f t="shared" ref="N22:N50" si="11">F22+J22</f>
        <v>435.9</v>
      </c>
      <c r="O22" s="13">
        <f t="shared" ref="O22:O50" si="12">G22+K22</f>
        <v>0</v>
      </c>
      <c r="P22" s="76" t="s">
        <v>172</v>
      </c>
      <c r="Q22" s="77">
        <f>SUM(Q12:Q21)</f>
        <v>9011.8999999999978</v>
      </c>
    </row>
    <row r="23" spans="1:17" ht="15" customHeight="1" x14ac:dyDescent="0.25">
      <c r="A23" s="6" t="s">
        <v>80</v>
      </c>
      <c r="B23" s="30" t="s">
        <v>437</v>
      </c>
      <c r="C23" s="16" t="s">
        <v>51</v>
      </c>
      <c r="D23" s="17">
        <f t="shared" si="7"/>
        <v>492.3</v>
      </c>
      <c r="E23" s="17">
        <v>492.3</v>
      </c>
      <c r="F23" s="17">
        <v>364</v>
      </c>
      <c r="G23" s="17"/>
      <c r="H23" s="11">
        <f t="shared" si="8"/>
        <v>0</v>
      </c>
      <c r="I23" s="11"/>
      <c r="J23" s="11"/>
      <c r="K23" s="11"/>
      <c r="L23" s="13">
        <f t="shared" si="9"/>
        <v>492.3</v>
      </c>
      <c r="M23" s="13">
        <f t="shared" si="10"/>
        <v>492.3</v>
      </c>
      <c r="N23" s="13">
        <f t="shared" si="11"/>
        <v>364</v>
      </c>
      <c r="O23" s="13">
        <f t="shared" si="12"/>
        <v>0</v>
      </c>
      <c r="P23" s="78"/>
      <c r="Q23" s="78"/>
    </row>
    <row r="24" spans="1:17" ht="15" customHeight="1" x14ac:dyDescent="0.25">
      <c r="A24" s="6" t="s">
        <v>81</v>
      </c>
      <c r="B24" s="30" t="s">
        <v>396</v>
      </c>
      <c r="C24" s="16" t="s">
        <v>51</v>
      </c>
      <c r="D24" s="17">
        <f t="shared" si="7"/>
        <v>564.5</v>
      </c>
      <c r="E24" s="17">
        <v>564.5</v>
      </c>
      <c r="F24" s="17">
        <v>417</v>
      </c>
      <c r="G24" s="17"/>
      <c r="H24" s="11">
        <f t="shared" si="8"/>
        <v>0</v>
      </c>
      <c r="I24" s="11"/>
      <c r="J24" s="11"/>
      <c r="K24" s="11"/>
      <c r="L24" s="13">
        <f t="shared" si="9"/>
        <v>564.5</v>
      </c>
      <c r="M24" s="13">
        <f t="shared" si="10"/>
        <v>564.5</v>
      </c>
      <c r="N24" s="13">
        <f t="shared" si="11"/>
        <v>417</v>
      </c>
      <c r="O24" s="13">
        <f t="shared" si="12"/>
        <v>0</v>
      </c>
      <c r="P24" s="78"/>
      <c r="Q24" s="78">
        <f>Q22-L51</f>
        <v>0</v>
      </c>
    </row>
    <row r="25" spans="1:17" ht="15" customHeight="1" x14ac:dyDescent="0.25">
      <c r="A25" s="6" t="s">
        <v>82</v>
      </c>
      <c r="B25" s="94" t="s">
        <v>46</v>
      </c>
      <c r="C25" s="31" t="s">
        <v>51</v>
      </c>
      <c r="D25" s="17">
        <f t="shared" si="7"/>
        <v>159.19999999999999</v>
      </c>
      <c r="E25" s="17">
        <v>159.19999999999999</v>
      </c>
      <c r="F25" s="17">
        <v>119.8</v>
      </c>
      <c r="G25" s="17"/>
      <c r="H25" s="11">
        <f t="shared" si="8"/>
        <v>0</v>
      </c>
      <c r="I25" s="11"/>
      <c r="J25" s="11"/>
      <c r="K25" s="11"/>
      <c r="L25" s="13">
        <f t="shared" si="9"/>
        <v>159.19999999999999</v>
      </c>
      <c r="M25" s="13">
        <f t="shared" si="10"/>
        <v>159.19999999999999</v>
      </c>
      <c r="N25" s="13">
        <f t="shared" si="11"/>
        <v>119.8</v>
      </c>
      <c r="O25" s="13">
        <f t="shared" si="12"/>
        <v>0</v>
      </c>
    </row>
    <row r="26" spans="1:17" ht="15" customHeight="1" x14ac:dyDescent="0.25">
      <c r="A26" s="6" t="s">
        <v>83</v>
      </c>
      <c r="B26" s="30" t="s">
        <v>43</v>
      </c>
      <c r="C26" s="31" t="s">
        <v>51</v>
      </c>
      <c r="D26" s="17">
        <f t="shared" si="7"/>
        <v>159.30000000000001</v>
      </c>
      <c r="E26" s="17">
        <v>159.30000000000001</v>
      </c>
      <c r="F26" s="17">
        <v>119.7</v>
      </c>
      <c r="G26" s="17"/>
      <c r="H26" s="11">
        <f t="shared" si="8"/>
        <v>0</v>
      </c>
      <c r="I26" s="11"/>
      <c r="J26" s="11"/>
      <c r="K26" s="11"/>
      <c r="L26" s="13">
        <f t="shared" si="9"/>
        <v>159.30000000000001</v>
      </c>
      <c r="M26" s="13">
        <f t="shared" si="10"/>
        <v>159.30000000000001</v>
      </c>
      <c r="N26" s="13">
        <f t="shared" si="11"/>
        <v>119.7</v>
      </c>
      <c r="O26" s="13">
        <f t="shared" si="12"/>
        <v>0</v>
      </c>
      <c r="Q26" s="2">
        <f>L51-Q22</f>
        <v>0</v>
      </c>
    </row>
    <row r="27" spans="1:17" ht="15" customHeight="1" x14ac:dyDescent="0.25">
      <c r="A27" s="6" t="s">
        <v>84</v>
      </c>
      <c r="B27" s="30" t="s">
        <v>45</v>
      </c>
      <c r="C27" s="31" t="s">
        <v>51</v>
      </c>
      <c r="D27" s="17">
        <f t="shared" si="7"/>
        <v>160.30000000000001</v>
      </c>
      <c r="E27" s="17">
        <v>160.30000000000001</v>
      </c>
      <c r="F27" s="17">
        <v>120.5</v>
      </c>
      <c r="G27" s="17"/>
      <c r="H27" s="11">
        <f t="shared" si="8"/>
        <v>0</v>
      </c>
      <c r="I27" s="11"/>
      <c r="J27" s="11"/>
      <c r="K27" s="11"/>
      <c r="L27" s="13">
        <f t="shared" si="9"/>
        <v>160.30000000000001</v>
      </c>
      <c r="M27" s="13">
        <f t="shared" si="10"/>
        <v>160.30000000000001</v>
      </c>
      <c r="N27" s="13">
        <f t="shared" si="11"/>
        <v>120.5</v>
      </c>
      <c r="O27" s="13">
        <f t="shared" si="12"/>
        <v>0</v>
      </c>
    </row>
    <row r="28" spans="1:17" ht="15" customHeight="1" x14ac:dyDescent="0.25">
      <c r="A28" s="6" t="s">
        <v>85</v>
      </c>
      <c r="B28" s="30" t="s">
        <v>165</v>
      </c>
      <c r="C28" s="31" t="s">
        <v>51</v>
      </c>
      <c r="D28" s="17">
        <f t="shared" si="7"/>
        <v>278.7</v>
      </c>
      <c r="E28" s="17">
        <v>278.7</v>
      </c>
      <c r="F28" s="17">
        <v>208.7</v>
      </c>
      <c r="G28" s="17"/>
      <c r="H28" s="11">
        <f t="shared" si="8"/>
        <v>0</v>
      </c>
      <c r="I28" s="11"/>
      <c r="J28" s="11"/>
      <c r="K28" s="11"/>
      <c r="L28" s="13">
        <f t="shared" si="9"/>
        <v>278.7</v>
      </c>
      <c r="M28" s="13">
        <f t="shared" si="10"/>
        <v>278.7</v>
      </c>
      <c r="N28" s="13">
        <f t="shared" si="11"/>
        <v>208.7</v>
      </c>
      <c r="O28" s="13">
        <f t="shared" si="12"/>
        <v>0</v>
      </c>
    </row>
    <row r="29" spans="1:17" ht="15" customHeight="1" x14ac:dyDescent="0.25">
      <c r="A29" s="6" t="s">
        <v>86</v>
      </c>
      <c r="B29" s="30" t="s">
        <v>44</v>
      </c>
      <c r="C29" s="31" t="s">
        <v>51</v>
      </c>
      <c r="D29" s="17">
        <f t="shared" si="7"/>
        <v>110.6</v>
      </c>
      <c r="E29" s="17">
        <v>110.6</v>
      </c>
      <c r="F29" s="17">
        <v>83.4</v>
      </c>
      <c r="G29" s="17"/>
      <c r="H29" s="11">
        <f t="shared" si="8"/>
        <v>0</v>
      </c>
      <c r="I29" s="11"/>
      <c r="J29" s="11"/>
      <c r="K29" s="11"/>
      <c r="L29" s="13">
        <f t="shared" si="9"/>
        <v>110.6</v>
      </c>
      <c r="M29" s="13">
        <f t="shared" si="10"/>
        <v>110.6</v>
      </c>
      <c r="N29" s="13">
        <f t="shared" si="11"/>
        <v>83.4</v>
      </c>
      <c r="O29" s="13">
        <f t="shared" si="12"/>
        <v>0</v>
      </c>
    </row>
    <row r="30" spans="1:17" ht="15" customHeight="1" x14ac:dyDescent="0.25">
      <c r="A30" s="6" t="s">
        <v>87</v>
      </c>
      <c r="B30" s="94" t="s">
        <v>47</v>
      </c>
      <c r="C30" s="31" t="s">
        <v>51</v>
      </c>
      <c r="D30" s="17">
        <f t="shared" si="7"/>
        <v>237.2</v>
      </c>
      <c r="E30" s="17">
        <v>237.2</v>
      </c>
      <c r="F30" s="17">
        <v>177.6</v>
      </c>
      <c r="G30" s="17"/>
      <c r="H30" s="11">
        <f t="shared" si="8"/>
        <v>0</v>
      </c>
      <c r="I30" s="11"/>
      <c r="J30" s="11"/>
      <c r="K30" s="11"/>
      <c r="L30" s="13">
        <f t="shared" si="9"/>
        <v>237.2</v>
      </c>
      <c r="M30" s="13">
        <f t="shared" si="10"/>
        <v>237.2</v>
      </c>
      <c r="N30" s="13">
        <f t="shared" si="11"/>
        <v>177.6</v>
      </c>
      <c r="O30" s="13">
        <f t="shared" si="12"/>
        <v>0</v>
      </c>
    </row>
    <row r="31" spans="1:17" ht="15" customHeight="1" x14ac:dyDescent="0.25">
      <c r="A31" s="6" t="s">
        <v>88</v>
      </c>
      <c r="B31" s="34" t="s">
        <v>397</v>
      </c>
      <c r="C31" s="31" t="s">
        <v>51</v>
      </c>
      <c r="D31" s="17">
        <f t="shared" si="7"/>
        <v>173.7</v>
      </c>
      <c r="E31" s="17">
        <v>173.7</v>
      </c>
      <c r="F31" s="17">
        <v>130.5</v>
      </c>
      <c r="G31" s="17"/>
      <c r="H31" s="11">
        <f t="shared" si="8"/>
        <v>0</v>
      </c>
      <c r="I31" s="11"/>
      <c r="J31" s="11"/>
      <c r="K31" s="11"/>
      <c r="L31" s="13">
        <f t="shared" si="9"/>
        <v>173.7</v>
      </c>
      <c r="M31" s="13">
        <f>E31+I31</f>
        <v>173.7</v>
      </c>
      <c r="N31" s="13">
        <f>F31+J31</f>
        <v>130.5</v>
      </c>
      <c r="O31" s="13">
        <f>G31+K31</f>
        <v>0</v>
      </c>
    </row>
    <row r="32" spans="1:17" ht="15" customHeight="1" x14ac:dyDescent="0.25">
      <c r="A32" s="6" t="s">
        <v>89</v>
      </c>
      <c r="B32" s="30" t="s">
        <v>42</v>
      </c>
      <c r="C32" s="31" t="s">
        <v>51</v>
      </c>
      <c r="D32" s="17">
        <f t="shared" si="7"/>
        <v>186.7</v>
      </c>
      <c r="E32" s="17">
        <v>186.7</v>
      </c>
      <c r="F32" s="17">
        <v>137</v>
      </c>
      <c r="G32" s="17"/>
      <c r="H32" s="11">
        <f t="shared" si="8"/>
        <v>0</v>
      </c>
      <c r="I32" s="11"/>
      <c r="J32" s="11"/>
      <c r="K32" s="11"/>
      <c r="L32" s="13">
        <f t="shared" si="9"/>
        <v>186.7</v>
      </c>
      <c r="M32" s="13">
        <f t="shared" si="10"/>
        <v>186.7</v>
      </c>
      <c r="N32" s="13">
        <f t="shared" si="11"/>
        <v>137</v>
      </c>
      <c r="O32" s="13">
        <f t="shared" si="12"/>
        <v>0</v>
      </c>
    </row>
    <row r="33" spans="1:15" ht="15" customHeight="1" x14ac:dyDescent="0.25">
      <c r="A33" s="6" t="s">
        <v>90</v>
      </c>
      <c r="B33" s="35" t="s">
        <v>398</v>
      </c>
      <c r="C33" s="31" t="s">
        <v>51</v>
      </c>
      <c r="D33" s="17">
        <f>E33+G33</f>
        <v>100.7</v>
      </c>
      <c r="E33" s="17">
        <v>100.7</v>
      </c>
      <c r="F33" s="17">
        <v>75.2</v>
      </c>
      <c r="G33" s="17"/>
      <c r="H33" s="11">
        <f>I33+K33</f>
        <v>0</v>
      </c>
      <c r="I33" s="11"/>
      <c r="J33" s="11"/>
      <c r="K33" s="11"/>
      <c r="L33" s="13">
        <f>M33+O33</f>
        <v>100.7</v>
      </c>
      <c r="M33" s="13">
        <f>E33+I33</f>
        <v>100.7</v>
      </c>
      <c r="N33" s="13">
        <f>F33+J33</f>
        <v>75.2</v>
      </c>
      <c r="O33" s="13">
        <f>G33+K33</f>
        <v>0</v>
      </c>
    </row>
    <row r="34" spans="1:15" ht="15" customHeight="1" x14ac:dyDescent="0.25">
      <c r="A34" s="33" t="s">
        <v>91</v>
      </c>
      <c r="B34" s="94" t="s">
        <v>41</v>
      </c>
      <c r="C34" s="31" t="s">
        <v>51</v>
      </c>
      <c r="D34" s="17">
        <f t="shared" si="7"/>
        <v>98.2</v>
      </c>
      <c r="E34" s="17">
        <v>98.2</v>
      </c>
      <c r="F34" s="17">
        <v>73.099999999999994</v>
      </c>
      <c r="G34" s="17"/>
      <c r="H34" s="11">
        <f t="shared" si="8"/>
        <v>0</v>
      </c>
      <c r="I34" s="11"/>
      <c r="J34" s="11"/>
      <c r="K34" s="11"/>
      <c r="L34" s="13">
        <f t="shared" si="9"/>
        <v>98.2</v>
      </c>
      <c r="M34" s="13">
        <f t="shared" si="10"/>
        <v>98.2</v>
      </c>
      <c r="N34" s="13">
        <f t="shared" si="11"/>
        <v>73.099999999999994</v>
      </c>
      <c r="O34" s="13">
        <f t="shared" si="12"/>
        <v>0</v>
      </c>
    </row>
    <row r="35" spans="1:15" ht="15" customHeight="1" x14ac:dyDescent="0.25">
      <c r="A35" s="6" t="s">
        <v>92</v>
      </c>
      <c r="B35" s="30" t="s">
        <v>161</v>
      </c>
      <c r="C35" s="31" t="s">
        <v>51</v>
      </c>
      <c r="D35" s="17">
        <f t="shared" si="7"/>
        <v>80.2</v>
      </c>
      <c r="E35" s="17">
        <v>80.2</v>
      </c>
      <c r="F35" s="17">
        <v>60.1</v>
      </c>
      <c r="G35" s="17"/>
      <c r="H35" s="11">
        <f t="shared" si="8"/>
        <v>0</v>
      </c>
      <c r="I35" s="11"/>
      <c r="J35" s="11"/>
      <c r="K35" s="11"/>
      <c r="L35" s="13">
        <f t="shared" si="9"/>
        <v>80.2</v>
      </c>
      <c r="M35" s="13">
        <f t="shared" si="10"/>
        <v>80.2</v>
      </c>
      <c r="N35" s="13">
        <f t="shared" si="11"/>
        <v>60.1</v>
      </c>
      <c r="O35" s="13">
        <f t="shared" si="12"/>
        <v>0</v>
      </c>
    </row>
    <row r="36" spans="1:15" ht="15" customHeight="1" x14ac:dyDescent="0.25">
      <c r="A36" s="6" t="s">
        <v>93</v>
      </c>
      <c r="B36" s="30" t="s">
        <v>153</v>
      </c>
      <c r="C36" s="31" t="s">
        <v>51</v>
      </c>
      <c r="D36" s="17">
        <f t="shared" si="7"/>
        <v>174.1</v>
      </c>
      <c r="E36" s="17">
        <v>174.1</v>
      </c>
      <c r="F36" s="17">
        <v>127.4</v>
      </c>
      <c r="G36" s="17"/>
      <c r="H36" s="11">
        <f t="shared" si="8"/>
        <v>0</v>
      </c>
      <c r="I36" s="11"/>
      <c r="J36" s="11"/>
      <c r="K36" s="11"/>
      <c r="L36" s="13">
        <f t="shared" si="9"/>
        <v>174.1</v>
      </c>
      <c r="M36" s="13">
        <f t="shared" si="10"/>
        <v>174.1</v>
      </c>
      <c r="N36" s="13">
        <f t="shared" si="11"/>
        <v>127.4</v>
      </c>
      <c r="O36" s="13">
        <f t="shared" si="12"/>
        <v>0</v>
      </c>
    </row>
    <row r="37" spans="1:15" ht="15" customHeight="1" x14ac:dyDescent="0.25">
      <c r="A37" s="33" t="s">
        <v>94</v>
      </c>
      <c r="B37" s="30" t="s">
        <v>34</v>
      </c>
      <c r="C37" s="31" t="s">
        <v>51</v>
      </c>
      <c r="D37" s="17">
        <f t="shared" si="7"/>
        <v>96.1</v>
      </c>
      <c r="E37" s="17">
        <v>96.1</v>
      </c>
      <c r="F37" s="17">
        <v>70.3</v>
      </c>
      <c r="G37" s="17"/>
      <c r="H37" s="11">
        <f t="shared" si="8"/>
        <v>0</v>
      </c>
      <c r="I37" s="11"/>
      <c r="J37" s="11"/>
      <c r="K37" s="11"/>
      <c r="L37" s="13">
        <f t="shared" si="9"/>
        <v>96.1</v>
      </c>
      <c r="M37" s="13">
        <f t="shared" si="10"/>
        <v>96.1</v>
      </c>
      <c r="N37" s="13">
        <f t="shared" si="11"/>
        <v>70.3</v>
      </c>
      <c r="O37" s="13">
        <f t="shared" si="12"/>
        <v>0</v>
      </c>
    </row>
    <row r="38" spans="1:15" ht="15" customHeight="1" x14ac:dyDescent="0.25">
      <c r="A38" s="6" t="s">
        <v>95</v>
      </c>
      <c r="B38" s="30" t="s">
        <v>36</v>
      </c>
      <c r="C38" s="31" t="s">
        <v>51</v>
      </c>
      <c r="D38" s="17">
        <f t="shared" si="7"/>
        <v>106</v>
      </c>
      <c r="E38" s="17">
        <v>106</v>
      </c>
      <c r="F38" s="17">
        <v>77.8</v>
      </c>
      <c r="G38" s="17"/>
      <c r="H38" s="11">
        <f t="shared" si="8"/>
        <v>0</v>
      </c>
      <c r="I38" s="11"/>
      <c r="J38" s="11"/>
      <c r="K38" s="11"/>
      <c r="L38" s="13">
        <f t="shared" si="9"/>
        <v>106</v>
      </c>
      <c r="M38" s="13">
        <f t="shared" si="10"/>
        <v>106</v>
      </c>
      <c r="N38" s="13">
        <f t="shared" si="11"/>
        <v>77.8</v>
      </c>
      <c r="O38" s="13">
        <f t="shared" si="12"/>
        <v>0</v>
      </c>
    </row>
    <row r="39" spans="1:15" ht="15" customHeight="1" x14ac:dyDescent="0.25">
      <c r="A39" s="6" t="s">
        <v>96</v>
      </c>
      <c r="B39" s="30" t="s">
        <v>38</v>
      </c>
      <c r="C39" s="31" t="s">
        <v>51</v>
      </c>
      <c r="D39" s="17">
        <f t="shared" si="7"/>
        <v>189.7</v>
      </c>
      <c r="E39" s="17">
        <v>189.7</v>
      </c>
      <c r="F39" s="17">
        <v>138.6</v>
      </c>
      <c r="G39" s="17"/>
      <c r="H39" s="11">
        <f t="shared" si="8"/>
        <v>0</v>
      </c>
      <c r="I39" s="11"/>
      <c r="J39" s="11"/>
      <c r="K39" s="11"/>
      <c r="L39" s="13">
        <f t="shared" si="9"/>
        <v>189.7</v>
      </c>
      <c r="M39" s="13">
        <f t="shared" si="10"/>
        <v>189.7</v>
      </c>
      <c r="N39" s="13">
        <f t="shared" si="11"/>
        <v>138.6</v>
      </c>
      <c r="O39" s="13">
        <f t="shared" si="12"/>
        <v>0</v>
      </c>
    </row>
    <row r="40" spans="1:15" ht="15" customHeight="1" x14ac:dyDescent="0.25">
      <c r="A40" s="6" t="s">
        <v>97</v>
      </c>
      <c r="B40" s="30" t="s">
        <v>37</v>
      </c>
      <c r="C40" s="31" t="s">
        <v>51</v>
      </c>
      <c r="D40" s="17">
        <f t="shared" si="7"/>
        <v>109.5</v>
      </c>
      <c r="E40" s="17">
        <v>109.5</v>
      </c>
      <c r="F40" s="17">
        <v>80.599999999999994</v>
      </c>
      <c r="G40" s="17"/>
      <c r="H40" s="11">
        <f t="shared" si="8"/>
        <v>0</v>
      </c>
      <c r="I40" s="11"/>
      <c r="J40" s="11"/>
      <c r="K40" s="11"/>
      <c r="L40" s="13">
        <f t="shared" si="9"/>
        <v>109.5</v>
      </c>
      <c r="M40" s="13">
        <f t="shared" si="10"/>
        <v>109.5</v>
      </c>
      <c r="N40" s="13">
        <f t="shared" si="11"/>
        <v>80.599999999999994</v>
      </c>
      <c r="O40" s="13">
        <f t="shared" si="12"/>
        <v>0</v>
      </c>
    </row>
    <row r="41" spans="1:15" ht="15" customHeight="1" x14ac:dyDescent="0.25">
      <c r="A41" s="6" t="s">
        <v>98</v>
      </c>
      <c r="B41" s="36" t="s">
        <v>35</v>
      </c>
      <c r="C41" s="16" t="s">
        <v>51</v>
      </c>
      <c r="D41" s="17">
        <f t="shared" si="7"/>
        <v>165.6</v>
      </c>
      <c r="E41" s="17">
        <v>165.6</v>
      </c>
      <c r="F41" s="17">
        <v>120.8</v>
      </c>
      <c r="G41" s="17"/>
      <c r="H41" s="11">
        <f t="shared" si="8"/>
        <v>0</v>
      </c>
      <c r="I41" s="11"/>
      <c r="J41" s="11"/>
      <c r="K41" s="11"/>
      <c r="L41" s="13">
        <f t="shared" si="9"/>
        <v>165.6</v>
      </c>
      <c r="M41" s="13">
        <f t="shared" si="10"/>
        <v>165.6</v>
      </c>
      <c r="N41" s="13">
        <f t="shared" si="11"/>
        <v>120.8</v>
      </c>
      <c r="O41" s="13">
        <f t="shared" si="12"/>
        <v>0</v>
      </c>
    </row>
    <row r="42" spans="1:15" ht="15" customHeight="1" x14ac:dyDescent="0.25">
      <c r="A42" s="6" t="s">
        <v>99</v>
      </c>
      <c r="B42" s="37" t="s">
        <v>39</v>
      </c>
      <c r="C42" s="16" t="s">
        <v>51</v>
      </c>
      <c r="D42" s="17">
        <f t="shared" si="7"/>
        <v>40.9</v>
      </c>
      <c r="E42" s="17">
        <v>40.9</v>
      </c>
      <c r="F42" s="17">
        <v>30.4</v>
      </c>
      <c r="G42" s="17"/>
      <c r="H42" s="11">
        <f t="shared" si="8"/>
        <v>0</v>
      </c>
      <c r="I42" s="11"/>
      <c r="J42" s="11"/>
      <c r="K42" s="11"/>
      <c r="L42" s="13">
        <f t="shared" si="9"/>
        <v>40.9</v>
      </c>
      <c r="M42" s="13">
        <f t="shared" si="10"/>
        <v>40.9</v>
      </c>
      <c r="N42" s="13">
        <f t="shared" si="11"/>
        <v>30.4</v>
      </c>
      <c r="O42" s="13">
        <f t="shared" si="12"/>
        <v>0</v>
      </c>
    </row>
    <row r="43" spans="1:15" ht="15" customHeight="1" x14ac:dyDescent="0.25">
      <c r="A43" s="6" t="s">
        <v>100</v>
      </c>
      <c r="B43" s="37" t="s">
        <v>40</v>
      </c>
      <c r="C43" s="16" t="s">
        <v>51</v>
      </c>
      <c r="D43" s="17">
        <f t="shared" si="7"/>
        <v>49.4</v>
      </c>
      <c r="E43" s="17">
        <v>49.4</v>
      </c>
      <c r="F43" s="17">
        <v>36.299999999999997</v>
      </c>
      <c r="G43" s="17"/>
      <c r="H43" s="11">
        <f t="shared" si="8"/>
        <v>0</v>
      </c>
      <c r="I43" s="11"/>
      <c r="J43" s="11"/>
      <c r="K43" s="11"/>
      <c r="L43" s="13">
        <f t="shared" si="9"/>
        <v>49.4</v>
      </c>
      <c r="M43" s="13">
        <f t="shared" si="10"/>
        <v>49.4</v>
      </c>
      <c r="N43" s="13">
        <f t="shared" si="11"/>
        <v>36.299999999999997</v>
      </c>
      <c r="O43" s="13">
        <f t="shared" si="12"/>
        <v>0</v>
      </c>
    </row>
    <row r="44" spans="1:15" ht="15" customHeight="1" x14ac:dyDescent="0.25">
      <c r="A44" s="6" t="s">
        <v>101</v>
      </c>
      <c r="B44" s="36" t="s">
        <v>49</v>
      </c>
      <c r="C44" s="16" t="s">
        <v>51</v>
      </c>
      <c r="D44" s="17">
        <f t="shared" si="7"/>
        <v>0.9</v>
      </c>
      <c r="E44" s="17">
        <v>0.9</v>
      </c>
      <c r="F44" s="17">
        <v>0.7</v>
      </c>
      <c r="G44" s="17"/>
      <c r="H44" s="11">
        <f t="shared" si="8"/>
        <v>0</v>
      </c>
      <c r="I44" s="11"/>
      <c r="J44" s="11"/>
      <c r="K44" s="11"/>
      <c r="L44" s="13">
        <f t="shared" si="9"/>
        <v>0.9</v>
      </c>
      <c r="M44" s="13">
        <f t="shared" si="10"/>
        <v>0.9</v>
      </c>
      <c r="N44" s="13">
        <f t="shared" si="11"/>
        <v>0.7</v>
      </c>
      <c r="O44" s="13">
        <f t="shared" si="12"/>
        <v>0</v>
      </c>
    </row>
    <row r="45" spans="1:15" ht="15" customHeight="1" x14ac:dyDescent="0.25">
      <c r="A45" s="6" t="s">
        <v>102</v>
      </c>
      <c r="B45" s="36" t="s">
        <v>48</v>
      </c>
      <c r="C45" s="16" t="s">
        <v>51</v>
      </c>
      <c r="D45" s="17">
        <f t="shared" si="7"/>
        <v>7.7</v>
      </c>
      <c r="E45" s="17">
        <v>7.7</v>
      </c>
      <c r="F45" s="17">
        <v>5.9</v>
      </c>
      <c r="G45" s="17"/>
      <c r="H45" s="11">
        <f t="shared" si="8"/>
        <v>0</v>
      </c>
      <c r="I45" s="11"/>
      <c r="J45" s="11"/>
      <c r="K45" s="11"/>
      <c r="L45" s="13">
        <f t="shared" si="9"/>
        <v>7.7</v>
      </c>
      <c r="M45" s="13">
        <f t="shared" si="10"/>
        <v>7.7</v>
      </c>
      <c r="N45" s="13">
        <f t="shared" si="11"/>
        <v>5.9</v>
      </c>
      <c r="O45" s="13">
        <f t="shared" si="12"/>
        <v>0</v>
      </c>
    </row>
    <row r="46" spans="1:15" ht="15" customHeight="1" x14ac:dyDescent="0.25">
      <c r="A46" s="6" t="s">
        <v>103</v>
      </c>
      <c r="B46" s="36" t="s">
        <v>65</v>
      </c>
      <c r="C46" s="16" t="s">
        <v>51</v>
      </c>
      <c r="D46" s="17">
        <f t="shared" si="7"/>
        <v>2.2999999999999998</v>
      </c>
      <c r="E46" s="17">
        <v>2.2999999999999998</v>
      </c>
      <c r="F46" s="17">
        <v>1.8</v>
      </c>
      <c r="G46" s="17"/>
      <c r="H46" s="11">
        <f t="shared" si="8"/>
        <v>0</v>
      </c>
      <c r="I46" s="11"/>
      <c r="J46" s="11"/>
      <c r="K46" s="11"/>
      <c r="L46" s="13">
        <f t="shared" si="9"/>
        <v>2.2999999999999998</v>
      </c>
      <c r="M46" s="13">
        <f t="shared" si="10"/>
        <v>2.2999999999999998</v>
      </c>
      <c r="N46" s="13">
        <f t="shared" si="11"/>
        <v>1.8</v>
      </c>
      <c r="O46" s="13">
        <f t="shared" si="12"/>
        <v>0</v>
      </c>
    </row>
    <row r="47" spans="1:15" ht="15" customHeight="1" x14ac:dyDescent="0.25">
      <c r="A47" s="6" t="s">
        <v>104</v>
      </c>
      <c r="B47" s="36" t="s">
        <v>50</v>
      </c>
      <c r="C47" s="16" t="s">
        <v>51</v>
      </c>
      <c r="D47" s="17">
        <f t="shared" si="7"/>
        <v>89.6</v>
      </c>
      <c r="E47" s="17">
        <v>89.6</v>
      </c>
      <c r="F47" s="17">
        <v>68.5</v>
      </c>
      <c r="G47" s="17"/>
      <c r="H47" s="11">
        <f t="shared" si="8"/>
        <v>0</v>
      </c>
      <c r="I47" s="11"/>
      <c r="J47" s="11"/>
      <c r="K47" s="11"/>
      <c r="L47" s="13">
        <f t="shared" si="9"/>
        <v>89.6</v>
      </c>
      <c r="M47" s="13">
        <f t="shared" si="10"/>
        <v>89.6</v>
      </c>
      <c r="N47" s="13">
        <f t="shared" si="11"/>
        <v>68.5</v>
      </c>
      <c r="O47" s="13">
        <f t="shared" si="12"/>
        <v>0</v>
      </c>
    </row>
    <row r="48" spans="1:15" ht="15" customHeight="1" x14ac:dyDescent="0.25">
      <c r="A48" s="6" t="s">
        <v>105</v>
      </c>
      <c r="B48" s="36" t="s">
        <v>167</v>
      </c>
      <c r="C48" s="16" t="s">
        <v>51</v>
      </c>
      <c r="D48" s="17">
        <f t="shared" si="7"/>
        <v>291.5</v>
      </c>
      <c r="E48" s="17">
        <v>291.5</v>
      </c>
      <c r="F48" s="17">
        <v>220.8</v>
      </c>
      <c r="G48" s="17"/>
      <c r="H48" s="11">
        <f t="shared" si="8"/>
        <v>0</v>
      </c>
      <c r="I48" s="11"/>
      <c r="J48" s="11"/>
      <c r="K48" s="11"/>
      <c r="L48" s="13">
        <f t="shared" si="9"/>
        <v>291.5</v>
      </c>
      <c r="M48" s="13">
        <f t="shared" si="10"/>
        <v>291.5</v>
      </c>
      <c r="N48" s="13">
        <f t="shared" si="11"/>
        <v>220.8</v>
      </c>
      <c r="O48" s="13">
        <f t="shared" si="12"/>
        <v>0</v>
      </c>
    </row>
    <row r="49" spans="1:15" s="38" customFormat="1" ht="15" customHeight="1" x14ac:dyDescent="0.25">
      <c r="A49" s="6" t="s">
        <v>106</v>
      </c>
      <c r="B49" s="36" t="s">
        <v>168</v>
      </c>
      <c r="C49" s="16" t="s">
        <v>51</v>
      </c>
      <c r="D49" s="17">
        <f t="shared" si="7"/>
        <v>218.9</v>
      </c>
      <c r="E49" s="17">
        <v>218.9</v>
      </c>
      <c r="F49" s="17">
        <v>165.8</v>
      </c>
      <c r="G49" s="17"/>
      <c r="H49" s="11">
        <f t="shared" si="8"/>
        <v>0</v>
      </c>
      <c r="I49" s="11"/>
      <c r="J49" s="11"/>
      <c r="K49" s="11"/>
      <c r="L49" s="13">
        <f t="shared" si="9"/>
        <v>218.9</v>
      </c>
      <c r="M49" s="13">
        <f t="shared" si="10"/>
        <v>218.9</v>
      </c>
      <c r="N49" s="13">
        <f t="shared" si="11"/>
        <v>165.8</v>
      </c>
      <c r="O49" s="13">
        <f t="shared" si="12"/>
        <v>0</v>
      </c>
    </row>
    <row r="50" spans="1:15" s="38" customFormat="1" ht="15" customHeight="1" x14ac:dyDescent="0.25">
      <c r="A50" s="6" t="s">
        <v>107</v>
      </c>
      <c r="B50" s="36" t="s">
        <v>64</v>
      </c>
      <c r="C50" s="16" t="s">
        <v>30</v>
      </c>
      <c r="D50" s="17">
        <f t="shared" si="7"/>
        <v>8.1</v>
      </c>
      <c r="E50" s="17">
        <v>8.1</v>
      </c>
      <c r="F50" s="17">
        <v>6.2</v>
      </c>
      <c r="G50" s="17"/>
      <c r="H50" s="11">
        <f t="shared" si="8"/>
        <v>0</v>
      </c>
      <c r="I50" s="11"/>
      <c r="J50" s="11"/>
      <c r="K50" s="11"/>
      <c r="L50" s="13">
        <f t="shared" si="9"/>
        <v>8.1</v>
      </c>
      <c r="M50" s="13">
        <f t="shared" si="10"/>
        <v>8.1</v>
      </c>
      <c r="N50" s="13">
        <f t="shared" si="11"/>
        <v>6.2</v>
      </c>
      <c r="O50" s="13">
        <f t="shared" si="12"/>
        <v>0</v>
      </c>
    </row>
    <row r="51" spans="1:15" ht="15.95" customHeight="1" x14ac:dyDescent="0.25">
      <c r="A51" s="21" t="s">
        <v>108</v>
      </c>
      <c r="B51" s="28" t="s">
        <v>172</v>
      </c>
      <c r="C51" s="26"/>
      <c r="D51" s="24">
        <f t="shared" ref="D51:O51" si="13">D12+SUM(D15:D50)</f>
        <v>9011.9</v>
      </c>
      <c r="E51" s="24">
        <f t="shared" si="13"/>
        <v>9011.9</v>
      </c>
      <c r="F51" s="24">
        <f t="shared" si="13"/>
        <v>6687.1000000000013</v>
      </c>
      <c r="G51" s="24">
        <f t="shared" si="13"/>
        <v>0</v>
      </c>
      <c r="H51" s="25">
        <f t="shared" si="13"/>
        <v>0</v>
      </c>
      <c r="I51" s="25">
        <f t="shared" si="13"/>
        <v>0</v>
      </c>
      <c r="J51" s="25">
        <f t="shared" si="13"/>
        <v>0</v>
      </c>
      <c r="K51" s="25">
        <f t="shared" si="13"/>
        <v>0</v>
      </c>
      <c r="L51" s="22">
        <f t="shared" si="13"/>
        <v>9011.9</v>
      </c>
      <c r="M51" s="22">
        <f t="shared" si="13"/>
        <v>9011.9</v>
      </c>
      <c r="N51" s="22">
        <f t="shared" si="13"/>
        <v>6687.1000000000013</v>
      </c>
      <c r="O51" s="22">
        <f t="shared" si="13"/>
        <v>0</v>
      </c>
    </row>
    <row r="52" spans="1:15" ht="15" customHeight="1" x14ac:dyDescent="0.25">
      <c r="A52" s="107"/>
      <c r="B52" s="51"/>
      <c r="C52" s="108"/>
      <c r="D52" s="51"/>
      <c r="E52" s="51"/>
      <c r="F52" s="109"/>
      <c r="G52" s="109"/>
      <c r="H52" s="109"/>
      <c r="I52" s="109"/>
      <c r="J52" s="109"/>
      <c r="K52" s="109"/>
      <c r="L52" s="109"/>
      <c r="M52" s="109"/>
      <c r="N52" s="109"/>
    </row>
    <row r="53" spans="1:15" x14ac:dyDescent="0.25">
      <c r="A53" s="107"/>
      <c r="B53" s="7"/>
      <c r="C53" s="110"/>
      <c r="D53" s="7"/>
      <c r="E53" s="7"/>
      <c r="F53" s="111"/>
      <c r="G53" s="7"/>
      <c r="H53" s="7"/>
      <c r="I53" s="7"/>
      <c r="J53" s="7"/>
      <c r="K53" s="7"/>
      <c r="L53" s="7"/>
      <c r="M53" s="7"/>
      <c r="N53" s="7"/>
    </row>
    <row r="54" spans="1:15" x14ac:dyDescent="0.25">
      <c r="A54" s="7"/>
      <c r="B54" s="7"/>
      <c r="C54" s="53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</row>
    <row r="55" spans="1:15" x14ac:dyDescent="0.25">
      <c r="A55" s="7"/>
      <c r="B55" s="7"/>
      <c r="C55" s="53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5" x14ac:dyDescent="0.25">
      <c r="A56" s="7"/>
      <c r="B56" s="7"/>
      <c r="C56" s="53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5" x14ac:dyDescent="0.25">
      <c r="A57" s="7"/>
      <c r="B57" s="7"/>
      <c r="C57" s="53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5" x14ac:dyDescent="0.25">
      <c r="A58" s="7"/>
      <c r="B58" s="7"/>
      <c r="C58" s="53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5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5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5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5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5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5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C165" s="54"/>
    </row>
    <row r="166" spans="1:14" x14ac:dyDescent="0.25">
      <c r="C166" s="54"/>
    </row>
    <row r="167" spans="1:14" x14ac:dyDescent="0.25">
      <c r="C167" s="54"/>
    </row>
    <row r="168" spans="1:14" x14ac:dyDescent="0.25">
      <c r="C168" s="54"/>
    </row>
    <row r="169" spans="1:14" x14ac:dyDescent="0.25">
      <c r="C169" s="54"/>
    </row>
    <row r="170" spans="1:14" x14ac:dyDescent="0.25">
      <c r="C170" s="54"/>
    </row>
    <row r="171" spans="1:14" x14ac:dyDescent="0.25">
      <c r="C171" s="54"/>
    </row>
    <row r="172" spans="1:14" x14ac:dyDescent="0.25">
      <c r="C172" s="54"/>
    </row>
    <row r="173" spans="1:14" x14ac:dyDescent="0.25">
      <c r="C173" s="54"/>
    </row>
    <row r="174" spans="1:14" x14ac:dyDescent="0.25">
      <c r="C174" s="54"/>
    </row>
    <row r="175" spans="1:14" x14ac:dyDescent="0.25">
      <c r="C175" s="54"/>
    </row>
    <row r="176" spans="1:14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</sheetData>
  <mergeCells count="21">
    <mergeCell ref="D8:D10"/>
    <mergeCell ref="B1:O1"/>
    <mergeCell ref="B2:O2"/>
    <mergeCell ref="B3:O3"/>
    <mergeCell ref="B4:O4"/>
    <mergeCell ref="B11:O11"/>
    <mergeCell ref="K9:K10"/>
    <mergeCell ref="M9:N9"/>
    <mergeCell ref="O9:O10"/>
    <mergeCell ref="A6:O6"/>
    <mergeCell ref="A8:A10"/>
    <mergeCell ref="B8:B10"/>
    <mergeCell ref="H8:H10"/>
    <mergeCell ref="I8:K8"/>
    <mergeCell ref="L8:L10"/>
    <mergeCell ref="E8:G8"/>
    <mergeCell ref="E9:F9"/>
    <mergeCell ref="G9:G10"/>
    <mergeCell ref="C8:C10"/>
    <mergeCell ref="M8:O8"/>
    <mergeCell ref="I9:J9"/>
  </mergeCells>
  <phoneticPr fontId="2" type="noConversion"/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688"/>
  <sheetViews>
    <sheetView showZeros="0" workbookViewId="0">
      <selection activeCell="B3" sqref="B3:O3"/>
    </sheetView>
  </sheetViews>
  <sheetFormatPr defaultRowHeight="15" x14ac:dyDescent="0.25"/>
  <cols>
    <col min="1" max="1" width="5" style="225" customWidth="1"/>
    <col min="2" max="2" width="41.140625" style="2" customWidth="1"/>
    <col min="3" max="3" width="6.7109375" style="204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6" width="9.7109375" style="225" customWidth="1"/>
    <col min="17" max="17" width="9.140625" style="2" customWidth="1"/>
    <col min="18" max="19" width="9.140625" style="2" hidden="1" customWidth="1"/>
    <col min="20" max="20" width="9.140625" style="2" customWidth="1"/>
    <col min="21" max="16384" width="9.140625" style="2"/>
  </cols>
  <sheetData>
    <row r="1" spans="1:17" x14ac:dyDescent="0.25">
      <c r="B1" s="583" t="s">
        <v>329</v>
      </c>
      <c r="C1" s="583"/>
      <c r="D1" s="583"/>
      <c r="E1" s="583"/>
      <c r="F1" s="583"/>
      <c r="G1" s="583"/>
      <c r="H1" s="583"/>
      <c r="I1" s="583"/>
      <c r="J1" s="583"/>
      <c r="K1" s="583"/>
      <c r="L1" s="583"/>
      <c r="M1" s="583"/>
      <c r="N1" s="583"/>
      <c r="O1" s="583"/>
      <c r="P1" s="440"/>
    </row>
    <row r="2" spans="1:17" x14ac:dyDescent="0.25">
      <c r="B2" s="583" t="s">
        <v>467</v>
      </c>
      <c r="C2" s="583"/>
      <c r="D2" s="583"/>
      <c r="E2" s="583"/>
      <c r="F2" s="583"/>
      <c r="G2" s="583"/>
      <c r="H2" s="583"/>
      <c r="I2" s="583"/>
      <c r="J2" s="583"/>
      <c r="K2" s="583"/>
      <c r="L2" s="583"/>
      <c r="M2" s="583"/>
      <c r="N2" s="583"/>
      <c r="O2" s="583"/>
      <c r="P2" s="440"/>
    </row>
    <row r="3" spans="1:17" x14ac:dyDescent="0.25">
      <c r="B3" s="583" t="s">
        <v>529</v>
      </c>
      <c r="C3" s="583"/>
      <c r="D3" s="583"/>
      <c r="E3" s="583"/>
      <c r="F3" s="583"/>
      <c r="G3" s="583"/>
      <c r="H3" s="583"/>
      <c r="I3" s="583"/>
      <c r="J3" s="583"/>
      <c r="K3" s="583"/>
      <c r="L3" s="583"/>
      <c r="M3" s="583"/>
      <c r="N3" s="583"/>
      <c r="O3" s="583"/>
      <c r="P3" s="440"/>
    </row>
    <row r="4" spans="1:17" x14ac:dyDescent="0.25">
      <c r="B4" s="583" t="s">
        <v>344</v>
      </c>
      <c r="C4" s="583"/>
      <c r="D4" s="583"/>
      <c r="E4" s="583"/>
      <c r="F4" s="583"/>
      <c r="G4" s="583"/>
      <c r="H4" s="583"/>
      <c r="I4" s="583"/>
      <c r="J4" s="583"/>
      <c r="K4" s="583"/>
      <c r="L4" s="583"/>
      <c r="M4" s="583"/>
      <c r="N4" s="583"/>
      <c r="O4" s="583"/>
      <c r="P4" s="440"/>
    </row>
    <row r="5" spans="1:17" s="330" customFormat="1" x14ac:dyDescent="0.25">
      <c r="A5" s="459"/>
      <c r="B5" s="336"/>
      <c r="C5" s="336"/>
      <c r="D5" s="336"/>
      <c r="E5" s="336"/>
      <c r="F5" s="336"/>
      <c r="G5" s="336"/>
      <c r="H5" s="336"/>
      <c r="I5" s="336"/>
      <c r="J5" s="336"/>
      <c r="K5" s="336"/>
      <c r="L5" s="336"/>
      <c r="M5" s="336"/>
      <c r="N5" s="336"/>
      <c r="O5" s="336"/>
      <c r="P5" s="441"/>
    </row>
    <row r="6" spans="1:17" ht="15" customHeight="1" x14ac:dyDescent="0.25">
      <c r="A6" s="547" t="s">
        <v>477</v>
      </c>
      <c r="B6" s="547"/>
      <c r="C6" s="547"/>
      <c r="D6" s="547"/>
      <c r="E6" s="547"/>
      <c r="F6" s="547"/>
      <c r="G6" s="547"/>
      <c r="H6" s="547"/>
      <c r="I6" s="547"/>
      <c r="J6" s="547"/>
      <c r="K6" s="547"/>
      <c r="L6" s="547"/>
      <c r="M6" s="547"/>
      <c r="N6" s="547"/>
      <c r="O6" s="547"/>
      <c r="P6" s="442"/>
    </row>
    <row r="7" spans="1:17" ht="17.25" customHeight="1" x14ac:dyDescent="0.25">
      <c r="A7" s="455"/>
      <c r="B7" s="59"/>
      <c r="C7" s="205"/>
      <c r="D7" s="59"/>
      <c r="E7" s="59"/>
      <c r="F7" s="59"/>
      <c r="G7" s="59"/>
      <c r="H7" s="60"/>
      <c r="I7" s="60"/>
      <c r="J7" s="60"/>
      <c r="K7" s="60"/>
      <c r="L7" s="59"/>
      <c r="M7" s="59"/>
      <c r="N7" s="59"/>
      <c r="O7" s="5" t="s">
        <v>412</v>
      </c>
      <c r="P7" s="443"/>
    </row>
    <row r="8" spans="1:17" ht="15" customHeight="1" x14ac:dyDescent="0.25">
      <c r="A8" s="602" t="s">
        <v>5</v>
      </c>
      <c r="B8" s="554" t="s">
        <v>326</v>
      </c>
      <c r="C8" s="612" t="s">
        <v>54</v>
      </c>
      <c r="D8" s="531" t="s">
        <v>337</v>
      </c>
      <c r="E8" s="534" t="s">
        <v>194</v>
      </c>
      <c r="F8" s="535"/>
      <c r="G8" s="536"/>
      <c r="H8" s="557" t="s">
        <v>339</v>
      </c>
      <c r="I8" s="560" t="s">
        <v>194</v>
      </c>
      <c r="J8" s="561"/>
      <c r="K8" s="562"/>
      <c r="L8" s="599" t="s">
        <v>0</v>
      </c>
      <c r="M8" s="530" t="s">
        <v>194</v>
      </c>
      <c r="N8" s="530"/>
      <c r="O8" s="530"/>
      <c r="P8" s="444"/>
    </row>
    <row r="9" spans="1:17" ht="15" customHeight="1" x14ac:dyDescent="0.25">
      <c r="A9" s="603"/>
      <c r="B9" s="555"/>
      <c r="C9" s="613"/>
      <c r="D9" s="532"/>
      <c r="E9" s="534" t="s">
        <v>1</v>
      </c>
      <c r="F9" s="536"/>
      <c r="G9" s="531" t="s">
        <v>2</v>
      </c>
      <c r="H9" s="558"/>
      <c r="I9" s="560" t="s">
        <v>1</v>
      </c>
      <c r="J9" s="562"/>
      <c r="K9" s="557" t="s">
        <v>2</v>
      </c>
      <c r="L9" s="600"/>
      <c r="M9" s="530" t="s">
        <v>1</v>
      </c>
      <c r="N9" s="530"/>
      <c r="O9" s="541" t="s">
        <v>2</v>
      </c>
      <c r="P9" s="445"/>
    </row>
    <row r="10" spans="1:17" ht="32.25" customHeight="1" x14ac:dyDescent="0.25">
      <c r="A10" s="604"/>
      <c r="B10" s="556"/>
      <c r="C10" s="614"/>
      <c r="D10" s="533"/>
      <c r="E10" s="140" t="s">
        <v>3</v>
      </c>
      <c r="F10" s="139" t="s">
        <v>4</v>
      </c>
      <c r="G10" s="533"/>
      <c r="H10" s="559"/>
      <c r="I10" s="141" t="s">
        <v>3</v>
      </c>
      <c r="J10" s="136" t="s">
        <v>4</v>
      </c>
      <c r="K10" s="559"/>
      <c r="L10" s="601"/>
      <c r="M10" s="137" t="s">
        <v>3</v>
      </c>
      <c r="N10" s="135" t="s">
        <v>4</v>
      </c>
      <c r="O10" s="541"/>
      <c r="P10" s="445"/>
    </row>
    <row r="11" spans="1:17" ht="15.95" hidden="1" customHeight="1" x14ac:dyDescent="0.25">
      <c r="A11" s="456" t="s">
        <v>71</v>
      </c>
      <c r="B11" s="615" t="s">
        <v>6</v>
      </c>
      <c r="C11" s="616"/>
      <c r="D11" s="616"/>
      <c r="E11" s="616"/>
      <c r="F11" s="616"/>
      <c r="G11" s="616"/>
      <c r="H11" s="616"/>
      <c r="I11" s="616"/>
      <c r="J11" s="616"/>
      <c r="K11" s="616"/>
      <c r="L11" s="616"/>
      <c r="M11" s="616"/>
      <c r="N11" s="616"/>
      <c r="O11" s="616"/>
      <c r="P11" s="425"/>
    </row>
    <row r="12" spans="1:17" ht="15" hidden="1" customHeight="1" x14ac:dyDescent="0.25">
      <c r="A12" s="33" t="s">
        <v>182</v>
      </c>
      <c r="B12" s="36" t="s">
        <v>20</v>
      </c>
      <c r="C12" s="421" t="s">
        <v>9</v>
      </c>
      <c r="D12" s="169">
        <f>E12+G12</f>
        <v>0</v>
      </c>
      <c r="E12" s="229"/>
      <c r="F12" s="169"/>
      <c r="G12" s="213"/>
      <c r="H12" s="170">
        <f>I12+K12</f>
        <v>0</v>
      </c>
      <c r="I12" s="214"/>
      <c r="J12" s="170"/>
      <c r="K12" s="170"/>
      <c r="L12" s="427">
        <f>M12+O12</f>
        <v>0</v>
      </c>
      <c r="M12" s="171">
        <f t="shared" ref="M12" si="0">E12+I12</f>
        <v>0</v>
      </c>
      <c r="N12" s="171">
        <f t="shared" ref="N12" si="1">F12+J12</f>
        <v>0</v>
      </c>
      <c r="O12" s="171">
        <f>G12+K12</f>
        <v>0</v>
      </c>
    </row>
    <row r="13" spans="1:17" ht="15" hidden="1" customHeight="1" x14ac:dyDescent="0.25">
      <c r="A13" s="41"/>
      <c r="B13" s="160" t="s">
        <v>194</v>
      </c>
      <c r="C13" s="420"/>
      <c r="D13" s="177"/>
      <c r="E13" s="230"/>
      <c r="F13" s="172"/>
      <c r="G13" s="215"/>
      <c r="H13" s="178"/>
      <c r="I13" s="216"/>
      <c r="J13" s="173"/>
      <c r="K13" s="173"/>
      <c r="L13" s="428"/>
      <c r="M13" s="179"/>
      <c r="N13" s="179"/>
      <c r="O13" s="179"/>
      <c r="P13" s="446"/>
      <c r="Q13" s="99"/>
    </row>
    <row r="14" spans="1:17" ht="26.25" hidden="1" customHeight="1" x14ac:dyDescent="0.25">
      <c r="A14" s="41"/>
      <c r="B14" s="346" t="s">
        <v>317</v>
      </c>
      <c r="C14" s="420"/>
      <c r="D14" s="349"/>
      <c r="E14" s="230"/>
      <c r="F14" s="172"/>
      <c r="G14" s="426"/>
      <c r="H14" s="173"/>
      <c r="I14" s="216"/>
      <c r="J14" s="173"/>
      <c r="K14" s="173"/>
      <c r="L14" s="185"/>
      <c r="M14" s="174"/>
      <c r="N14" s="174"/>
      <c r="O14" s="186"/>
      <c r="P14" s="369"/>
      <c r="Q14" s="99"/>
    </row>
    <row r="15" spans="1:17" hidden="1" x14ac:dyDescent="0.25">
      <c r="A15" s="249"/>
      <c r="B15" s="188" t="s">
        <v>393</v>
      </c>
      <c r="C15" s="347" t="s">
        <v>9</v>
      </c>
      <c r="D15" s="405">
        <f>E15+G15</f>
        <v>0</v>
      </c>
      <c r="E15" s="68"/>
      <c r="F15" s="68"/>
      <c r="G15" s="68"/>
      <c r="H15" s="178">
        <f t="shared" ref="H15:H55" si="2">I15+K15</f>
        <v>0</v>
      </c>
      <c r="I15" s="69"/>
      <c r="J15" s="69"/>
      <c r="K15" s="69"/>
      <c r="L15" s="70">
        <f t="shared" ref="L15" si="3">M15+O15</f>
        <v>0</v>
      </c>
      <c r="M15" s="287">
        <f t="shared" ref="M15" si="4">E15+I15</f>
        <v>0</v>
      </c>
      <c r="N15" s="179">
        <f t="shared" ref="N15" si="5">F15+J15</f>
        <v>0</v>
      </c>
      <c r="O15" s="289">
        <f t="shared" ref="O15" si="6">G15+K15</f>
        <v>0</v>
      </c>
      <c r="P15" s="446"/>
      <c r="Q15" s="99"/>
    </row>
    <row r="16" spans="1:17" ht="15" hidden="1" customHeight="1" x14ac:dyDescent="0.25">
      <c r="A16" s="33" t="s">
        <v>72</v>
      </c>
      <c r="B16" s="18" t="s">
        <v>7</v>
      </c>
      <c r="C16" s="207"/>
      <c r="D16" s="350">
        <f>E16+G16</f>
        <v>0</v>
      </c>
      <c r="E16" s="17">
        <f>E17+E18+E19</f>
        <v>0</v>
      </c>
      <c r="F16" s="17">
        <f>F17+F18+F19</f>
        <v>0</v>
      </c>
      <c r="G16" s="17">
        <f>G17+G18+G19</f>
        <v>0</v>
      </c>
      <c r="H16" s="170">
        <f>I16+K16</f>
        <v>0</v>
      </c>
      <c r="I16" s="11">
        <f>I17+I18+I19</f>
        <v>0</v>
      </c>
      <c r="J16" s="11">
        <f>J17+J18+J19</f>
        <v>0</v>
      </c>
      <c r="K16" s="11">
        <f>K17+K18+K19</f>
        <v>0</v>
      </c>
      <c r="L16" s="171">
        <f t="shared" ref="L16:L60" si="7">M16+O16</f>
        <v>0</v>
      </c>
      <c r="M16" s="13">
        <f>M17+M18+M19</f>
        <v>0</v>
      </c>
      <c r="N16" s="13">
        <f>N17+N18+N19</f>
        <v>0</v>
      </c>
      <c r="O16" s="13">
        <f>O17+O18+O19</f>
        <v>0</v>
      </c>
      <c r="P16" s="245"/>
      <c r="Q16" s="99"/>
    </row>
    <row r="17" spans="1:17" ht="15" hidden="1" customHeight="1" x14ac:dyDescent="0.25">
      <c r="A17" s="41"/>
      <c r="B17" s="605" t="s">
        <v>393</v>
      </c>
      <c r="C17" s="207" t="s">
        <v>9</v>
      </c>
      <c r="D17" s="17">
        <f t="shared" ref="D17:D60" si="8">E17+G17</f>
        <v>0</v>
      </c>
      <c r="E17" s="17"/>
      <c r="F17" s="17"/>
      <c r="G17" s="17"/>
      <c r="H17" s="170">
        <f t="shared" si="2"/>
        <v>0</v>
      </c>
      <c r="I17" s="11"/>
      <c r="J17" s="11"/>
      <c r="K17" s="208"/>
      <c r="L17" s="171">
        <f t="shared" si="7"/>
        <v>0</v>
      </c>
      <c r="M17" s="171">
        <f t="shared" ref="M17:O19" si="9">E17+I17</f>
        <v>0</v>
      </c>
      <c r="N17" s="171">
        <f t="shared" si="9"/>
        <v>0</v>
      </c>
      <c r="O17" s="171">
        <f t="shared" si="9"/>
        <v>0</v>
      </c>
      <c r="P17" s="446"/>
      <c r="Q17" s="99"/>
    </row>
    <row r="18" spans="1:17" ht="15" hidden="1" customHeight="1" x14ac:dyDescent="0.25">
      <c r="A18" s="41"/>
      <c r="B18" s="605"/>
      <c r="C18" s="207" t="s">
        <v>31</v>
      </c>
      <c r="D18" s="17">
        <f t="shared" si="8"/>
        <v>0</v>
      </c>
      <c r="E18" s="17"/>
      <c r="F18" s="17"/>
      <c r="G18" s="17"/>
      <c r="H18" s="170">
        <f t="shared" si="2"/>
        <v>0</v>
      </c>
      <c r="I18" s="11"/>
      <c r="J18" s="11"/>
      <c r="K18" s="208"/>
      <c r="L18" s="171">
        <f t="shared" si="7"/>
        <v>0</v>
      </c>
      <c r="M18" s="171">
        <f t="shared" si="9"/>
        <v>0</v>
      </c>
      <c r="N18" s="171">
        <f t="shared" si="9"/>
        <v>0</v>
      </c>
      <c r="O18" s="171">
        <f t="shared" si="9"/>
        <v>0</v>
      </c>
      <c r="P18" s="446"/>
      <c r="Q18" s="99"/>
    </row>
    <row r="19" spans="1:17" ht="15" hidden="1" customHeight="1" x14ac:dyDescent="0.25">
      <c r="A19" s="41"/>
      <c r="B19" s="606"/>
      <c r="C19" s="207" t="s">
        <v>22</v>
      </c>
      <c r="D19" s="17">
        <f t="shared" si="8"/>
        <v>0</v>
      </c>
      <c r="E19" s="17"/>
      <c r="F19" s="17"/>
      <c r="G19" s="17"/>
      <c r="H19" s="170">
        <f t="shared" si="2"/>
        <v>0</v>
      </c>
      <c r="I19" s="11"/>
      <c r="J19" s="11"/>
      <c r="K19" s="208"/>
      <c r="L19" s="171">
        <f t="shared" si="7"/>
        <v>0</v>
      </c>
      <c r="M19" s="171">
        <f t="shared" si="9"/>
        <v>0</v>
      </c>
      <c r="N19" s="171">
        <f t="shared" si="9"/>
        <v>0</v>
      </c>
      <c r="O19" s="171">
        <f t="shared" si="9"/>
        <v>0</v>
      </c>
      <c r="P19" s="446"/>
      <c r="Q19" s="99"/>
    </row>
    <row r="20" spans="1:17" ht="15" hidden="1" customHeight="1" x14ac:dyDescent="0.25">
      <c r="A20" s="33" t="s">
        <v>73</v>
      </c>
      <c r="B20" s="18" t="s">
        <v>10</v>
      </c>
      <c r="C20" s="207"/>
      <c r="D20" s="350">
        <f>E20+G20</f>
        <v>0</v>
      </c>
      <c r="E20" s="17">
        <f>E21+E22+E23</f>
        <v>0</v>
      </c>
      <c r="F20" s="17">
        <f>F21+F22+F23</f>
        <v>0</v>
      </c>
      <c r="G20" s="17">
        <f>G21+G22+G23</f>
        <v>0</v>
      </c>
      <c r="H20" s="170">
        <f t="shared" si="2"/>
        <v>0</v>
      </c>
      <c r="I20" s="11">
        <f>I21+I22+I23</f>
        <v>0</v>
      </c>
      <c r="J20" s="11">
        <f>J21+J22+J23</f>
        <v>0</v>
      </c>
      <c r="K20" s="11">
        <f>K21+K22+K23</f>
        <v>0</v>
      </c>
      <c r="L20" s="171">
        <f t="shared" si="7"/>
        <v>0</v>
      </c>
      <c r="M20" s="13">
        <f>M21+M22+M23</f>
        <v>0</v>
      </c>
      <c r="N20" s="13">
        <f>N21+N22+N23</f>
        <v>0</v>
      </c>
      <c r="O20" s="13">
        <f>O21+O22+O23</f>
        <v>0</v>
      </c>
      <c r="P20" s="245"/>
      <c r="Q20" s="99"/>
    </row>
    <row r="21" spans="1:17" ht="15" hidden="1" customHeight="1" x14ac:dyDescent="0.25">
      <c r="A21" s="41"/>
      <c r="B21" s="605" t="s">
        <v>393</v>
      </c>
      <c r="C21" s="207" t="s">
        <v>9</v>
      </c>
      <c r="D21" s="17">
        <f t="shared" si="8"/>
        <v>0</v>
      </c>
      <c r="E21" s="17"/>
      <c r="F21" s="17"/>
      <c r="G21" s="17"/>
      <c r="H21" s="170">
        <f t="shared" si="2"/>
        <v>0</v>
      </c>
      <c r="I21" s="11"/>
      <c r="J21" s="11"/>
      <c r="K21" s="208"/>
      <c r="L21" s="171">
        <f t="shared" si="7"/>
        <v>0</v>
      </c>
      <c r="M21" s="171">
        <f t="shared" ref="M21:O23" si="10">E21+I21</f>
        <v>0</v>
      </c>
      <c r="N21" s="171">
        <f t="shared" si="10"/>
        <v>0</v>
      </c>
      <c r="O21" s="171">
        <f t="shared" si="10"/>
        <v>0</v>
      </c>
      <c r="P21" s="446"/>
      <c r="Q21" s="99"/>
    </row>
    <row r="22" spans="1:17" ht="15" hidden="1" customHeight="1" x14ac:dyDescent="0.25">
      <c r="A22" s="41"/>
      <c r="B22" s="605"/>
      <c r="C22" s="207" t="s">
        <v>31</v>
      </c>
      <c r="D22" s="17">
        <f t="shared" si="8"/>
        <v>0</v>
      </c>
      <c r="E22" s="17"/>
      <c r="F22" s="17"/>
      <c r="G22" s="17"/>
      <c r="H22" s="170">
        <f t="shared" si="2"/>
        <v>0</v>
      </c>
      <c r="I22" s="11"/>
      <c r="J22" s="11"/>
      <c r="K22" s="208"/>
      <c r="L22" s="171">
        <f t="shared" si="7"/>
        <v>0</v>
      </c>
      <c r="M22" s="171">
        <f t="shared" si="10"/>
        <v>0</v>
      </c>
      <c r="N22" s="171">
        <f t="shared" si="10"/>
        <v>0</v>
      </c>
      <c r="O22" s="171">
        <f t="shared" si="10"/>
        <v>0</v>
      </c>
      <c r="P22" s="446"/>
      <c r="Q22" s="99"/>
    </row>
    <row r="23" spans="1:17" ht="15" hidden="1" customHeight="1" x14ac:dyDescent="0.25">
      <c r="A23" s="41"/>
      <c r="B23" s="606"/>
      <c r="C23" s="207" t="s">
        <v>22</v>
      </c>
      <c r="D23" s="17">
        <f t="shared" si="8"/>
        <v>0</v>
      </c>
      <c r="E23" s="17"/>
      <c r="F23" s="17"/>
      <c r="G23" s="17"/>
      <c r="H23" s="170">
        <f t="shared" si="2"/>
        <v>0</v>
      </c>
      <c r="I23" s="11"/>
      <c r="J23" s="11"/>
      <c r="K23" s="208"/>
      <c r="L23" s="171">
        <f t="shared" si="7"/>
        <v>0</v>
      </c>
      <c r="M23" s="171">
        <f t="shared" si="10"/>
        <v>0</v>
      </c>
      <c r="N23" s="171">
        <f t="shared" si="10"/>
        <v>0</v>
      </c>
      <c r="O23" s="171">
        <f t="shared" si="10"/>
        <v>0</v>
      </c>
      <c r="P23" s="446"/>
      <c r="Q23" s="99"/>
    </row>
    <row r="24" spans="1:17" ht="15" hidden="1" customHeight="1" x14ac:dyDescent="0.25">
      <c r="A24" s="33" t="s">
        <v>74</v>
      </c>
      <c r="B24" s="18" t="s">
        <v>11</v>
      </c>
      <c r="C24" s="207"/>
      <c r="D24" s="350">
        <f>E24+G24</f>
        <v>0</v>
      </c>
      <c r="E24" s="17">
        <f>E25+E26+E27</f>
        <v>0</v>
      </c>
      <c r="F24" s="17">
        <f>F25+F26+F27</f>
        <v>0</v>
      </c>
      <c r="G24" s="17">
        <f>G25+G26+G27</f>
        <v>0</v>
      </c>
      <c r="H24" s="170">
        <f t="shared" si="2"/>
        <v>0</v>
      </c>
      <c r="I24" s="11">
        <f>I25+I26+I27</f>
        <v>0</v>
      </c>
      <c r="J24" s="11">
        <f>J25+J26+J27</f>
        <v>0</v>
      </c>
      <c r="K24" s="11">
        <f>K25+K26+K27</f>
        <v>0</v>
      </c>
      <c r="L24" s="171">
        <f t="shared" si="7"/>
        <v>0</v>
      </c>
      <c r="M24" s="13">
        <f>M25+M26+M27</f>
        <v>0</v>
      </c>
      <c r="N24" s="13">
        <f>N25+N26+N27</f>
        <v>0</v>
      </c>
      <c r="O24" s="13">
        <f>O25+O26+O27</f>
        <v>0</v>
      </c>
      <c r="P24" s="245"/>
      <c r="Q24" s="99"/>
    </row>
    <row r="25" spans="1:17" ht="15" hidden="1" customHeight="1" x14ac:dyDescent="0.25">
      <c r="A25" s="41"/>
      <c r="B25" s="605" t="s">
        <v>393</v>
      </c>
      <c r="C25" s="207" t="s">
        <v>9</v>
      </c>
      <c r="D25" s="17">
        <f t="shared" si="8"/>
        <v>0</v>
      </c>
      <c r="E25" s="17"/>
      <c r="F25" s="17"/>
      <c r="G25" s="17"/>
      <c r="H25" s="170">
        <f t="shared" si="2"/>
        <v>0</v>
      </c>
      <c r="I25" s="11"/>
      <c r="J25" s="11"/>
      <c r="K25" s="208"/>
      <c r="L25" s="171">
        <f t="shared" si="7"/>
        <v>0</v>
      </c>
      <c r="M25" s="171">
        <f t="shared" ref="M25:O27" si="11">E25+I25</f>
        <v>0</v>
      </c>
      <c r="N25" s="171">
        <f t="shared" si="11"/>
        <v>0</v>
      </c>
      <c r="O25" s="171">
        <f t="shared" si="11"/>
        <v>0</v>
      </c>
      <c r="P25" s="446"/>
      <c r="Q25" s="99"/>
    </row>
    <row r="26" spans="1:17" ht="15" hidden="1" customHeight="1" x14ac:dyDescent="0.25">
      <c r="A26" s="41"/>
      <c r="B26" s="605"/>
      <c r="C26" s="207" t="s">
        <v>31</v>
      </c>
      <c r="D26" s="17">
        <f t="shared" si="8"/>
        <v>0</v>
      </c>
      <c r="E26" s="17"/>
      <c r="F26" s="17"/>
      <c r="G26" s="17"/>
      <c r="H26" s="170">
        <f t="shared" si="2"/>
        <v>0</v>
      </c>
      <c r="I26" s="11"/>
      <c r="J26" s="11"/>
      <c r="K26" s="208"/>
      <c r="L26" s="171">
        <f t="shared" si="7"/>
        <v>0</v>
      </c>
      <c r="M26" s="171">
        <f t="shared" si="11"/>
        <v>0</v>
      </c>
      <c r="N26" s="171">
        <f t="shared" si="11"/>
        <v>0</v>
      </c>
      <c r="O26" s="171">
        <f t="shared" si="11"/>
        <v>0</v>
      </c>
      <c r="P26" s="446"/>
      <c r="Q26" s="99"/>
    </row>
    <row r="27" spans="1:17" ht="15" hidden="1" customHeight="1" x14ac:dyDescent="0.25">
      <c r="A27" s="41"/>
      <c r="B27" s="606"/>
      <c r="C27" s="207" t="s">
        <v>22</v>
      </c>
      <c r="D27" s="17">
        <f t="shared" si="8"/>
        <v>0</v>
      </c>
      <c r="E27" s="17"/>
      <c r="F27" s="17"/>
      <c r="G27" s="17"/>
      <c r="H27" s="170">
        <f t="shared" si="2"/>
        <v>0</v>
      </c>
      <c r="I27" s="11"/>
      <c r="J27" s="11"/>
      <c r="K27" s="208"/>
      <c r="L27" s="171">
        <f t="shared" si="7"/>
        <v>0</v>
      </c>
      <c r="M27" s="171">
        <f t="shared" si="11"/>
        <v>0</v>
      </c>
      <c r="N27" s="171">
        <f t="shared" si="11"/>
        <v>0</v>
      </c>
      <c r="O27" s="171">
        <f t="shared" si="11"/>
        <v>0</v>
      </c>
      <c r="P27" s="446"/>
      <c r="Q27" s="99"/>
    </row>
    <row r="28" spans="1:17" ht="15" hidden="1" customHeight="1" x14ac:dyDescent="0.25">
      <c r="A28" s="33" t="s">
        <v>75</v>
      </c>
      <c r="B28" s="18" t="s">
        <v>12</v>
      </c>
      <c r="C28" s="207"/>
      <c r="D28" s="350">
        <f>E28+G28</f>
        <v>0</v>
      </c>
      <c r="E28" s="17">
        <f>E29+E30+E31</f>
        <v>0</v>
      </c>
      <c r="F28" s="17">
        <f>F29+F30+F31</f>
        <v>0</v>
      </c>
      <c r="G28" s="17">
        <f>G29+G30+G31</f>
        <v>0</v>
      </c>
      <c r="H28" s="170">
        <f t="shared" si="2"/>
        <v>0</v>
      </c>
      <c r="I28" s="11">
        <f>I29+I30+I31</f>
        <v>0</v>
      </c>
      <c r="J28" s="11">
        <f>J29+J30+J31</f>
        <v>0</v>
      </c>
      <c r="K28" s="11">
        <f>K29+K30+K31</f>
        <v>0</v>
      </c>
      <c r="L28" s="171">
        <f t="shared" si="7"/>
        <v>0</v>
      </c>
      <c r="M28" s="13">
        <f>M29+M30+M31</f>
        <v>0</v>
      </c>
      <c r="N28" s="13">
        <f>N29+N30+N31</f>
        <v>0</v>
      </c>
      <c r="O28" s="13">
        <f>O29+O30+O31</f>
        <v>0</v>
      </c>
      <c r="P28" s="245"/>
      <c r="Q28" s="99"/>
    </row>
    <row r="29" spans="1:17" ht="15" hidden="1" customHeight="1" x14ac:dyDescent="0.25">
      <c r="A29" s="41"/>
      <c r="B29" s="605" t="s">
        <v>393</v>
      </c>
      <c r="C29" s="207" t="s">
        <v>9</v>
      </c>
      <c r="D29" s="17">
        <f t="shared" si="8"/>
        <v>0</v>
      </c>
      <c r="E29" s="17"/>
      <c r="F29" s="17"/>
      <c r="G29" s="17"/>
      <c r="H29" s="170">
        <f t="shared" si="2"/>
        <v>0</v>
      </c>
      <c r="I29" s="11"/>
      <c r="J29" s="11"/>
      <c r="K29" s="208"/>
      <c r="L29" s="171">
        <f t="shared" si="7"/>
        <v>0</v>
      </c>
      <c r="M29" s="171">
        <f t="shared" ref="M29:O31" si="12">E29+I29</f>
        <v>0</v>
      </c>
      <c r="N29" s="171">
        <f t="shared" si="12"/>
        <v>0</v>
      </c>
      <c r="O29" s="171">
        <f t="shared" si="12"/>
        <v>0</v>
      </c>
      <c r="P29" s="446"/>
      <c r="Q29" s="99"/>
    </row>
    <row r="30" spans="1:17" ht="15" hidden="1" customHeight="1" x14ac:dyDescent="0.25">
      <c r="A30" s="41"/>
      <c r="B30" s="605"/>
      <c r="C30" s="207" t="s">
        <v>31</v>
      </c>
      <c r="D30" s="17">
        <f t="shared" si="8"/>
        <v>0</v>
      </c>
      <c r="E30" s="17"/>
      <c r="F30" s="17"/>
      <c r="G30" s="17"/>
      <c r="H30" s="170">
        <f t="shared" si="2"/>
        <v>0</v>
      </c>
      <c r="I30" s="11"/>
      <c r="J30" s="11"/>
      <c r="K30" s="208"/>
      <c r="L30" s="171">
        <f t="shared" si="7"/>
        <v>0</v>
      </c>
      <c r="M30" s="171">
        <f t="shared" si="12"/>
        <v>0</v>
      </c>
      <c r="N30" s="171">
        <f t="shared" si="12"/>
        <v>0</v>
      </c>
      <c r="O30" s="171">
        <f t="shared" si="12"/>
        <v>0</v>
      </c>
      <c r="P30" s="446"/>
      <c r="Q30" s="99"/>
    </row>
    <row r="31" spans="1:17" ht="15" hidden="1" customHeight="1" x14ac:dyDescent="0.25">
      <c r="A31" s="41"/>
      <c r="B31" s="606"/>
      <c r="C31" s="207" t="s">
        <v>22</v>
      </c>
      <c r="D31" s="17">
        <f t="shared" si="8"/>
        <v>0</v>
      </c>
      <c r="E31" s="17"/>
      <c r="F31" s="17"/>
      <c r="G31" s="17"/>
      <c r="H31" s="170">
        <f t="shared" si="2"/>
        <v>0</v>
      </c>
      <c r="I31" s="11"/>
      <c r="J31" s="11"/>
      <c r="K31" s="208"/>
      <c r="L31" s="171">
        <f t="shared" si="7"/>
        <v>0</v>
      </c>
      <c r="M31" s="171">
        <f t="shared" si="12"/>
        <v>0</v>
      </c>
      <c r="N31" s="171">
        <f t="shared" si="12"/>
        <v>0</v>
      </c>
      <c r="O31" s="171">
        <f t="shared" si="12"/>
        <v>0</v>
      </c>
      <c r="P31" s="446"/>
      <c r="Q31" s="99"/>
    </row>
    <row r="32" spans="1:17" ht="15" hidden="1" customHeight="1" x14ac:dyDescent="0.25">
      <c r="A32" s="33" t="s">
        <v>76</v>
      </c>
      <c r="B32" s="18" t="s">
        <v>13</v>
      </c>
      <c r="C32" s="207"/>
      <c r="D32" s="350">
        <f>E32+G32</f>
        <v>0</v>
      </c>
      <c r="E32" s="17">
        <f>E33+E34+E35</f>
        <v>0</v>
      </c>
      <c r="F32" s="17">
        <f>F33+F34+F35</f>
        <v>0</v>
      </c>
      <c r="G32" s="17">
        <f>G33+G34+G35</f>
        <v>0</v>
      </c>
      <c r="H32" s="170">
        <f t="shared" si="2"/>
        <v>0</v>
      </c>
      <c r="I32" s="11">
        <f>I33+I34+I35</f>
        <v>0</v>
      </c>
      <c r="J32" s="11">
        <f>J33+J34+J35</f>
        <v>0</v>
      </c>
      <c r="K32" s="11">
        <f>K33+K34+K35</f>
        <v>0</v>
      </c>
      <c r="L32" s="171">
        <f t="shared" si="7"/>
        <v>0</v>
      </c>
      <c r="M32" s="13">
        <f>M33+M34+M35</f>
        <v>0</v>
      </c>
      <c r="N32" s="13">
        <f>N33+N34+N35</f>
        <v>0</v>
      </c>
      <c r="O32" s="13">
        <f>O33+O34+O35</f>
        <v>0</v>
      </c>
      <c r="P32" s="245"/>
      <c r="Q32" s="99"/>
    </row>
    <row r="33" spans="1:17" ht="15" hidden="1" customHeight="1" x14ac:dyDescent="0.25">
      <c r="A33" s="41"/>
      <c r="B33" s="605" t="s">
        <v>393</v>
      </c>
      <c r="C33" s="207" t="s">
        <v>9</v>
      </c>
      <c r="D33" s="17">
        <f t="shared" si="8"/>
        <v>0</v>
      </c>
      <c r="E33" s="17"/>
      <c r="F33" s="17"/>
      <c r="G33" s="17"/>
      <c r="H33" s="170">
        <f t="shared" si="2"/>
        <v>0</v>
      </c>
      <c r="I33" s="11"/>
      <c r="J33" s="11"/>
      <c r="K33" s="208"/>
      <c r="L33" s="171">
        <f t="shared" si="7"/>
        <v>0</v>
      </c>
      <c r="M33" s="171">
        <f t="shared" ref="M33:O35" si="13">E33+I33</f>
        <v>0</v>
      </c>
      <c r="N33" s="171">
        <f t="shared" si="13"/>
        <v>0</v>
      </c>
      <c r="O33" s="171">
        <f t="shared" si="13"/>
        <v>0</v>
      </c>
      <c r="P33" s="446"/>
      <c r="Q33" s="99"/>
    </row>
    <row r="34" spans="1:17" ht="15" hidden="1" customHeight="1" x14ac:dyDescent="0.25">
      <c r="A34" s="41"/>
      <c r="B34" s="605"/>
      <c r="C34" s="207" t="s">
        <v>31</v>
      </c>
      <c r="D34" s="17">
        <f t="shared" si="8"/>
        <v>0</v>
      </c>
      <c r="E34" s="17"/>
      <c r="F34" s="17"/>
      <c r="G34" s="17"/>
      <c r="H34" s="170">
        <f t="shared" si="2"/>
        <v>0</v>
      </c>
      <c r="I34" s="11"/>
      <c r="J34" s="11"/>
      <c r="K34" s="208"/>
      <c r="L34" s="171">
        <f t="shared" si="7"/>
        <v>0</v>
      </c>
      <c r="M34" s="171">
        <f t="shared" si="13"/>
        <v>0</v>
      </c>
      <c r="N34" s="171">
        <f t="shared" si="13"/>
        <v>0</v>
      </c>
      <c r="O34" s="171">
        <f t="shared" si="13"/>
        <v>0</v>
      </c>
      <c r="P34" s="446"/>
      <c r="Q34" s="99"/>
    </row>
    <row r="35" spans="1:17" ht="15" hidden="1" customHeight="1" x14ac:dyDescent="0.25">
      <c r="A35" s="41"/>
      <c r="B35" s="606"/>
      <c r="C35" s="207" t="s">
        <v>22</v>
      </c>
      <c r="D35" s="17">
        <f t="shared" si="8"/>
        <v>0</v>
      </c>
      <c r="E35" s="17"/>
      <c r="F35" s="17"/>
      <c r="G35" s="17"/>
      <c r="H35" s="170">
        <f t="shared" si="2"/>
        <v>0</v>
      </c>
      <c r="I35" s="11"/>
      <c r="J35" s="11"/>
      <c r="K35" s="208"/>
      <c r="L35" s="171">
        <f t="shared" si="7"/>
        <v>0</v>
      </c>
      <c r="M35" s="171">
        <f t="shared" si="13"/>
        <v>0</v>
      </c>
      <c r="N35" s="171">
        <f t="shared" si="13"/>
        <v>0</v>
      </c>
      <c r="O35" s="171">
        <f t="shared" si="13"/>
        <v>0</v>
      </c>
      <c r="P35" s="446"/>
      <c r="Q35" s="99"/>
    </row>
    <row r="36" spans="1:17" ht="15" hidden="1" customHeight="1" x14ac:dyDescent="0.25">
      <c r="A36" s="33" t="s">
        <v>77</v>
      </c>
      <c r="B36" s="18" t="s">
        <v>14</v>
      </c>
      <c r="C36" s="207"/>
      <c r="D36" s="350">
        <f>E36+G36</f>
        <v>0</v>
      </c>
      <c r="E36" s="17">
        <f>E37+E38+E39</f>
        <v>0</v>
      </c>
      <c r="F36" s="17">
        <f>F37+F38+F39</f>
        <v>0</v>
      </c>
      <c r="G36" s="17">
        <f>G37+G38+G39</f>
        <v>0</v>
      </c>
      <c r="H36" s="170">
        <f>I36+K36</f>
        <v>0</v>
      </c>
      <c r="I36" s="11">
        <f>I37+I38+I39</f>
        <v>0</v>
      </c>
      <c r="J36" s="11">
        <f>J37+J38+J39</f>
        <v>0</v>
      </c>
      <c r="K36" s="11">
        <f>K37+K38+K39</f>
        <v>0</v>
      </c>
      <c r="L36" s="171">
        <f t="shared" si="7"/>
        <v>0</v>
      </c>
      <c r="M36" s="13">
        <f>M37+M38+M39</f>
        <v>0</v>
      </c>
      <c r="N36" s="13">
        <f>N37+N38+N39</f>
        <v>0</v>
      </c>
      <c r="O36" s="13">
        <f>O37+O38+O39</f>
        <v>0</v>
      </c>
      <c r="P36" s="245"/>
      <c r="Q36" s="99"/>
    </row>
    <row r="37" spans="1:17" ht="15" hidden="1" customHeight="1" x14ac:dyDescent="0.25">
      <c r="A37" s="41"/>
      <c r="B37" s="605" t="s">
        <v>393</v>
      </c>
      <c r="C37" s="207" t="s">
        <v>9</v>
      </c>
      <c r="D37" s="17">
        <f t="shared" si="8"/>
        <v>0</v>
      </c>
      <c r="E37" s="17"/>
      <c r="F37" s="17"/>
      <c r="G37" s="17"/>
      <c r="H37" s="170">
        <f t="shared" si="2"/>
        <v>0</v>
      </c>
      <c r="I37" s="11"/>
      <c r="J37" s="11"/>
      <c r="K37" s="208"/>
      <c r="L37" s="171">
        <f t="shared" si="7"/>
        <v>0</v>
      </c>
      <c r="M37" s="171">
        <f t="shared" ref="M37:O39" si="14">E37+I37</f>
        <v>0</v>
      </c>
      <c r="N37" s="171">
        <f t="shared" si="14"/>
        <v>0</v>
      </c>
      <c r="O37" s="171">
        <f t="shared" si="14"/>
        <v>0</v>
      </c>
      <c r="P37" s="446"/>
      <c r="Q37" s="99"/>
    </row>
    <row r="38" spans="1:17" ht="15" hidden="1" customHeight="1" x14ac:dyDescent="0.25">
      <c r="A38" s="41"/>
      <c r="B38" s="605"/>
      <c r="C38" s="207" t="s">
        <v>31</v>
      </c>
      <c r="D38" s="17">
        <f t="shared" si="8"/>
        <v>0</v>
      </c>
      <c r="E38" s="17"/>
      <c r="F38" s="17"/>
      <c r="G38" s="17"/>
      <c r="H38" s="170">
        <f t="shared" si="2"/>
        <v>0</v>
      </c>
      <c r="I38" s="11"/>
      <c r="J38" s="11"/>
      <c r="K38" s="208"/>
      <c r="L38" s="171">
        <f t="shared" si="7"/>
        <v>0</v>
      </c>
      <c r="M38" s="171">
        <f t="shared" si="14"/>
        <v>0</v>
      </c>
      <c r="N38" s="171">
        <f t="shared" si="14"/>
        <v>0</v>
      </c>
      <c r="O38" s="171">
        <f t="shared" si="14"/>
        <v>0</v>
      </c>
      <c r="P38" s="446"/>
      <c r="Q38" s="99"/>
    </row>
    <row r="39" spans="1:17" ht="15" hidden="1" customHeight="1" x14ac:dyDescent="0.25">
      <c r="A39" s="41"/>
      <c r="B39" s="606"/>
      <c r="C39" s="207" t="s">
        <v>22</v>
      </c>
      <c r="D39" s="17">
        <f t="shared" si="8"/>
        <v>0</v>
      </c>
      <c r="E39" s="17"/>
      <c r="F39" s="17"/>
      <c r="G39" s="17"/>
      <c r="H39" s="170">
        <f t="shared" si="2"/>
        <v>0</v>
      </c>
      <c r="I39" s="11"/>
      <c r="J39" s="11"/>
      <c r="K39" s="208"/>
      <c r="L39" s="171">
        <f t="shared" si="7"/>
        <v>0</v>
      </c>
      <c r="M39" s="171">
        <f t="shared" si="14"/>
        <v>0</v>
      </c>
      <c r="N39" s="171">
        <f t="shared" si="14"/>
        <v>0</v>
      </c>
      <c r="O39" s="171">
        <f t="shared" si="14"/>
        <v>0</v>
      </c>
      <c r="P39" s="446"/>
      <c r="Q39" s="99"/>
    </row>
    <row r="40" spans="1:17" ht="15" hidden="1" customHeight="1" x14ac:dyDescent="0.25">
      <c r="A40" s="33" t="s">
        <v>78</v>
      </c>
      <c r="B40" s="18" t="s">
        <v>15</v>
      </c>
      <c r="C40" s="207"/>
      <c r="D40" s="169">
        <f t="shared" si="8"/>
        <v>0</v>
      </c>
      <c r="E40" s="17">
        <f>E41+E42+E43</f>
        <v>0</v>
      </c>
      <c r="F40" s="17">
        <f>F41+F42+F43</f>
        <v>0</v>
      </c>
      <c r="G40" s="17">
        <f>G41+G42+G43</f>
        <v>0</v>
      </c>
      <c r="H40" s="170">
        <f>I40+K40</f>
        <v>0</v>
      </c>
      <c r="I40" s="11">
        <f>I41+I42+I43</f>
        <v>0</v>
      </c>
      <c r="J40" s="11">
        <f>J41+J42+J43</f>
        <v>0</v>
      </c>
      <c r="K40" s="11">
        <f>K41+K42+K43</f>
        <v>0</v>
      </c>
      <c r="L40" s="171">
        <f t="shared" si="7"/>
        <v>0</v>
      </c>
      <c r="M40" s="13">
        <f>M41+M42+M43</f>
        <v>0</v>
      </c>
      <c r="N40" s="13">
        <f>N41+N42+N43</f>
        <v>0</v>
      </c>
      <c r="O40" s="13">
        <f>O41+O42+O43</f>
        <v>0</v>
      </c>
      <c r="P40" s="245"/>
      <c r="Q40" s="99"/>
    </row>
    <row r="41" spans="1:17" ht="15" hidden="1" customHeight="1" x14ac:dyDescent="0.25">
      <c r="A41" s="41"/>
      <c r="B41" s="605" t="s">
        <v>393</v>
      </c>
      <c r="C41" s="207" t="s">
        <v>9</v>
      </c>
      <c r="D41" s="17">
        <f t="shared" si="8"/>
        <v>0</v>
      </c>
      <c r="E41" s="17"/>
      <c r="F41" s="17"/>
      <c r="G41" s="17"/>
      <c r="H41" s="170">
        <f t="shared" si="2"/>
        <v>0</v>
      </c>
      <c r="I41" s="11"/>
      <c r="J41" s="11"/>
      <c r="K41" s="208"/>
      <c r="L41" s="171">
        <f t="shared" si="7"/>
        <v>0</v>
      </c>
      <c r="M41" s="171">
        <f t="shared" ref="M41:O43" si="15">E41+I41</f>
        <v>0</v>
      </c>
      <c r="N41" s="171">
        <f t="shared" si="15"/>
        <v>0</v>
      </c>
      <c r="O41" s="171">
        <f t="shared" si="15"/>
        <v>0</v>
      </c>
      <c r="P41" s="446"/>
      <c r="Q41" s="99"/>
    </row>
    <row r="42" spans="1:17" ht="15" hidden="1" customHeight="1" x14ac:dyDescent="0.25">
      <c r="A42" s="41"/>
      <c r="B42" s="605"/>
      <c r="C42" s="207" t="s">
        <v>31</v>
      </c>
      <c r="D42" s="17">
        <f t="shared" si="8"/>
        <v>0</v>
      </c>
      <c r="E42" s="17"/>
      <c r="F42" s="17"/>
      <c r="G42" s="17"/>
      <c r="H42" s="170">
        <f t="shared" si="2"/>
        <v>0</v>
      </c>
      <c r="I42" s="11"/>
      <c r="J42" s="11"/>
      <c r="K42" s="208"/>
      <c r="L42" s="171">
        <f t="shared" si="7"/>
        <v>0</v>
      </c>
      <c r="M42" s="171">
        <f t="shared" si="15"/>
        <v>0</v>
      </c>
      <c r="N42" s="171">
        <f t="shared" si="15"/>
        <v>0</v>
      </c>
      <c r="O42" s="171">
        <f t="shared" si="15"/>
        <v>0</v>
      </c>
      <c r="P42" s="446"/>
      <c r="Q42" s="99"/>
    </row>
    <row r="43" spans="1:17" ht="15" hidden="1" customHeight="1" x14ac:dyDescent="0.25">
      <c r="A43" s="41"/>
      <c r="B43" s="606"/>
      <c r="C43" s="207" t="s">
        <v>22</v>
      </c>
      <c r="D43" s="17">
        <f t="shared" si="8"/>
        <v>0</v>
      </c>
      <c r="E43" s="17"/>
      <c r="F43" s="17"/>
      <c r="G43" s="17"/>
      <c r="H43" s="170">
        <f t="shared" si="2"/>
        <v>0</v>
      </c>
      <c r="I43" s="11"/>
      <c r="J43" s="11"/>
      <c r="K43" s="208"/>
      <c r="L43" s="171">
        <f t="shared" si="7"/>
        <v>0</v>
      </c>
      <c r="M43" s="171">
        <f t="shared" si="15"/>
        <v>0</v>
      </c>
      <c r="N43" s="171">
        <f t="shared" si="15"/>
        <v>0</v>
      </c>
      <c r="O43" s="171">
        <f t="shared" si="15"/>
        <v>0</v>
      </c>
      <c r="P43" s="446"/>
      <c r="Q43" s="99"/>
    </row>
    <row r="44" spans="1:17" ht="15" hidden="1" customHeight="1" x14ac:dyDescent="0.25">
      <c r="A44" s="33" t="s">
        <v>79</v>
      </c>
      <c r="B44" s="18" t="s">
        <v>16</v>
      </c>
      <c r="C44" s="207"/>
      <c r="D44" s="350">
        <f>E44+G44</f>
        <v>0</v>
      </c>
      <c r="E44" s="17">
        <f>E45+E46+E47</f>
        <v>0</v>
      </c>
      <c r="F44" s="17">
        <f>F45+F46+F47</f>
        <v>0</v>
      </c>
      <c r="G44" s="17">
        <f>G45+G46+G47</f>
        <v>0</v>
      </c>
      <c r="H44" s="170">
        <f>I44+K44</f>
        <v>0</v>
      </c>
      <c r="I44" s="11">
        <f>I45+I46+I47</f>
        <v>0</v>
      </c>
      <c r="J44" s="11">
        <f>J45+J46+J47</f>
        <v>0</v>
      </c>
      <c r="K44" s="11">
        <f>K45+K46+K47</f>
        <v>0</v>
      </c>
      <c r="L44" s="171">
        <f t="shared" si="7"/>
        <v>0</v>
      </c>
      <c r="M44" s="13">
        <f>M45+M46+M47</f>
        <v>0</v>
      </c>
      <c r="N44" s="13">
        <f>N45+N46+N47</f>
        <v>0</v>
      </c>
      <c r="O44" s="13">
        <f>O45+O46+O47</f>
        <v>0</v>
      </c>
      <c r="P44" s="245"/>
      <c r="Q44" s="99"/>
    </row>
    <row r="45" spans="1:17" ht="15" hidden="1" customHeight="1" x14ac:dyDescent="0.25">
      <c r="A45" s="41"/>
      <c r="B45" s="605" t="s">
        <v>393</v>
      </c>
      <c r="C45" s="207" t="s">
        <v>9</v>
      </c>
      <c r="D45" s="17">
        <f t="shared" si="8"/>
        <v>0</v>
      </c>
      <c r="E45" s="17"/>
      <c r="F45" s="17"/>
      <c r="G45" s="17"/>
      <c r="H45" s="170">
        <f t="shared" si="2"/>
        <v>0</v>
      </c>
      <c r="I45" s="11"/>
      <c r="J45" s="11"/>
      <c r="K45" s="208"/>
      <c r="L45" s="171">
        <f t="shared" si="7"/>
        <v>0</v>
      </c>
      <c r="M45" s="171">
        <f t="shared" ref="M45:O47" si="16">E45+I45</f>
        <v>0</v>
      </c>
      <c r="N45" s="171">
        <f t="shared" si="16"/>
        <v>0</v>
      </c>
      <c r="O45" s="171">
        <f t="shared" si="16"/>
        <v>0</v>
      </c>
      <c r="P45" s="446"/>
      <c r="Q45" s="99"/>
    </row>
    <row r="46" spans="1:17" ht="15" hidden="1" customHeight="1" x14ac:dyDescent="0.25">
      <c r="A46" s="41"/>
      <c r="B46" s="605"/>
      <c r="C46" s="207" t="s">
        <v>31</v>
      </c>
      <c r="D46" s="17">
        <f t="shared" si="8"/>
        <v>0</v>
      </c>
      <c r="E46" s="17"/>
      <c r="F46" s="17"/>
      <c r="G46" s="17"/>
      <c r="H46" s="170">
        <f t="shared" si="2"/>
        <v>0</v>
      </c>
      <c r="I46" s="11"/>
      <c r="J46" s="11"/>
      <c r="K46" s="208"/>
      <c r="L46" s="171">
        <f t="shared" si="7"/>
        <v>0</v>
      </c>
      <c r="M46" s="171">
        <f t="shared" si="16"/>
        <v>0</v>
      </c>
      <c r="N46" s="171">
        <f t="shared" si="16"/>
        <v>0</v>
      </c>
      <c r="O46" s="171">
        <f t="shared" si="16"/>
        <v>0</v>
      </c>
      <c r="P46" s="446"/>
      <c r="Q46" s="99"/>
    </row>
    <row r="47" spans="1:17" ht="15" hidden="1" customHeight="1" x14ac:dyDescent="0.25">
      <c r="A47" s="41"/>
      <c r="B47" s="606"/>
      <c r="C47" s="207" t="s">
        <v>22</v>
      </c>
      <c r="D47" s="17">
        <f t="shared" si="8"/>
        <v>0</v>
      </c>
      <c r="E47" s="17"/>
      <c r="F47" s="17"/>
      <c r="G47" s="17"/>
      <c r="H47" s="170">
        <f t="shared" si="2"/>
        <v>0</v>
      </c>
      <c r="I47" s="11"/>
      <c r="J47" s="11"/>
      <c r="K47" s="208"/>
      <c r="L47" s="171">
        <f t="shared" si="7"/>
        <v>0</v>
      </c>
      <c r="M47" s="171">
        <f t="shared" si="16"/>
        <v>0</v>
      </c>
      <c r="N47" s="171">
        <f t="shared" si="16"/>
        <v>0</v>
      </c>
      <c r="O47" s="171">
        <f t="shared" si="16"/>
        <v>0</v>
      </c>
      <c r="P47" s="446"/>
      <c r="Q47" s="99"/>
    </row>
    <row r="48" spans="1:17" ht="15" hidden="1" customHeight="1" x14ac:dyDescent="0.25">
      <c r="A48" s="33" t="s">
        <v>80</v>
      </c>
      <c r="B48" s="18" t="s">
        <v>17</v>
      </c>
      <c r="C48" s="207"/>
      <c r="D48" s="350">
        <f>E48+G48</f>
        <v>0</v>
      </c>
      <c r="E48" s="17">
        <f>E49+E50+E51</f>
        <v>0</v>
      </c>
      <c r="F48" s="17">
        <f>F49+F50+F51</f>
        <v>0</v>
      </c>
      <c r="G48" s="17">
        <f>G49+G50+G51</f>
        <v>0</v>
      </c>
      <c r="H48" s="170">
        <f>I48+K48</f>
        <v>0</v>
      </c>
      <c r="I48" s="11">
        <f>I49+I50+I51</f>
        <v>0</v>
      </c>
      <c r="J48" s="11">
        <f>J49+J50+J51</f>
        <v>0</v>
      </c>
      <c r="K48" s="11">
        <f>K49+K50+K51</f>
        <v>0</v>
      </c>
      <c r="L48" s="171">
        <f t="shared" si="7"/>
        <v>0</v>
      </c>
      <c r="M48" s="13">
        <f>M49+M50+M51</f>
        <v>0</v>
      </c>
      <c r="N48" s="13">
        <f>N49+N50+N51</f>
        <v>0</v>
      </c>
      <c r="O48" s="13">
        <f>O49+O50+O51</f>
        <v>0</v>
      </c>
      <c r="P48" s="245"/>
      <c r="Q48" s="99"/>
    </row>
    <row r="49" spans="1:18" ht="15" hidden="1" customHeight="1" x14ac:dyDescent="0.25">
      <c r="A49" s="41"/>
      <c r="B49" s="605" t="s">
        <v>393</v>
      </c>
      <c r="C49" s="207" t="s">
        <v>9</v>
      </c>
      <c r="D49" s="17">
        <f t="shared" si="8"/>
        <v>0</v>
      </c>
      <c r="E49" s="17"/>
      <c r="F49" s="17"/>
      <c r="G49" s="17"/>
      <c r="H49" s="170">
        <f t="shared" si="2"/>
        <v>0</v>
      </c>
      <c r="I49" s="11"/>
      <c r="J49" s="11"/>
      <c r="K49" s="208"/>
      <c r="L49" s="171">
        <f t="shared" si="7"/>
        <v>0</v>
      </c>
      <c r="M49" s="171">
        <f t="shared" ref="M49:O51" si="17">E49+I49</f>
        <v>0</v>
      </c>
      <c r="N49" s="171">
        <f t="shared" si="17"/>
        <v>0</v>
      </c>
      <c r="O49" s="171">
        <f t="shared" si="17"/>
        <v>0</v>
      </c>
      <c r="P49" s="446"/>
      <c r="Q49" s="99"/>
    </row>
    <row r="50" spans="1:18" ht="15" hidden="1" customHeight="1" x14ac:dyDescent="0.25">
      <c r="A50" s="41"/>
      <c r="B50" s="605"/>
      <c r="C50" s="207" t="s">
        <v>31</v>
      </c>
      <c r="D50" s="17">
        <f t="shared" si="8"/>
        <v>0</v>
      </c>
      <c r="E50" s="17"/>
      <c r="F50" s="17"/>
      <c r="G50" s="17"/>
      <c r="H50" s="170">
        <f t="shared" si="2"/>
        <v>0</v>
      </c>
      <c r="I50" s="11"/>
      <c r="J50" s="11"/>
      <c r="K50" s="208"/>
      <c r="L50" s="171">
        <f t="shared" si="7"/>
        <v>0</v>
      </c>
      <c r="M50" s="171">
        <f t="shared" si="17"/>
        <v>0</v>
      </c>
      <c r="N50" s="171">
        <f t="shared" si="17"/>
        <v>0</v>
      </c>
      <c r="O50" s="171">
        <f t="shared" si="17"/>
        <v>0</v>
      </c>
      <c r="P50" s="446"/>
      <c r="Q50" s="99"/>
    </row>
    <row r="51" spans="1:18" ht="15" hidden="1" customHeight="1" x14ac:dyDescent="0.25">
      <c r="A51" s="41"/>
      <c r="B51" s="606"/>
      <c r="C51" s="207" t="s">
        <v>22</v>
      </c>
      <c r="D51" s="17">
        <f t="shared" si="8"/>
        <v>0</v>
      </c>
      <c r="E51" s="17"/>
      <c r="F51" s="17"/>
      <c r="G51" s="17"/>
      <c r="H51" s="170">
        <f t="shared" si="2"/>
        <v>0</v>
      </c>
      <c r="I51" s="11"/>
      <c r="J51" s="11"/>
      <c r="K51" s="208"/>
      <c r="L51" s="171">
        <f t="shared" si="7"/>
        <v>0</v>
      </c>
      <c r="M51" s="171">
        <f t="shared" si="17"/>
        <v>0</v>
      </c>
      <c r="N51" s="171">
        <f t="shared" si="17"/>
        <v>0</v>
      </c>
      <c r="O51" s="171">
        <f t="shared" si="17"/>
        <v>0</v>
      </c>
      <c r="P51" s="446"/>
      <c r="Q51" s="99"/>
    </row>
    <row r="52" spans="1:18" ht="15" hidden="1" customHeight="1" x14ac:dyDescent="0.25">
      <c r="A52" s="33" t="s">
        <v>81</v>
      </c>
      <c r="B52" s="18" t="s">
        <v>18</v>
      </c>
      <c r="C52" s="207"/>
      <c r="D52" s="350">
        <f>E52+G52</f>
        <v>0</v>
      </c>
      <c r="E52" s="17">
        <f>E53+E54+E55</f>
        <v>0</v>
      </c>
      <c r="F52" s="17">
        <f>F53+F54+F55</f>
        <v>0</v>
      </c>
      <c r="G52" s="17">
        <f>G53+G54+G55</f>
        <v>0</v>
      </c>
      <c r="H52" s="170">
        <f>I52+K52</f>
        <v>0</v>
      </c>
      <c r="I52" s="11">
        <f>I53+I54+I55</f>
        <v>0</v>
      </c>
      <c r="J52" s="11">
        <f>J53+J54+J55</f>
        <v>0</v>
      </c>
      <c r="K52" s="11">
        <f>K53+K54+K55</f>
        <v>0</v>
      </c>
      <c r="L52" s="171">
        <f t="shared" si="7"/>
        <v>0</v>
      </c>
      <c r="M52" s="13">
        <f>M53+M54+M55</f>
        <v>0</v>
      </c>
      <c r="N52" s="13">
        <f>N53+N54+N55</f>
        <v>0</v>
      </c>
      <c r="O52" s="13">
        <f>O53+O54+O55</f>
        <v>0</v>
      </c>
      <c r="P52" s="245"/>
      <c r="Q52" s="99"/>
    </row>
    <row r="53" spans="1:18" ht="15" hidden="1" customHeight="1" x14ac:dyDescent="0.25">
      <c r="A53" s="41"/>
      <c r="B53" s="605" t="s">
        <v>393</v>
      </c>
      <c r="C53" s="207" t="s">
        <v>9</v>
      </c>
      <c r="D53" s="17">
        <f t="shared" si="8"/>
        <v>0</v>
      </c>
      <c r="E53" s="17"/>
      <c r="F53" s="17"/>
      <c r="G53" s="17"/>
      <c r="H53" s="170">
        <f t="shared" si="2"/>
        <v>0</v>
      </c>
      <c r="I53" s="11"/>
      <c r="J53" s="11"/>
      <c r="K53" s="208"/>
      <c r="L53" s="171">
        <f t="shared" si="7"/>
        <v>0</v>
      </c>
      <c r="M53" s="171">
        <f t="shared" ref="M53:O55" si="18">E53+I53</f>
        <v>0</v>
      </c>
      <c r="N53" s="171">
        <f t="shared" si="18"/>
        <v>0</v>
      </c>
      <c r="O53" s="171">
        <f t="shared" si="18"/>
        <v>0</v>
      </c>
      <c r="P53" s="446"/>
      <c r="Q53" s="99"/>
    </row>
    <row r="54" spans="1:18" ht="15" hidden="1" customHeight="1" x14ac:dyDescent="0.25">
      <c r="A54" s="41"/>
      <c r="B54" s="605"/>
      <c r="C54" s="207" t="s">
        <v>31</v>
      </c>
      <c r="D54" s="17">
        <f t="shared" si="8"/>
        <v>0</v>
      </c>
      <c r="E54" s="17"/>
      <c r="F54" s="17"/>
      <c r="G54" s="17"/>
      <c r="H54" s="170">
        <f t="shared" si="2"/>
        <v>0</v>
      </c>
      <c r="I54" s="11"/>
      <c r="J54" s="11"/>
      <c r="K54" s="208"/>
      <c r="L54" s="171">
        <f t="shared" si="7"/>
        <v>0</v>
      </c>
      <c r="M54" s="171">
        <f t="shared" si="18"/>
        <v>0</v>
      </c>
      <c r="N54" s="171">
        <f t="shared" si="18"/>
        <v>0</v>
      </c>
      <c r="O54" s="171">
        <f t="shared" si="18"/>
        <v>0</v>
      </c>
      <c r="P54" s="446"/>
      <c r="Q54" s="99"/>
    </row>
    <row r="55" spans="1:18" ht="15" hidden="1" customHeight="1" x14ac:dyDescent="0.25">
      <c r="A55" s="41"/>
      <c r="B55" s="606"/>
      <c r="C55" s="207" t="s">
        <v>22</v>
      </c>
      <c r="D55" s="17">
        <f t="shared" si="8"/>
        <v>0</v>
      </c>
      <c r="E55" s="17"/>
      <c r="F55" s="17"/>
      <c r="G55" s="17"/>
      <c r="H55" s="170">
        <f t="shared" si="2"/>
        <v>0</v>
      </c>
      <c r="I55" s="11"/>
      <c r="J55" s="11"/>
      <c r="K55" s="208"/>
      <c r="L55" s="171">
        <f t="shared" si="7"/>
        <v>0</v>
      </c>
      <c r="M55" s="171">
        <f t="shared" si="18"/>
        <v>0</v>
      </c>
      <c r="N55" s="171">
        <f t="shared" si="18"/>
        <v>0</v>
      </c>
      <c r="O55" s="171">
        <f t="shared" si="18"/>
        <v>0</v>
      </c>
      <c r="P55" s="446"/>
      <c r="Q55" s="99"/>
    </row>
    <row r="56" spans="1:18" ht="15" hidden="1" customHeight="1" x14ac:dyDescent="0.25">
      <c r="A56" s="33" t="s">
        <v>82</v>
      </c>
      <c r="B56" s="18" t="s">
        <v>19</v>
      </c>
      <c r="C56" s="207"/>
      <c r="D56" s="350">
        <f>E56+G56</f>
        <v>0</v>
      </c>
      <c r="E56" s="17">
        <f>E57+E58+E59</f>
        <v>0</v>
      </c>
      <c r="F56" s="17">
        <f>F57+F58+F59</f>
        <v>0</v>
      </c>
      <c r="G56" s="17">
        <f>G57+G58+G59</f>
        <v>0</v>
      </c>
      <c r="H56" s="170">
        <f>I56+K56</f>
        <v>0</v>
      </c>
      <c r="I56" s="11">
        <f>I57+I58+I59</f>
        <v>0</v>
      </c>
      <c r="J56" s="11">
        <f>J57+J58+J59</f>
        <v>0</v>
      </c>
      <c r="K56" s="11">
        <f>K57+K58+K59</f>
        <v>0</v>
      </c>
      <c r="L56" s="171">
        <f t="shared" si="7"/>
        <v>0</v>
      </c>
      <c r="M56" s="13">
        <f>M57+M58+M59</f>
        <v>0</v>
      </c>
      <c r="N56" s="13">
        <f>N57+N58+N59</f>
        <v>0</v>
      </c>
      <c r="O56" s="13">
        <f>O57+O58+O59</f>
        <v>0</v>
      </c>
      <c r="P56" s="245"/>
      <c r="Q56" s="99"/>
    </row>
    <row r="57" spans="1:18" ht="15" hidden="1" customHeight="1" x14ac:dyDescent="0.25">
      <c r="A57" s="41"/>
      <c r="B57" s="605" t="s">
        <v>393</v>
      </c>
      <c r="C57" s="207" t="s">
        <v>9</v>
      </c>
      <c r="D57" s="17">
        <f t="shared" si="8"/>
        <v>0</v>
      </c>
      <c r="E57" s="17"/>
      <c r="F57" s="17"/>
      <c r="G57" s="17"/>
      <c r="H57" s="170">
        <f>I57+K57</f>
        <v>0</v>
      </c>
      <c r="I57" s="11"/>
      <c r="J57" s="11"/>
      <c r="K57" s="208"/>
      <c r="L57" s="171">
        <f t="shared" si="7"/>
        <v>0</v>
      </c>
      <c r="M57" s="171">
        <f t="shared" ref="M57:O59" si="19">E57+I57</f>
        <v>0</v>
      </c>
      <c r="N57" s="171">
        <f t="shared" si="19"/>
        <v>0</v>
      </c>
      <c r="O57" s="171">
        <f t="shared" si="19"/>
        <v>0</v>
      </c>
      <c r="P57" s="446"/>
      <c r="Q57" s="99"/>
    </row>
    <row r="58" spans="1:18" ht="15" hidden="1" customHeight="1" x14ac:dyDescent="0.25">
      <c r="A58" s="41"/>
      <c r="B58" s="605"/>
      <c r="C58" s="207" t="s">
        <v>31</v>
      </c>
      <c r="D58" s="17">
        <f t="shared" si="8"/>
        <v>0</v>
      </c>
      <c r="E58" s="17"/>
      <c r="F58" s="17"/>
      <c r="G58" s="17"/>
      <c r="H58" s="170">
        <f>I58+K58</f>
        <v>0</v>
      </c>
      <c r="I58" s="11"/>
      <c r="J58" s="11"/>
      <c r="K58" s="208"/>
      <c r="L58" s="171">
        <f t="shared" si="7"/>
        <v>0</v>
      </c>
      <c r="M58" s="171">
        <f t="shared" si="19"/>
        <v>0</v>
      </c>
      <c r="N58" s="171">
        <f t="shared" si="19"/>
        <v>0</v>
      </c>
      <c r="O58" s="171">
        <f t="shared" si="19"/>
        <v>0</v>
      </c>
      <c r="P58" s="446"/>
      <c r="Q58" s="99"/>
    </row>
    <row r="59" spans="1:18" ht="15" hidden="1" customHeight="1" x14ac:dyDescent="0.25">
      <c r="A59" s="41"/>
      <c r="B59" s="606"/>
      <c r="C59" s="207" t="s">
        <v>22</v>
      </c>
      <c r="D59" s="17">
        <f t="shared" si="8"/>
        <v>0</v>
      </c>
      <c r="E59" s="17"/>
      <c r="F59" s="17"/>
      <c r="G59" s="17"/>
      <c r="H59" s="170">
        <f>I59+K59</f>
        <v>0</v>
      </c>
      <c r="I59" s="11"/>
      <c r="J59" s="11"/>
      <c r="K59" s="208"/>
      <c r="L59" s="171">
        <f t="shared" si="7"/>
        <v>0</v>
      </c>
      <c r="M59" s="171">
        <f t="shared" si="19"/>
        <v>0</v>
      </c>
      <c r="N59" s="171">
        <f t="shared" si="19"/>
        <v>0</v>
      </c>
      <c r="O59" s="171">
        <f t="shared" si="19"/>
        <v>0</v>
      </c>
      <c r="P59" s="446"/>
      <c r="Q59" s="99"/>
    </row>
    <row r="60" spans="1:18" hidden="1" x14ac:dyDescent="0.25">
      <c r="A60" s="39" t="s">
        <v>83</v>
      </c>
      <c r="B60" s="88" t="s">
        <v>174</v>
      </c>
      <c r="C60" s="209"/>
      <c r="D60" s="22">
        <f t="shared" si="8"/>
        <v>0</v>
      </c>
      <c r="E60" s="22">
        <f>E12+E16+E20+E24+E28+E32+E36+E40+E44+E48+E52+E56</f>
        <v>0</v>
      </c>
      <c r="F60" s="22">
        <f>F12+F16+F20+F24+F28+F32+F36+F40+F44+F48+F52+F56</f>
        <v>0</v>
      </c>
      <c r="G60" s="22">
        <f>G12+G16+G20+G24+G28+G32+G36+G40+G44+G48+G52+G56</f>
        <v>0</v>
      </c>
      <c r="H60" s="22">
        <f>I60+K60</f>
        <v>0</v>
      </c>
      <c r="I60" s="22">
        <f>I12+I16+I20+I24+I28+I32+I36+I40+I44+I48+I52+I56</f>
        <v>0</v>
      </c>
      <c r="J60" s="22">
        <f>J12+J16+J20+J24+J28+J32+J36+J40+J44+J48+J52+J56</f>
        <v>0</v>
      </c>
      <c r="K60" s="22">
        <f>K12+K16+K20+K24+K28+K32+K36+K40+K44+K48+K52+K56</f>
        <v>0</v>
      </c>
      <c r="L60" s="22">
        <f t="shared" si="7"/>
        <v>0</v>
      </c>
      <c r="M60" s="22">
        <f>M12+M16+M20+M24+M28+M32+M36+M40+M44+M48+M52+M56</f>
        <v>0</v>
      </c>
      <c r="N60" s="22">
        <f>N12+N16+N20+N24+N28+N32+N36+N40+N44+N48+N52+N56</f>
        <v>0</v>
      </c>
      <c r="O60" s="22">
        <f>O12+O16+O20+O24+O28+O32+O36+O40+O44+O48+O52+O56</f>
        <v>0</v>
      </c>
      <c r="P60" s="447"/>
      <c r="Q60" s="206"/>
      <c r="R60" s="99"/>
    </row>
    <row r="61" spans="1:18" ht="24" hidden="1" customHeight="1" x14ac:dyDescent="0.25">
      <c r="A61" s="33" t="s">
        <v>84</v>
      </c>
      <c r="B61" s="607" t="s">
        <v>59</v>
      </c>
      <c r="C61" s="608"/>
      <c r="D61" s="608"/>
      <c r="E61" s="608"/>
      <c r="F61" s="608"/>
      <c r="G61" s="608"/>
      <c r="H61" s="608"/>
      <c r="I61" s="608"/>
      <c r="J61" s="608"/>
      <c r="K61" s="608"/>
      <c r="L61" s="608"/>
      <c r="M61" s="608"/>
      <c r="N61" s="608"/>
      <c r="O61" s="609"/>
      <c r="P61" s="425"/>
    </row>
    <row r="62" spans="1:18" hidden="1" x14ac:dyDescent="0.25">
      <c r="A62" s="456" t="s">
        <v>85</v>
      </c>
      <c r="B62" s="30" t="s">
        <v>20</v>
      </c>
      <c r="C62" s="342"/>
      <c r="D62" s="169">
        <f>E62+G62</f>
        <v>0</v>
      </c>
      <c r="E62" s="169">
        <f t="shared" ref="E62:K62" si="20">E64+E65+E66</f>
        <v>0</v>
      </c>
      <c r="F62" s="169">
        <f t="shared" si="20"/>
        <v>0</v>
      </c>
      <c r="G62" s="169">
        <f t="shared" si="20"/>
        <v>0</v>
      </c>
      <c r="H62" s="170">
        <f t="shared" si="20"/>
        <v>0</v>
      </c>
      <c r="I62" s="170">
        <f t="shared" si="20"/>
        <v>0</v>
      </c>
      <c r="J62" s="170">
        <f t="shared" si="20"/>
        <v>0</v>
      </c>
      <c r="K62" s="170">
        <f t="shared" si="20"/>
        <v>0</v>
      </c>
      <c r="L62" s="171">
        <f>M62+O62</f>
        <v>0</v>
      </c>
      <c r="M62" s="171">
        <f>M64+M65+M66</f>
        <v>0</v>
      </c>
      <c r="N62" s="171">
        <f>N64+N65+N66</f>
        <v>0</v>
      </c>
      <c r="O62" s="171">
        <f>O64+O65+O66</f>
        <v>0</v>
      </c>
      <c r="P62" s="446"/>
    </row>
    <row r="63" spans="1:18" hidden="1" x14ac:dyDescent="0.25">
      <c r="A63" s="246"/>
      <c r="B63" s="160" t="s">
        <v>194</v>
      </c>
      <c r="C63" s="314"/>
      <c r="D63" s="177"/>
      <c r="E63" s="177"/>
      <c r="F63" s="177"/>
      <c r="G63" s="177"/>
      <c r="H63" s="178"/>
      <c r="I63" s="178"/>
      <c r="J63" s="178"/>
      <c r="K63" s="178"/>
      <c r="L63" s="179"/>
      <c r="M63" s="179"/>
      <c r="N63" s="179"/>
      <c r="O63" s="179"/>
      <c r="P63" s="446"/>
    </row>
    <row r="64" spans="1:18" ht="15" hidden="1" customHeight="1" x14ac:dyDescent="0.25">
      <c r="A64" s="246"/>
      <c r="B64" s="611" t="s">
        <v>316</v>
      </c>
      <c r="C64" s="210" t="s">
        <v>25</v>
      </c>
      <c r="D64" s="169">
        <f>E64+G64</f>
        <v>0</v>
      </c>
      <c r="E64" s="68"/>
      <c r="F64" s="68"/>
      <c r="G64" s="68"/>
      <c r="H64" s="69">
        <f>I64+K64</f>
        <v>0</v>
      </c>
      <c r="I64" s="69"/>
      <c r="J64" s="69"/>
      <c r="K64" s="69"/>
      <c r="L64" s="70">
        <f>M64+O64</f>
        <v>0</v>
      </c>
      <c r="M64" s="70">
        <f t="shared" ref="M64:O66" si="21">E64+I64</f>
        <v>0</v>
      </c>
      <c r="N64" s="70">
        <f t="shared" si="21"/>
        <v>0</v>
      </c>
      <c r="O64" s="70">
        <f t="shared" si="21"/>
        <v>0</v>
      </c>
      <c r="P64" s="446"/>
    </row>
    <row r="65" spans="1:16" s="38" customFormat="1" ht="23.25" hidden="1" customHeight="1" x14ac:dyDescent="0.25">
      <c r="A65" s="246"/>
      <c r="B65" s="611"/>
      <c r="C65" s="211" t="s">
        <v>31</v>
      </c>
      <c r="D65" s="169">
        <f>E65+G65</f>
        <v>0</v>
      </c>
      <c r="E65" s="68"/>
      <c r="F65" s="68"/>
      <c r="G65" s="68"/>
      <c r="H65" s="69">
        <f>I65+K65</f>
        <v>0</v>
      </c>
      <c r="I65" s="69"/>
      <c r="J65" s="69"/>
      <c r="K65" s="69"/>
      <c r="L65" s="70">
        <f>M65+O65</f>
        <v>0</v>
      </c>
      <c r="M65" s="70">
        <f t="shared" si="21"/>
        <v>0</v>
      </c>
      <c r="N65" s="70">
        <f t="shared" si="21"/>
        <v>0</v>
      </c>
      <c r="O65" s="70">
        <f t="shared" si="21"/>
        <v>0</v>
      </c>
      <c r="P65" s="446"/>
    </row>
    <row r="66" spans="1:16" s="38" customFormat="1" ht="14.25" hidden="1" customHeight="1" x14ac:dyDescent="0.25">
      <c r="A66" s="323"/>
      <c r="B66" s="188" t="s">
        <v>405</v>
      </c>
      <c r="C66" s="207" t="s">
        <v>31</v>
      </c>
      <c r="D66" s="169">
        <f>E66+G66</f>
        <v>0</v>
      </c>
      <c r="E66" s="68"/>
      <c r="F66" s="68"/>
      <c r="G66" s="68"/>
      <c r="H66" s="69">
        <f>I66+K66</f>
        <v>0</v>
      </c>
      <c r="I66" s="69"/>
      <c r="J66" s="69"/>
      <c r="K66" s="69"/>
      <c r="L66" s="70">
        <f>M66+O66</f>
        <v>0</v>
      </c>
      <c r="M66" s="70">
        <f t="shared" si="21"/>
        <v>0</v>
      </c>
      <c r="N66" s="70">
        <f t="shared" si="21"/>
        <v>0</v>
      </c>
      <c r="O66" s="70">
        <f t="shared" si="21"/>
        <v>0</v>
      </c>
      <c r="P66" s="446"/>
    </row>
    <row r="67" spans="1:16" hidden="1" x14ac:dyDescent="0.25">
      <c r="A67" s="249" t="s">
        <v>86</v>
      </c>
      <c r="B67" s="88" t="s">
        <v>175</v>
      </c>
      <c r="C67" s="209"/>
      <c r="D67" s="22">
        <f>D62</f>
        <v>0</v>
      </c>
      <c r="E67" s="22">
        <f t="shared" ref="E67:O67" si="22">E62</f>
        <v>0</v>
      </c>
      <c r="F67" s="22">
        <f t="shared" si="22"/>
        <v>0</v>
      </c>
      <c r="G67" s="22">
        <f t="shared" si="22"/>
        <v>0</v>
      </c>
      <c r="H67" s="11">
        <f t="shared" si="22"/>
        <v>0</v>
      </c>
      <c r="I67" s="11">
        <f t="shared" si="22"/>
        <v>0</v>
      </c>
      <c r="J67" s="11">
        <f t="shared" si="22"/>
        <v>0</v>
      </c>
      <c r="K67" s="11">
        <f t="shared" si="22"/>
        <v>0</v>
      </c>
      <c r="L67" s="22">
        <f t="shared" si="22"/>
        <v>0</v>
      </c>
      <c r="M67" s="22">
        <f t="shared" si="22"/>
        <v>0</v>
      </c>
      <c r="N67" s="22">
        <f t="shared" si="22"/>
        <v>0</v>
      </c>
      <c r="O67" s="22">
        <f t="shared" si="22"/>
        <v>0</v>
      </c>
      <c r="P67" s="447"/>
    </row>
    <row r="68" spans="1:16" hidden="1" x14ac:dyDescent="0.25">
      <c r="A68" s="33" t="s">
        <v>87</v>
      </c>
      <c r="B68" s="610" t="s">
        <v>63</v>
      </c>
      <c r="C68" s="610"/>
      <c r="D68" s="610"/>
      <c r="E68" s="610"/>
      <c r="F68" s="610"/>
      <c r="G68" s="610"/>
      <c r="H68" s="610"/>
      <c r="I68" s="610"/>
      <c r="J68" s="610"/>
      <c r="K68" s="610"/>
      <c r="L68" s="610"/>
      <c r="M68" s="610"/>
      <c r="N68" s="610"/>
      <c r="O68" s="610"/>
      <c r="P68" s="425"/>
    </row>
    <row r="69" spans="1:16" hidden="1" x14ac:dyDescent="0.25">
      <c r="A69" s="33" t="s">
        <v>88</v>
      </c>
      <c r="B69" s="18" t="s">
        <v>20</v>
      </c>
      <c r="C69" s="431"/>
      <c r="D69" s="169">
        <f t="shared" ref="D69" si="23">E69+G69</f>
        <v>0</v>
      </c>
      <c r="E69" s="169"/>
      <c r="F69" s="169"/>
      <c r="G69" s="213"/>
      <c r="H69" s="170">
        <f>I69+K69</f>
        <v>0</v>
      </c>
      <c r="I69" s="170"/>
      <c r="J69" s="170"/>
      <c r="K69" s="358"/>
      <c r="L69" s="171">
        <f>M69+O69</f>
        <v>0</v>
      </c>
      <c r="M69" s="171">
        <f>E69+I69</f>
        <v>0</v>
      </c>
      <c r="N69" s="171">
        <f t="shared" ref="N69:O69" si="24">F69+J69</f>
        <v>0</v>
      </c>
      <c r="O69" s="171">
        <f t="shared" si="24"/>
        <v>0</v>
      </c>
      <c r="P69" s="446"/>
    </row>
    <row r="70" spans="1:16" hidden="1" x14ac:dyDescent="0.25">
      <c r="A70" s="41"/>
      <c r="B70" s="417" t="s">
        <v>194</v>
      </c>
      <c r="C70" s="432"/>
      <c r="D70" s="177"/>
      <c r="E70" s="177"/>
      <c r="F70" s="177"/>
      <c r="G70" s="283"/>
      <c r="H70" s="178"/>
      <c r="I70" s="178"/>
      <c r="J70" s="178"/>
      <c r="K70" s="437"/>
      <c r="L70" s="179"/>
      <c r="M70" s="179"/>
      <c r="N70" s="179"/>
      <c r="O70" s="179"/>
      <c r="P70" s="446"/>
    </row>
    <row r="71" spans="1:16" ht="26.25" hidden="1" x14ac:dyDescent="0.25">
      <c r="A71" s="41"/>
      <c r="B71" s="429" t="s">
        <v>317</v>
      </c>
      <c r="C71" s="433" t="s">
        <v>32</v>
      </c>
      <c r="D71" s="405"/>
      <c r="E71" s="405"/>
      <c r="F71" s="405"/>
      <c r="G71" s="434"/>
      <c r="H71" s="173"/>
      <c r="I71" s="173"/>
      <c r="J71" s="173"/>
      <c r="K71" s="359"/>
      <c r="L71" s="174"/>
      <c r="M71" s="174"/>
      <c r="N71" s="174"/>
      <c r="O71" s="174"/>
      <c r="P71" s="446"/>
    </row>
    <row r="72" spans="1:16" ht="26.25" hidden="1" x14ac:dyDescent="0.25">
      <c r="A72" s="41"/>
      <c r="B72" s="414" t="s">
        <v>462</v>
      </c>
      <c r="C72" s="430" t="s">
        <v>32</v>
      </c>
      <c r="D72" s="349"/>
      <c r="E72" s="349"/>
      <c r="F72" s="349"/>
      <c r="G72" s="349"/>
      <c r="H72" s="173">
        <f>I72+K72</f>
        <v>0</v>
      </c>
      <c r="I72" s="69"/>
      <c r="J72" s="69"/>
      <c r="K72" s="69"/>
      <c r="L72" s="174">
        <f>M72+O72</f>
        <v>0</v>
      </c>
      <c r="M72" s="70">
        <f t="shared" ref="M72:O73" si="25">E72+I72</f>
        <v>0</v>
      </c>
      <c r="N72" s="70">
        <f t="shared" si="25"/>
        <v>0</v>
      </c>
      <c r="O72" s="70">
        <f t="shared" si="25"/>
        <v>0</v>
      </c>
      <c r="P72" s="446"/>
    </row>
    <row r="73" spans="1:16" ht="39" hidden="1" x14ac:dyDescent="0.25">
      <c r="A73" s="41"/>
      <c r="B73" s="415" t="s">
        <v>463</v>
      </c>
      <c r="C73" s="404" t="s">
        <v>32</v>
      </c>
      <c r="D73" s="172"/>
      <c r="E73" s="172"/>
      <c r="F73" s="172"/>
      <c r="G73" s="172"/>
      <c r="H73" s="69">
        <f>I73+K73</f>
        <v>0</v>
      </c>
      <c r="I73" s="173"/>
      <c r="J73" s="173"/>
      <c r="K73" s="173"/>
      <c r="L73" s="70">
        <f>M73+O73</f>
        <v>0</v>
      </c>
      <c r="M73" s="70">
        <f t="shared" si="25"/>
        <v>0</v>
      </c>
      <c r="N73" s="70">
        <f t="shared" si="25"/>
        <v>0</v>
      </c>
      <c r="O73" s="70">
        <f t="shared" si="25"/>
        <v>0</v>
      </c>
      <c r="P73" s="446"/>
    </row>
    <row r="74" spans="1:16" hidden="1" x14ac:dyDescent="0.25">
      <c r="A74" s="33" t="s">
        <v>89</v>
      </c>
      <c r="B74" s="247" t="s">
        <v>70</v>
      </c>
      <c r="C74" s="402"/>
      <c r="D74" s="169">
        <f>E74+G74</f>
        <v>0</v>
      </c>
      <c r="E74" s="229">
        <f>E76+E77</f>
        <v>0</v>
      </c>
      <c r="F74" s="229">
        <f>F76+F77</f>
        <v>0</v>
      </c>
      <c r="G74" s="229">
        <f>G76+G77</f>
        <v>0</v>
      </c>
      <c r="H74" s="170">
        <f>I74+K74</f>
        <v>0</v>
      </c>
      <c r="I74" s="170">
        <f>I76+I77</f>
        <v>0</v>
      </c>
      <c r="J74" s="170">
        <f>J76+J77</f>
        <v>0</v>
      </c>
      <c r="K74" s="170">
        <f>K76+K77</f>
        <v>0</v>
      </c>
      <c r="L74" s="171">
        <f>M74+O74</f>
        <v>0</v>
      </c>
      <c r="M74" s="171">
        <f>M76+M77</f>
        <v>0</v>
      </c>
      <c r="N74" s="171">
        <f>N76+N77</f>
        <v>0</v>
      </c>
      <c r="O74" s="171">
        <f>O76+O77</f>
        <v>0</v>
      </c>
    </row>
    <row r="75" spans="1:16" hidden="1" x14ac:dyDescent="0.25">
      <c r="A75" s="41"/>
      <c r="B75" s="413" t="s">
        <v>194</v>
      </c>
      <c r="C75" s="403"/>
      <c r="D75" s="177"/>
      <c r="E75" s="389"/>
      <c r="F75" s="177"/>
      <c r="G75" s="177"/>
      <c r="H75" s="178"/>
      <c r="I75" s="178"/>
      <c r="J75" s="178"/>
      <c r="K75" s="178"/>
      <c r="L75" s="179"/>
      <c r="M75" s="179"/>
      <c r="N75" s="179"/>
      <c r="O75" s="179"/>
      <c r="P75" s="446"/>
    </row>
    <row r="76" spans="1:16" ht="26.25" hidden="1" x14ac:dyDescent="0.25">
      <c r="A76" s="41"/>
      <c r="B76" s="414" t="s">
        <v>462</v>
      </c>
      <c r="C76" s="404" t="s">
        <v>32</v>
      </c>
      <c r="D76" s="68">
        <f>E76+G76</f>
        <v>0</v>
      </c>
      <c r="E76" s="68"/>
      <c r="F76" s="68"/>
      <c r="G76" s="68"/>
      <c r="H76" s="69">
        <f>I76+K76</f>
        <v>0</v>
      </c>
      <c r="I76" s="69"/>
      <c r="J76" s="69"/>
      <c r="K76" s="69"/>
      <c r="L76" s="70">
        <f>M76+O76</f>
        <v>0</v>
      </c>
      <c r="M76" s="70">
        <f t="shared" ref="M76:O77" si="26">E76+I76</f>
        <v>0</v>
      </c>
      <c r="N76" s="70">
        <f t="shared" si="26"/>
        <v>0</v>
      </c>
      <c r="O76" s="70">
        <f t="shared" si="26"/>
        <v>0</v>
      </c>
      <c r="P76" s="446"/>
    </row>
    <row r="77" spans="1:16" ht="39" hidden="1" x14ac:dyDescent="0.25">
      <c r="A77" s="249"/>
      <c r="B77" s="415" t="s">
        <v>463</v>
      </c>
      <c r="C77" s="404" t="s">
        <v>32</v>
      </c>
      <c r="D77" s="68"/>
      <c r="E77" s="68"/>
      <c r="F77" s="68"/>
      <c r="G77" s="68"/>
      <c r="H77" s="69">
        <f>I77+K77</f>
        <v>0</v>
      </c>
      <c r="I77" s="173"/>
      <c r="J77" s="173"/>
      <c r="K77" s="173"/>
      <c r="L77" s="70">
        <f>M77+O77</f>
        <v>0</v>
      </c>
      <c r="M77" s="70">
        <f t="shared" si="26"/>
        <v>0</v>
      </c>
      <c r="N77" s="70">
        <f t="shared" si="26"/>
        <v>0</v>
      </c>
      <c r="O77" s="70">
        <f t="shared" si="26"/>
        <v>0</v>
      </c>
      <c r="P77" s="446"/>
    </row>
    <row r="78" spans="1:16" hidden="1" x14ac:dyDescent="0.25">
      <c r="A78" s="39" t="s">
        <v>90</v>
      </c>
      <c r="B78" s="22" t="s">
        <v>176</v>
      </c>
      <c r="C78" s="231"/>
      <c r="D78" s="24">
        <f>D69+D74</f>
        <v>0</v>
      </c>
      <c r="E78" s="24">
        <f t="shared" ref="E78:G78" si="27">E69+E74</f>
        <v>0</v>
      </c>
      <c r="F78" s="24">
        <f t="shared" si="27"/>
        <v>0</v>
      </c>
      <c r="G78" s="24">
        <f t="shared" si="27"/>
        <v>0</v>
      </c>
      <c r="H78" s="11">
        <f>H69+H74</f>
        <v>0</v>
      </c>
      <c r="I78" s="11">
        <f t="shared" ref="I78:K78" si="28">I69+I74</f>
        <v>0</v>
      </c>
      <c r="J78" s="10">
        <f t="shared" si="28"/>
        <v>0</v>
      </c>
      <c r="K78" s="10">
        <f t="shared" si="28"/>
        <v>0</v>
      </c>
      <c r="L78" s="88">
        <f>L69+L74</f>
        <v>0</v>
      </c>
      <c r="M78" s="88">
        <f t="shared" ref="M78:O78" si="29">M69+M74</f>
        <v>0</v>
      </c>
      <c r="N78" s="88">
        <f t="shared" si="29"/>
        <v>0</v>
      </c>
      <c r="O78" s="88">
        <f t="shared" si="29"/>
        <v>0</v>
      </c>
      <c r="P78" s="447"/>
    </row>
    <row r="79" spans="1:16" x14ac:dyDescent="0.25">
      <c r="A79" s="33" t="s">
        <v>71</v>
      </c>
      <c r="B79" s="527" t="s">
        <v>171</v>
      </c>
      <c r="C79" s="528"/>
      <c r="D79" s="528"/>
      <c r="E79" s="528"/>
      <c r="F79" s="528"/>
      <c r="G79" s="528"/>
      <c r="H79" s="528"/>
      <c r="I79" s="528"/>
      <c r="J79" s="528"/>
      <c r="K79" s="528"/>
      <c r="L79" s="528"/>
      <c r="M79" s="528"/>
      <c r="N79" s="528"/>
      <c r="O79" s="529"/>
      <c r="P79" s="425"/>
    </row>
    <row r="80" spans="1:16" x14ac:dyDescent="0.25">
      <c r="A80" s="456" t="s">
        <v>182</v>
      </c>
      <c r="B80" s="36" t="s">
        <v>20</v>
      </c>
      <c r="C80" s="485" t="s">
        <v>51</v>
      </c>
      <c r="D80" s="229">
        <f t="shared" ref="D80:D87" si="30">E80+G80</f>
        <v>155.30000000000001</v>
      </c>
      <c r="E80" s="350">
        <f>E84+E85+E82</f>
        <v>155.30000000000001</v>
      </c>
      <c r="F80" s="350">
        <f t="shared" ref="F80:G80" si="31">F84+F85+F82</f>
        <v>12.9</v>
      </c>
      <c r="G80" s="350">
        <f t="shared" si="31"/>
        <v>0</v>
      </c>
      <c r="H80" s="351">
        <f t="shared" ref="H80" si="32">I80+K80</f>
        <v>0</v>
      </c>
      <c r="I80" s="401">
        <f>I84+I85</f>
        <v>0</v>
      </c>
      <c r="J80" s="351">
        <f t="shared" ref="J80:K80" si="33">J84+J85</f>
        <v>0</v>
      </c>
      <c r="K80" s="401">
        <f t="shared" si="33"/>
        <v>0</v>
      </c>
      <c r="L80" s="175">
        <f t="shared" ref="L80" si="34">M80+O80</f>
        <v>155.30000000000001</v>
      </c>
      <c r="M80" s="175">
        <f>M84+M85+M82</f>
        <v>155.30000000000001</v>
      </c>
      <c r="N80" s="175">
        <f>N84+N85+N82</f>
        <v>12.9</v>
      </c>
      <c r="O80" s="175">
        <f t="shared" ref="O80" si="35">O84+O85</f>
        <v>0</v>
      </c>
      <c r="P80" s="446"/>
    </row>
    <row r="81" spans="1:18" x14ac:dyDescent="0.25">
      <c r="A81" s="246"/>
      <c r="B81" s="160" t="s">
        <v>194</v>
      </c>
      <c r="C81" s="484"/>
      <c r="D81" s="389"/>
      <c r="E81" s="177"/>
      <c r="F81" s="177"/>
      <c r="G81" s="283"/>
      <c r="H81" s="173"/>
      <c r="I81" s="173"/>
      <c r="J81" s="173"/>
      <c r="K81" s="359"/>
      <c r="L81" s="174"/>
      <c r="M81" s="174"/>
      <c r="N81" s="174"/>
      <c r="O81" s="174"/>
      <c r="P81" s="446"/>
    </row>
    <row r="82" spans="1:18" ht="26.25" x14ac:dyDescent="0.25">
      <c r="A82" s="246"/>
      <c r="B82" s="163" t="s">
        <v>523</v>
      </c>
      <c r="C82" s="484"/>
      <c r="D82" s="390">
        <f>E82+G82</f>
        <v>15.8</v>
      </c>
      <c r="E82" s="405">
        <v>15.8</v>
      </c>
      <c r="F82" s="405">
        <v>12.1</v>
      </c>
      <c r="G82" s="434"/>
      <c r="H82" s="173"/>
      <c r="I82" s="173"/>
      <c r="J82" s="173"/>
      <c r="K82" s="359"/>
      <c r="L82" s="491">
        <f t="shared" ref="L82:L84" si="36">M82+O82</f>
        <v>15.8</v>
      </c>
      <c r="M82" s="491">
        <f t="shared" ref="M82" si="37">E82+I82</f>
        <v>15.8</v>
      </c>
      <c r="N82" s="492">
        <f t="shared" ref="N82" si="38">F82+J82</f>
        <v>12.1</v>
      </c>
      <c r="O82" s="492">
        <f t="shared" ref="O82" si="39">G82+K82</f>
        <v>0</v>
      </c>
      <c r="P82" s="446"/>
    </row>
    <row r="83" spans="1:18" s="38" customFormat="1" ht="27" hidden="1" customHeight="1" x14ac:dyDescent="0.25">
      <c r="A83" s="246"/>
      <c r="B83" s="338" t="s">
        <v>317</v>
      </c>
      <c r="C83" s="484" t="s">
        <v>51</v>
      </c>
      <c r="D83" s="497"/>
      <c r="E83" s="349"/>
      <c r="F83" s="349"/>
      <c r="G83" s="426"/>
      <c r="H83" s="173"/>
      <c r="I83" s="173"/>
      <c r="J83" s="173"/>
      <c r="K83" s="359"/>
      <c r="L83" s="174"/>
      <c r="M83" s="174"/>
      <c r="N83" s="174"/>
      <c r="O83" s="174"/>
      <c r="P83" s="369"/>
    </row>
    <row r="84" spans="1:18" s="38" customFormat="1" ht="27" customHeight="1" x14ac:dyDescent="0.25">
      <c r="A84" s="246"/>
      <c r="B84" s="338" t="s">
        <v>462</v>
      </c>
      <c r="C84" s="498"/>
      <c r="D84" s="229">
        <f>E84+G84</f>
        <v>31.8</v>
      </c>
      <c r="E84" s="488">
        <v>31.8</v>
      </c>
      <c r="F84" s="488">
        <v>0.8</v>
      </c>
      <c r="G84" s="489"/>
      <c r="H84" s="490">
        <f t="shared" ref="H84" si="40">I84+K84</f>
        <v>0</v>
      </c>
      <c r="I84" s="490"/>
      <c r="J84" s="490"/>
      <c r="K84" s="490"/>
      <c r="L84" s="491">
        <f t="shared" si="36"/>
        <v>31.8</v>
      </c>
      <c r="M84" s="491">
        <f t="shared" ref="M84" si="41">E84+I84</f>
        <v>31.8</v>
      </c>
      <c r="N84" s="492">
        <f t="shared" ref="N84" si="42">F84+J84</f>
        <v>0.8</v>
      </c>
      <c r="O84" s="492">
        <f t="shared" ref="O84" si="43">G84+K84</f>
        <v>0</v>
      </c>
      <c r="P84" s="369"/>
    </row>
    <row r="85" spans="1:18" s="38" customFormat="1" x14ac:dyDescent="0.25">
      <c r="A85" s="323"/>
      <c r="B85" s="282" t="s">
        <v>502</v>
      </c>
      <c r="C85" s="499"/>
      <c r="D85" s="229">
        <f>E85+G85</f>
        <v>107.7</v>
      </c>
      <c r="E85" s="350">
        <v>107.7</v>
      </c>
      <c r="F85" s="350"/>
      <c r="G85" s="400"/>
      <c r="H85" s="436">
        <f t="shared" ref="H85:H105" si="44">I85+K85</f>
        <v>0</v>
      </c>
      <c r="I85" s="487"/>
      <c r="J85" s="436"/>
      <c r="K85" s="487"/>
      <c r="L85" s="187">
        <f t="shared" ref="L85:L86" si="45">M85+O85</f>
        <v>107.7</v>
      </c>
      <c r="M85" s="187">
        <f t="shared" ref="M85:M86" si="46">E85+I85</f>
        <v>107.7</v>
      </c>
      <c r="N85" s="175">
        <f t="shared" ref="N85:N86" si="47">F85+J85</f>
        <v>0</v>
      </c>
      <c r="O85" s="175">
        <f t="shared" ref="O85:O86" si="48">G85+K85</f>
        <v>0</v>
      </c>
      <c r="P85" s="369"/>
    </row>
    <row r="86" spans="1:18" x14ac:dyDescent="0.25">
      <c r="A86" s="41" t="s">
        <v>72</v>
      </c>
      <c r="B86" s="27" t="s">
        <v>55</v>
      </c>
      <c r="C86" s="484" t="s">
        <v>51</v>
      </c>
      <c r="D86" s="229">
        <f t="shared" si="30"/>
        <v>9.6999999999999993</v>
      </c>
      <c r="E86" s="169">
        <v>9.6999999999999993</v>
      </c>
      <c r="F86" s="169">
        <v>7.4</v>
      </c>
      <c r="G86" s="232"/>
      <c r="H86" s="170">
        <f t="shared" ref="H86" si="49">I86+K86</f>
        <v>0</v>
      </c>
      <c r="I86" s="214"/>
      <c r="J86" s="170"/>
      <c r="K86" s="170"/>
      <c r="L86" s="171">
        <f t="shared" si="45"/>
        <v>9.6999999999999993</v>
      </c>
      <c r="M86" s="171">
        <f t="shared" si="46"/>
        <v>9.6999999999999993</v>
      </c>
      <c r="N86" s="171">
        <f t="shared" si="47"/>
        <v>7.4</v>
      </c>
      <c r="O86" s="171">
        <f t="shared" si="48"/>
        <v>0</v>
      </c>
      <c r="P86" s="446"/>
    </row>
    <row r="87" spans="1:18" ht="26.25" x14ac:dyDescent="0.25">
      <c r="A87" s="41"/>
      <c r="B87" s="163" t="s">
        <v>523</v>
      </c>
      <c r="C87" s="345"/>
      <c r="D87" s="230">
        <f t="shared" si="30"/>
        <v>0</v>
      </c>
      <c r="E87" s="172"/>
      <c r="F87" s="172"/>
      <c r="G87" s="352"/>
      <c r="H87" s="173"/>
      <c r="I87" s="315"/>
      <c r="J87" s="173"/>
      <c r="K87" s="315"/>
      <c r="L87" s="174"/>
      <c r="M87" s="316"/>
      <c r="N87" s="174"/>
      <c r="O87" s="221"/>
      <c r="P87" s="446"/>
    </row>
    <row r="88" spans="1:18" x14ac:dyDescent="0.25">
      <c r="A88" s="33" t="s">
        <v>73</v>
      </c>
      <c r="B88" s="30" t="s">
        <v>33</v>
      </c>
      <c r="C88" s="515" t="s">
        <v>51</v>
      </c>
      <c r="D88" s="350">
        <f>E88+G88</f>
        <v>11.1</v>
      </c>
      <c r="E88" s="169">
        <v>11.1</v>
      </c>
      <c r="F88" s="169">
        <v>8.5</v>
      </c>
      <c r="G88" s="213"/>
      <c r="H88" s="170">
        <f t="shared" si="44"/>
        <v>0</v>
      </c>
      <c r="I88" s="214"/>
      <c r="J88" s="170"/>
      <c r="K88" s="170"/>
      <c r="L88" s="171">
        <f t="shared" ref="L88" si="50">M88+O88</f>
        <v>11.1</v>
      </c>
      <c r="M88" s="171">
        <f t="shared" ref="M88:O88" si="51">E88+I88</f>
        <v>11.1</v>
      </c>
      <c r="N88" s="171">
        <f t="shared" si="51"/>
        <v>8.5</v>
      </c>
      <c r="O88" s="171">
        <f t="shared" si="51"/>
        <v>0</v>
      </c>
      <c r="P88" s="446"/>
    </row>
    <row r="89" spans="1:18" s="38" customFormat="1" ht="26.25" x14ac:dyDescent="0.25">
      <c r="A89" s="249"/>
      <c r="B89" s="163" t="s">
        <v>523</v>
      </c>
      <c r="C89" s="314"/>
      <c r="D89" s="177" t="s">
        <v>173</v>
      </c>
      <c r="E89" s="172"/>
      <c r="F89" s="172"/>
      <c r="G89" s="215"/>
      <c r="H89" s="173">
        <f t="shared" si="44"/>
        <v>0</v>
      </c>
      <c r="I89" s="216"/>
      <c r="J89" s="173"/>
      <c r="K89" s="173"/>
      <c r="L89" s="179"/>
      <c r="M89" s="179"/>
      <c r="N89" s="179"/>
      <c r="O89" s="179"/>
      <c r="P89" s="446"/>
      <c r="Q89" s="217"/>
      <c r="R89" s="218"/>
    </row>
    <row r="90" spans="1:18" x14ac:dyDescent="0.25">
      <c r="A90" s="33" t="s">
        <v>74</v>
      </c>
      <c r="B90" s="36" t="s">
        <v>160</v>
      </c>
      <c r="C90" s="515" t="s">
        <v>51</v>
      </c>
      <c r="D90" s="350">
        <f>E90+G90</f>
        <v>16.7</v>
      </c>
      <c r="E90" s="350">
        <v>16.7</v>
      </c>
      <c r="F90" s="350">
        <v>12.8</v>
      </c>
      <c r="G90" s="350"/>
      <c r="H90" s="170">
        <f t="shared" ref="H90" si="52">I90+K90</f>
        <v>0</v>
      </c>
      <c r="I90" s="170"/>
      <c r="J90" s="170"/>
      <c r="K90" s="170"/>
      <c r="L90" s="171">
        <f t="shared" ref="L90" si="53">M90+O90</f>
        <v>16.7</v>
      </c>
      <c r="M90" s="171">
        <f t="shared" ref="M90" si="54">E90+I90</f>
        <v>16.7</v>
      </c>
      <c r="N90" s="171">
        <f t="shared" ref="N90" si="55">F90+J90</f>
        <v>12.8</v>
      </c>
      <c r="O90" s="171">
        <f t="shared" ref="O90" si="56">G90+K90</f>
        <v>0</v>
      </c>
      <c r="P90" s="446"/>
      <c r="Q90" s="206"/>
      <c r="R90" s="99"/>
    </row>
    <row r="91" spans="1:18" ht="26.25" x14ac:dyDescent="0.25">
      <c r="A91" s="41"/>
      <c r="B91" s="163" t="s">
        <v>523</v>
      </c>
      <c r="C91" s="353"/>
      <c r="D91" s="349">
        <f>E91+G91</f>
        <v>0</v>
      </c>
      <c r="E91" s="349"/>
      <c r="F91" s="349"/>
      <c r="G91" s="349"/>
      <c r="H91" s="173">
        <f t="shared" si="44"/>
        <v>0</v>
      </c>
      <c r="I91" s="173"/>
      <c r="J91" s="173"/>
      <c r="K91" s="173"/>
      <c r="L91" s="174">
        <f t="shared" ref="L91:L94" si="57">M91+O91</f>
        <v>0</v>
      </c>
      <c r="M91" s="174">
        <f t="shared" ref="M91:O94" si="58">E91+I91</f>
        <v>0</v>
      </c>
      <c r="N91" s="174">
        <f t="shared" si="58"/>
        <v>0</v>
      </c>
      <c r="O91" s="174">
        <f t="shared" si="58"/>
        <v>0</v>
      </c>
      <c r="P91" s="446"/>
      <c r="Q91" s="206"/>
      <c r="R91" s="99"/>
    </row>
    <row r="92" spans="1:18" x14ac:dyDescent="0.25">
      <c r="A92" s="33" t="s">
        <v>75</v>
      </c>
      <c r="B92" s="36" t="s">
        <v>434</v>
      </c>
      <c r="C92" s="347" t="s">
        <v>51</v>
      </c>
      <c r="D92" s="350">
        <f>E92+G92</f>
        <v>8.9</v>
      </c>
      <c r="E92" s="232">
        <v>8.9</v>
      </c>
      <c r="F92" s="169">
        <v>6.8</v>
      </c>
      <c r="G92" s="232"/>
      <c r="H92" s="170">
        <f t="shared" si="44"/>
        <v>0</v>
      </c>
      <c r="I92" s="170"/>
      <c r="J92" s="170"/>
      <c r="K92" s="170"/>
      <c r="L92" s="171">
        <f t="shared" si="57"/>
        <v>8.9</v>
      </c>
      <c r="M92" s="171">
        <f t="shared" si="58"/>
        <v>8.9</v>
      </c>
      <c r="N92" s="171">
        <f t="shared" si="58"/>
        <v>6.8</v>
      </c>
      <c r="O92" s="171">
        <f t="shared" si="58"/>
        <v>0</v>
      </c>
      <c r="P92" s="446"/>
      <c r="Q92" s="206"/>
      <c r="R92" s="99"/>
    </row>
    <row r="93" spans="1:18" ht="26.25" x14ac:dyDescent="0.25">
      <c r="A93" s="41"/>
      <c r="B93" s="163" t="s">
        <v>523</v>
      </c>
      <c r="C93" s="353"/>
      <c r="D93" s="172">
        <f t="shared" ref="D93" si="59">E93+G93</f>
        <v>0</v>
      </c>
      <c r="E93" s="352"/>
      <c r="F93" s="172"/>
      <c r="G93" s="352"/>
      <c r="H93" s="173">
        <f t="shared" si="44"/>
        <v>0</v>
      </c>
      <c r="I93" s="315"/>
      <c r="J93" s="173"/>
      <c r="K93" s="315"/>
      <c r="L93" s="174">
        <f t="shared" si="57"/>
        <v>0</v>
      </c>
      <c r="M93" s="316"/>
      <c r="N93" s="174">
        <f t="shared" si="58"/>
        <v>0</v>
      </c>
      <c r="O93" s="221">
        <f t="shared" si="58"/>
        <v>0</v>
      </c>
      <c r="P93" s="446"/>
      <c r="Q93" s="206"/>
      <c r="R93" s="99"/>
    </row>
    <row r="94" spans="1:18" x14ac:dyDescent="0.25">
      <c r="A94" s="33" t="s">
        <v>76</v>
      </c>
      <c r="B94" s="219" t="s">
        <v>152</v>
      </c>
      <c r="C94" s="517" t="s">
        <v>51</v>
      </c>
      <c r="D94" s="350">
        <f>E94+G94</f>
        <v>6.4</v>
      </c>
      <c r="E94" s="169">
        <v>6.4</v>
      </c>
      <c r="F94" s="169">
        <v>4.9000000000000004</v>
      </c>
      <c r="G94" s="213"/>
      <c r="H94" s="170">
        <f t="shared" ref="H94" si="60">I94+K94</f>
        <v>0</v>
      </c>
      <c r="I94" s="170"/>
      <c r="J94" s="170"/>
      <c r="K94" s="214"/>
      <c r="L94" s="220">
        <f t="shared" si="57"/>
        <v>6.4</v>
      </c>
      <c r="M94" s="171">
        <f t="shared" si="58"/>
        <v>6.4</v>
      </c>
      <c r="N94" s="171">
        <f t="shared" si="58"/>
        <v>4.9000000000000004</v>
      </c>
      <c r="O94" s="171">
        <f t="shared" si="58"/>
        <v>0</v>
      </c>
      <c r="P94" s="446"/>
      <c r="Q94" s="206"/>
      <c r="R94" s="99"/>
    </row>
    <row r="95" spans="1:18" s="38" customFormat="1" ht="26.25" x14ac:dyDescent="0.25">
      <c r="A95" s="249"/>
      <c r="B95" s="163" t="s">
        <v>523</v>
      </c>
      <c r="C95" s="314"/>
      <c r="D95" s="177" t="s">
        <v>173</v>
      </c>
      <c r="E95" s="177"/>
      <c r="F95" s="177"/>
      <c r="G95" s="283"/>
      <c r="H95" s="178">
        <f t="shared" si="44"/>
        <v>0</v>
      </c>
      <c r="I95" s="178"/>
      <c r="J95" s="178"/>
      <c r="K95" s="284"/>
      <c r="L95" s="289"/>
      <c r="M95" s="179"/>
      <c r="N95" s="179"/>
      <c r="O95" s="179"/>
      <c r="P95" s="446"/>
      <c r="Q95" s="217"/>
      <c r="R95" s="218"/>
    </row>
    <row r="96" spans="1:18" x14ac:dyDescent="0.25">
      <c r="A96" s="456" t="s">
        <v>77</v>
      </c>
      <c r="B96" s="354" t="s">
        <v>343</v>
      </c>
      <c r="C96" s="517" t="s">
        <v>51</v>
      </c>
      <c r="D96" s="350">
        <f>E96+G96</f>
        <v>9.5</v>
      </c>
      <c r="E96" s="169">
        <v>9.5</v>
      </c>
      <c r="F96" s="169">
        <v>7.3</v>
      </c>
      <c r="G96" s="213"/>
      <c r="H96" s="170">
        <f t="shared" si="44"/>
        <v>0</v>
      </c>
      <c r="I96" s="170"/>
      <c r="J96" s="170"/>
      <c r="K96" s="214"/>
      <c r="L96" s="220">
        <f t="shared" ref="L96" si="61">M96+O96</f>
        <v>9.5</v>
      </c>
      <c r="M96" s="171">
        <f t="shared" ref="M96" si="62">E96+I96</f>
        <v>9.5</v>
      </c>
      <c r="N96" s="171">
        <f t="shared" ref="N96" si="63">F96+J96</f>
        <v>7.3</v>
      </c>
      <c r="O96" s="171">
        <f t="shared" ref="O96" si="64">G96+K96</f>
        <v>0</v>
      </c>
      <c r="P96" s="446"/>
      <c r="Q96" s="206"/>
      <c r="R96" s="99"/>
    </row>
    <row r="97" spans="1:18" ht="26.25" x14ac:dyDescent="0.25">
      <c r="A97" s="246"/>
      <c r="B97" s="163" t="s">
        <v>523</v>
      </c>
      <c r="C97" s="518"/>
      <c r="D97" s="177">
        <f>E97+G97</f>
        <v>0</v>
      </c>
      <c r="E97" s="177"/>
      <c r="F97" s="177"/>
      <c r="G97" s="283"/>
      <c r="H97" s="178">
        <f t="shared" si="44"/>
        <v>0</v>
      </c>
      <c r="I97" s="178"/>
      <c r="J97" s="178"/>
      <c r="K97" s="284"/>
      <c r="L97" s="289">
        <f>M97+O97</f>
        <v>0</v>
      </c>
      <c r="M97" s="179">
        <f t="shared" ref="M97:O98" si="65">E97+I97</f>
        <v>0</v>
      </c>
      <c r="N97" s="179">
        <f t="shared" si="65"/>
        <v>0</v>
      </c>
      <c r="O97" s="179">
        <f t="shared" si="65"/>
        <v>0</v>
      </c>
      <c r="P97" s="446"/>
      <c r="Q97" s="206"/>
      <c r="R97" s="99"/>
    </row>
    <row r="98" spans="1:18" x14ac:dyDescent="0.25">
      <c r="A98" s="33" t="s">
        <v>78</v>
      </c>
      <c r="B98" s="30" t="s">
        <v>435</v>
      </c>
      <c r="C98" s="517" t="s">
        <v>51</v>
      </c>
      <c r="D98" s="350">
        <f>E98+G98</f>
        <v>10.6</v>
      </c>
      <c r="E98" s="169">
        <v>10.6</v>
      </c>
      <c r="F98" s="169">
        <v>8.1</v>
      </c>
      <c r="G98" s="213"/>
      <c r="H98" s="170">
        <f t="shared" si="44"/>
        <v>0</v>
      </c>
      <c r="I98" s="214"/>
      <c r="J98" s="170"/>
      <c r="K98" s="170"/>
      <c r="L98" s="171">
        <f>M98+O98</f>
        <v>10.6</v>
      </c>
      <c r="M98" s="171">
        <f t="shared" si="65"/>
        <v>10.6</v>
      </c>
      <c r="N98" s="171">
        <f t="shared" si="65"/>
        <v>8.1</v>
      </c>
      <c r="O98" s="171">
        <f t="shared" si="65"/>
        <v>0</v>
      </c>
      <c r="P98" s="446"/>
      <c r="Q98" s="206"/>
      <c r="R98" s="99"/>
    </row>
    <row r="99" spans="1:18" s="38" customFormat="1" ht="26.25" x14ac:dyDescent="0.25">
      <c r="A99" s="41"/>
      <c r="B99" s="163" t="s">
        <v>523</v>
      </c>
      <c r="C99" s="516"/>
      <c r="D99" s="177" t="s">
        <v>173</v>
      </c>
      <c r="E99" s="177"/>
      <c r="F99" s="177"/>
      <c r="G99" s="283"/>
      <c r="H99" s="178">
        <f t="shared" si="44"/>
        <v>0</v>
      </c>
      <c r="I99" s="284"/>
      <c r="J99" s="178"/>
      <c r="K99" s="178"/>
      <c r="L99" s="179"/>
      <c r="M99" s="179"/>
      <c r="N99" s="179"/>
      <c r="O99" s="179"/>
      <c r="P99" s="446"/>
      <c r="Q99" s="217"/>
      <c r="R99" s="218"/>
    </row>
    <row r="100" spans="1:18" x14ac:dyDescent="0.25">
      <c r="A100" s="33" t="s">
        <v>79</v>
      </c>
      <c r="B100" s="18" t="s">
        <v>436</v>
      </c>
      <c r="C100" s="517" t="s">
        <v>51</v>
      </c>
      <c r="D100" s="350">
        <f>E100+G100</f>
        <v>13.7</v>
      </c>
      <c r="E100" s="169">
        <v>13.7</v>
      </c>
      <c r="F100" s="169">
        <v>10.5</v>
      </c>
      <c r="G100" s="213"/>
      <c r="H100" s="170">
        <f t="shared" ref="H100" si="66">I100+K100</f>
        <v>0</v>
      </c>
      <c r="I100" s="214"/>
      <c r="J100" s="170"/>
      <c r="K100" s="170"/>
      <c r="L100" s="171">
        <f>M100+O100</f>
        <v>13.7</v>
      </c>
      <c r="M100" s="171">
        <f t="shared" ref="M100" si="67">E100+I100</f>
        <v>13.7</v>
      </c>
      <c r="N100" s="171">
        <f t="shared" ref="N100" si="68">F100+J100</f>
        <v>10.5</v>
      </c>
      <c r="O100" s="171">
        <f t="shared" ref="O100" si="69">G100+K100</f>
        <v>0</v>
      </c>
      <c r="P100" s="446"/>
      <c r="Q100" s="206"/>
      <c r="R100" s="99"/>
    </row>
    <row r="101" spans="1:18" ht="26.25" x14ac:dyDescent="0.25">
      <c r="A101" s="41"/>
      <c r="B101" s="163" t="s">
        <v>523</v>
      </c>
      <c r="C101" s="516"/>
      <c r="D101" s="177">
        <f t="shared" ref="D101:D105" si="70">E101+G101</f>
        <v>0</v>
      </c>
      <c r="E101" s="177"/>
      <c r="F101" s="177"/>
      <c r="G101" s="283"/>
      <c r="H101" s="178">
        <f t="shared" si="44"/>
        <v>0</v>
      </c>
      <c r="I101" s="284"/>
      <c r="J101" s="178"/>
      <c r="K101" s="178"/>
      <c r="L101" s="179">
        <f t="shared" ref="L101:L105" si="71">M101+O101</f>
        <v>0</v>
      </c>
      <c r="M101" s="179">
        <f t="shared" ref="M101:M106" si="72">E101+I101</f>
        <v>0</v>
      </c>
      <c r="N101" s="179">
        <f t="shared" ref="N101:N106" si="73">F101+J101</f>
        <v>0</v>
      </c>
      <c r="O101" s="179">
        <f t="shared" ref="O101:O106" si="74">G101+K101</f>
        <v>0</v>
      </c>
      <c r="P101" s="446"/>
      <c r="Q101" s="206"/>
      <c r="R101" s="99"/>
    </row>
    <row r="102" spans="1:18" x14ac:dyDescent="0.25">
      <c r="A102" s="33" t="s">
        <v>80</v>
      </c>
      <c r="B102" s="30" t="s">
        <v>437</v>
      </c>
      <c r="C102" s="348" t="s">
        <v>51</v>
      </c>
      <c r="D102" s="350">
        <f>E102+G102</f>
        <v>11.5</v>
      </c>
      <c r="E102" s="169">
        <v>11.5</v>
      </c>
      <c r="F102" s="169">
        <v>8.8000000000000007</v>
      </c>
      <c r="G102" s="213"/>
      <c r="H102" s="170">
        <f t="shared" si="44"/>
        <v>0</v>
      </c>
      <c r="I102" s="214"/>
      <c r="J102" s="170"/>
      <c r="K102" s="170"/>
      <c r="L102" s="171">
        <f>M102+O102</f>
        <v>11.5</v>
      </c>
      <c r="M102" s="171">
        <f t="shared" si="72"/>
        <v>11.5</v>
      </c>
      <c r="N102" s="171">
        <f t="shared" si="73"/>
        <v>8.8000000000000007</v>
      </c>
      <c r="O102" s="171">
        <f t="shared" si="74"/>
        <v>0</v>
      </c>
      <c r="P102" s="446"/>
      <c r="Q102" s="206"/>
      <c r="R102" s="99"/>
    </row>
    <row r="103" spans="1:18" ht="26.25" x14ac:dyDescent="0.25">
      <c r="A103" s="249"/>
      <c r="B103" s="168" t="s">
        <v>523</v>
      </c>
      <c r="C103" s="353"/>
      <c r="D103" s="172">
        <f t="shared" si="70"/>
        <v>0</v>
      </c>
      <c r="E103" s="352"/>
      <c r="F103" s="172"/>
      <c r="G103" s="352"/>
      <c r="H103" s="173">
        <f t="shared" si="44"/>
        <v>0</v>
      </c>
      <c r="I103" s="315"/>
      <c r="J103" s="173"/>
      <c r="K103" s="315"/>
      <c r="L103" s="174">
        <f t="shared" si="71"/>
        <v>0</v>
      </c>
      <c r="M103" s="316">
        <f t="shared" si="72"/>
        <v>0</v>
      </c>
      <c r="N103" s="174">
        <f t="shared" si="73"/>
        <v>0</v>
      </c>
      <c r="O103" s="221">
        <f t="shared" si="74"/>
        <v>0</v>
      </c>
      <c r="P103" s="446"/>
      <c r="Q103" s="206"/>
      <c r="R103" s="99"/>
    </row>
    <row r="104" spans="1:18" x14ac:dyDescent="0.25">
      <c r="A104" s="33" t="s">
        <v>81</v>
      </c>
      <c r="B104" s="36" t="s">
        <v>396</v>
      </c>
      <c r="C104" s="347" t="s">
        <v>51</v>
      </c>
      <c r="D104" s="350">
        <f>E104+G104</f>
        <v>13.2</v>
      </c>
      <c r="E104" s="169">
        <v>13.2</v>
      </c>
      <c r="F104" s="169">
        <v>10.1</v>
      </c>
      <c r="G104" s="213"/>
      <c r="H104" s="170">
        <f t="shared" ref="H104" si="75">I104+K104</f>
        <v>0</v>
      </c>
      <c r="I104" s="214"/>
      <c r="J104" s="170"/>
      <c r="K104" s="170"/>
      <c r="L104" s="171">
        <f>M104+O104</f>
        <v>13.2</v>
      </c>
      <c r="M104" s="171">
        <f t="shared" ref="M104" si="76">E104+I104</f>
        <v>13.2</v>
      </c>
      <c r="N104" s="171">
        <f t="shared" ref="N104" si="77">F104+J104</f>
        <v>10.1</v>
      </c>
      <c r="O104" s="171">
        <f t="shared" ref="O104" si="78">G104+K104</f>
        <v>0</v>
      </c>
      <c r="P104" s="446"/>
      <c r="Q104" s="206"/>
      <c r="R104" s="99"/>
    </row>
    <row r="105" spans="1:18" ht="26.25" x14ac:dyDescent="0.25">
      <c r="A105" s="41"/>
      <c r="B105" s="163" t="s">
        <v>523</v>
      </c>
      <c r="C105" s="353"/>
      <c r="D105" s="172">
        <f t="shared" si="70"/>
        <v>0</v>
      </c>
      <c r="E105" s="352"/>
      <c r="F105" s="172"/>
      <c r="G105" s="352"/>
      <c r="H105" s="173">
        <f t="shared" si="44"/>
        <v>0</v>
      </c>
      <c r="I105" s="315"/>
      <c r="J105" s="173"/>
      <c r="K105" s="315"/>
      <c r="L105" s="174">
        <f t="shared" si="71"/>
        <v>0</v>
      </c>
      <c r="M105" s="316">
        <f t="shared" si="72"/>
        <v>0</v>
      </c>
      <c r="N105" s="174">
        <f t="shared" si="73"/>
        <v>0</v>
      </c>
      <c r="O105" s="221">
        <f t="shared" si="74"/>
        <v>0</v>
      </c>
      <c r="P105" s="446"/>
      <c r="Q105" s="206"/>
      <c r="R105" s="99"/>
    </row>
    <row r="106" spans="1:18" x14ac:dyDescent="0.25">
      <c r="A106" s="33" t="s">
        <v>82</v>
      </c>
      <c r="B106" s="30" t="s">
        <v>46</v>
      </c>
      <c r="C106" s="577" t="s">
        <v>51</v>
      </c>
      <c r="D106" s="350">
        <f>E106+G106</f>
        <v>3.6</v>
      </c>
      <c r="E106" s="169">
        <v>3.6</v>
      </c>
      <c r="F106" s="169">
        <v>2.8</v>
      </c>
      <c r="G106" s="213"/>
      <c r="H106" s="170">
        <f t="shared" ref="H106:H136" si="79">I106+K106</f>
        <v>0</v>
      </c>
      <c r="I106" s="214"/>
      <c r="J106" s="170"/>
      <c r="K106" s="170"/>
      <c r="L106" s="171">
        <f>M106+O106</f>
        <v>3.6</v>
      </c>
      <c r="M106" s="171">
        <f t="shared" si="72"/>
        <v>3.6</v>
      </c>
      <c r="N106" s="171">
        <f t="shared" si="73"/>
        <v>2.8</v>
      </c>
      <c r="O106" s="171">
        <f t="shared" si="74"/>
        <v>0</v>
      </c>
      <c r="P106" s="446"/>
      <c r="Q106" s="206"/>
      <c r="R106" s="99"/>
    </row>
    <row r="107" spans="1:18" s="38" customFormat="1" ht="26.25" x14ac:dyDescent="0.25">
      <c r="A107" s="249"/>
      <c r="B107" s="168" t="s">
        <v>523</v>
      </c>
      <c r="C107" s="597"/>
      <c r="D107" s="177" t="s">
        <v>173</v>
      </c>
      <c r="E107" s="177"/>
      <c r="F107" s="177"/>
      <c r="G107" s="283"/>
      <c r="H107" s="178">
        <f t="shared" si="79"/>
        <v>0</v>
      </c>
      <c r="I107" s="284"/>
      <c r="J107" s="178"/>
      <c r="K107" s="178"/>
      <c r="L107" s="179"/>
      <c r="M107" s="179"/>
      <c r="N107" s="179"/>
      <c r="O107" s="179"/>
      <c r="P107" s="446"/>
      <c r="Q107" s="217"/>
      <c r="R107" s="218"/>
    </row>
    <row r="108" spans="1:18" x14ac:dyDescent="0.25">
      <c r="A108" s="33" t="s">
        <v>83</v>
      </c>
      <c r="B108" s="27" t="s">
        <v>43</v>
      </c>
      <c r="C108" s="347" t="s">
        <v>51</v>
      </c>
      <c r="D108" s="350">
        <f>E108+G108</f>
        <v>3.6</v>
      </c>
      <c r="E108" s="169">
        <v>3.6</v>
      </c>
      <c r="F108" s="169">
        <v>2.8</v>
      </c>
      <c r="G108" s="213"/>
      <c r="H108" s="170">
        <f t="shared" ref="H108" si="80">I108+K108</f>
        <v>0</v>
      </c>
      <c r="I108" s="214"/>
      <c r="J108" s="170"/>
      <c r="K108" s="170"/>
      <c r="L108" s="171">
        <f>M108+O108</f>
        <v>3.6</v>
      </c>
      <c r="M108" s="171">
        <f t="shared" ref="M108" si="81">E108+I108</f>
        <v>3.6</v>
      </c>
      <c r="N108" s="171">
        <f t="shared" ref="N108" si="82">F108+J108</f>
        <v>2.8</v>
      </c>
      <c r="O108" s="171">
        <f t="shared" ref="O108" si="83">G108+K108</f>
        <v>0</v>
      </c>
      <c r="P108" s="446"/>
      <c r="Q108" s="206"/>
      <c r="R108" s="99"/>
    </row>
    <row r="109" spans="1:18" ht="26.25" x14ac:dyDescent="0.25">
      <c r="A109" s="41"/>
      <c r="B109" s="163" t="s">
        <v>523</v>
      </c>
      <c r="C109" s="353"/>
      <c r="D109" s="172">
        <f>E109+G109</f>
        <v>0</v>
      </c>
      <c r="E109" s="352"/>
      <c r="F109" s="172"/>
      <c r="G109" s="352"/>
      <c r="H109" s="173">
        <f t="shared" si="79"/>
        <v>0</v>
      </c>
      <c r="I109" s="315"/>
      <c r="J109" s="173"/>
      <c r="K109" s="315"/>
      <c r="L109" s="174">
        <f>M109+O109</f>
        <v>0</v>
      </c>
      <c r="M109" s="316">
        <f t="shared" ref="M109:O110" si="84">E109+I109</f>
        <v>0</v>
      </c>
      <c r="N109" s="174">
        <f t="shared" si="84"/>
        <v>0</v>
      </c>
      <c r="O109" s="221">
        <f t="shared" si="84"/>
        <v>0</v>
      </c>
      <c r="P109" s="446"/>
      <c r="Q109" s="206"/>
      <c r="R109" s="99"/>
    </row>
    <row r="110" spans="1:18" x14ac:dyDescent="0.25">
      <c r="A110" s="33" t="s">
        <v>84</v>
      </c>
      <c r="B110" s="30" t="s">
        <v>45</v>
      </c>
      <c r="C110" s="577" t="s">
        <v>51</v>
      </c>
      <c r="D110" s="350">
        <f>E110+G110</f>
        <v>3.6</v>
      </c>
      <c r="E110" s="169">
        <v>3.6</v>
      </c>
      <c r="F110" s="169">
        <v>2.8</v>
      </c>
      <c r="G110" s="213"/>
      <c r="H110" s="170">
        <f t="shared" si="79"/>
        <v>0</v>
      </c>
      <c r="I110" s="214"/>
      <c r="J110" s="170"/>
      <c r="K110" s="170"/>
      <c r="L110" s="171">
        <f>M110+O110</f>
        <v>3.6</v>
      </c>
      <c r="M110" s="171">
        <f t="shared" si="84"/>
        <v>3.6</v>
      </c>
      <c r="N110" s="171">
        <f t="shared" si="84"/>
        <v>2.8</v>
      </c>
      <c r="O110" s="171">
        <f t="shared" si="84"/>
        <v>0</v>
      </c>
      <c r="P110" s="446"/>
      <c r="Q110" s="206"/>
      <c r="R110" s="99"/>
    </row>
    <row r="111" spans="1:18" s="38" customFormat="1" ht="26.25" x14ac:dyDescent="0.25">
      <c r="A111" s="249"/>
      <c r="B111" s="163" t="s">
        <v>523</v>
      </c>
      <c r="C111" s="578"/>
      <c r="D111" s="172" t="s">
        <v>173</v>
      </c>
      <c r="E111" s="172"/>
      <c r="F111" s="172"/>
      <c r="G111" s="215"/>
      <c r="H111" s="173">
        <f t="shared" si="79"/>
        <v>0</v>
      </c>
      <c r="I111" s="216"/>
      <c r="J111" s="173"/>
      <c r="K111" s="173"/>
      <c r="L111" s="174"/>
      <c r="M111" s="174"/>
      <c r="N111" s="174"/>
      <c r="O111" s="174"/>
      <c r="P111" s="446"/>
      <c r="Q111" s="217"/>
      <c r="R111" s="218"/>
    </row>
    <row r="112" spans="1:18" x14ac:dyDescent="0.25">
      <c r="A112" s="33" t="s">
        <v>85</v>
      </c>
      <c r="B112" s="30" t="s">
        <v>165</v>
      </c>
      <c r="C112" s="577" t="s">
        <v>51</v>
      </c>
      <c r="D112" s="350">
        <f>E112+G112</f>
        <v>6.6</v>
      </c>
      <c r="E112" s="169">
        <v>6.6</v>
      </c>
      <c r="F112" s="169">
        <v>5</v>
      </c>
      <c r="G112" s="213"/>
      <c r="H112" s="170">
        <f t="shared" si="79"/>
        <v>0</v>
      </c>
      <c r="I112" s="214"/>
      <c r="J112" s="170"/>
      <c r="K112" s="170"/>
      <c r="L112" s="171">
        <f>M112+O112</f>
        <v>6.6</v>
      </c>
      <c r="M112" s="171">
        <f>E112+I112</f>
        <v>6.6</v>
      </c>
      <c r="N112" s="171">
        <f>F112+J112</f>
        <v>5</v>
      </c>
      <c r="O112" s="171">
        <f>G112+K112</f>
        <v>0</v>
      </c>
      <c r="P112" s="446"/>
      <c r="Q112" s="206"/>
      <c r="R112" s="99"/>
    </row>
    <row r="113" spans="1:18" s="38" customFormat="1" ht="26.25" x14ac:dyDescent="0.25">
      <c r="A113" s="249"/>
      <c r="B113" s="163" t="s">
        <v>523</v>
      </c>
      <c r="C113" s="578"/>
      <c r="D113" s="172" t="s">
        <v>173</v>
      </c>
      <c r="E113" s="172"/>
      <c r="F113" s="172"/>
      <c r="G113" s="215"/>
      <c r="H113" s="173">
        <f t="shared" si="79"/>
        <v>0</v>
      </c>
      <c r="I113" s="216"/>
      <c r="J113" s="173"/>
      <c r="K113" s="173"/>
      <c r="L113" s="174"/>
      <c r="M113" s="174"/>
      <c r="N113" s="174"/>
      <c r="O113" s="174"/>
      <c r="P113" s="446"/>
      <c r="Q113" s="217"/>
      <c r="R113" s="218"/>
    </row>
    <row r="114" spans="1:18" x14ac:dyDescent="0.25">
      <c r="A114" s="33" t="s">
        <v>86</v>
      </c>
      <c r="B114" s="30" t="s">
        <v>44</v>
      </c>
      <c r="C114" s="577" t="s">
        <v>51</v>
      </c>
      <c r="D114" s="350">
        <f>E114+G114</f>
        <v>2.4</v>
      </c>
      <c r="E114" s="169">
        <v>2.4</v>
      </c>
      <c r="F114" s="169">
        <v>1.8</v>
      </c>
      <c r="G114" s="213"/>
      <c r="H114" s="170">
        <f t="shared" si="79"/>
        <v>0</v>
      </c>
      <c r="I114" s="214"/>
      <c r="J114" s="170"/>
      <c r="K114" s="170"/>
      <c r="L114" s="171">
        <f>M114+O114</f>
        <v>2.4</v>
      </c>
      <c r="M114" s="171">
        <f>E114+I114</f>
        <v>2.4</v>
      </c>
      <c r="N114" s="171">
        <f>F114+J114</f>
        <v>1.8</v>
      </c>
      <c r="O114" s="171">
        <f>G114+K114</f>
        <v>0</v>
      </c>
      <c r="P114" s="446"/>
      <c r="Q114" s="206"/>
      <c r="R114" s="99"/>
    </row>
    <row r="115" spans="1:18" s="38" customFormat="1" ht="26.25" x14ac:dyDescent="0.25">
      <c r="A115" s="249"/>
      <c r="B115" s="163" t="s">
        <v>523</v>
      </c>
      <c r="C115" s="578"/>
      <c r="D115" s="172" t="s">
        <v>173</v>
      </c>
      <c r="E115" s="172"/>
      <c r="F115" s="172"/>
      <c r="G115" s="215"/>
      <c r="H115" s="173">
        <f t="shared" si="79"/>
        <v>0</v>
      </c>
      <c r="I115" s="216"/>
      <c r="J115" s="173"/>
      <c r="K115" s="173"/>
      <c r="L115" s="174"/>
      <c r="M115" s="174"/>
      <c r="N115" s="174"/>
      <c r="O115" s="174"/>
      <c r="P115" s="446"/>
      <c r="Q115" s="217"/>
      <c r="R115" s="218"/>
    </row>
    <row r="116" spans="1:18" x14ac:dyDescent="0.25">
      <c r="A116" s="33" t="s">
        <v>87</v>
      </c>
      <c r="B116" s="30" t="s">
        <v>47</v>
      </c>
      <c r="C116" s="577" t="s">
        <v>51</v>
      </c>
      <c r="D116" s="350">
        <f>E116+G116</f>
        <v>5.0999999999999996</v>
      </c>
      <c r="E116" s="169">
        <v>5.0999999999999996</v>
      </c>
      <c r="F116" s="169">
        <v>3.9</v>
      </c>
      <c r="G116" s="213"/>
      <c r="H116" s="170">
        <f t="shared" si="79"/>
        <v>0</v>
      </c>
      <c r="I116" s="214"/>
      <c r="J116" s="170"/>
      <c r="K116" s="170"/>
      <c r="L116" s="171">
        <f>M116+O116</f>
        <v>5.0999999999999996</v>
      </c>
      <c r="M116" s="171">
        <f>E116+I116</f>
        <v>5.0999999999999996</v>
      </c>
      <c r="N116" s="171">
        <f>F116+J116</f>
        <v>3.9</v>
      </c>
      <c r="O116" s="171">
        <f>G116+K116</f>
        <v>0</v>
      </c>
      <c r="P116" s="446"/>
      <c r="Q116" s="206"/>
      <c r="R116" s="99"/>
    </row>
    <row r="117" spans="1:18" s="38" customFormat="1" ht="26.25" x14ac:dyDescent="0.25">
      <c r="A117" s="249"/>
      <c r="B117" s="163" t="s">
        <v>523</v>
      </c>
      <c r="C117" s="578"/>
      <c r="D117" s="172" t="s">
        <v>173</v>
      </c>
      <c r="E117" s="172"/>
      <c r="F117" s="172"/>
      <c r="G117" s="215"/>
      <c r="H117" s="173">
        <f t="shared" si="79"/>
        <v>0</v>
      </c>
      <c r="I117" s="216"/>
      <c r="J117" s="173"/>
      <c r="K117" s="173"/>
      <c r="L117" s="174"/>
      <c r="M117" s="174"/>
      <c r="N117" s="174"/>
      <c r="O117" s="174"/>
      <c r="P117" s="446"/>
      <c r="Q117" s="217"/>
      <c r="R117" s="218"/>
    </row>
    <row r="118" spans="1:18" x14ac:dyDescent="0.25">
      <c r="A118" s="33" t="s">
        <v>88</v>
      </c>
      <c r="B118" s="30" t="s">
        <v>397</v>
      </c>
      <c r="C118" s="595" t="s">
        <v>51</v>
      </c>
      <c r="D118" s="350">
        <f>E118+G118</f>
        <v>4.0999999999999996</v>
      </c>
      <c r="E118" s="169">
        <v>4.0999999999999996</v>
      </c>
      <c r="F118" s="169">
        <v>3.1</v>
      </c>
      <c r="G118" s="213"/>
      <c r="H118" s="170">
        <f t="shared" si="79"/>
        <v>0</v>
      </c>
      <c r="I118" s="214"/>
      <c r="J118" s="170"/>
      <c r="K118" s="170"/>
      <c r="L118" s="171">
        <f>M118+O118</f>
        <v>4.0999999999999996</v>
      </c>
      <c r="M118" s="171">
        <f>E118+I118</f>
        <v>4.0999999999999996</v>
      </c>
      <c r="N118" s="171">
        <f>F118+J118</f>
        <v>3.1</v>
      </c>
      <c r="O118" s="171">
        <f>G118+K118</f>
        <v>0</v>
      </c>
      <c r="P118" s="446"/>
      <c r="Q118" s="206"/>
      <c r="R118" s="99"/>
    </row>
    <row r="119" spans="1:18" s="38" customFormat="1" ht="26.25" x14ac:dyDescent="0.25">
      <c r="A119" s="249"/>
      <c r="B119" s="163" t="s">
        <v>523</v>
      </c>
      <c r="C119" s="596"/>
      <c r="D119" s="172" t="s">
        <v>173</v>
      </c>
      <c r="E119" s="172"/>
      <c r="F119" s="172"/>
      <c r="G119" s="215"/>
      <c r="H119" s="173">
        <f t="shared" si="79"/>
        <v>0</v>
      </c>
      <c r="I119" s="216"/>
      <c r="J119" s="173"/>
      <c r="K119" s="173"/>
      <c r="L119" s="174"/>
      <c r="M119" s="174"/>
      <c r="N119" s="174"/>
      <c r="O119" s="174"/>
      <c r="P119" s="446"/>
      <c r="Q119" s="217"/>
      <c r="R119" s="218"/>
    </row>
    <row r="120" spans="1:18" x14ac:dyDescent="0.25">
      <c r="A120" s="33" t="s">
        <v>89</v>
      </c>
      <c r="B120" s="30" t="s">
        <v>42</v>
      </c>
      <c r="C120" s="595" t="s">
        <v>51</v>
      </c>
      <c r="D120" s="350">
        <f>E120+G120</f>
        <v>5</v>
      </c>
      <c r="E120" s="169">
        <v>5</v>
      </c>
      <c r="F120" s="169">
        <v>3.8</v>
      </c>
      <c r="G120" s="213"/>
      <c r="H120" s="170">
        <f t="shared" si="79"/>
        <v>0</v>
      </c>
      <c r="I120" s="214"/>
      <c r="J120" s="170"/>
      <c r="K120" s="170"/>
      <c r="L120" s="171">
        <f>M120+O120</f>
        <v>5</v>
      </c>
      <c r="M120" s="171">
        <f>E120+I120</f>
        <v>5</v>
      </c>
      <c r="N120" s="171">
        <f>F120+J120</f>
        <v>3.8</v>
      </c>
      <c r="O120" s="171">
        <f>G120+K120</f>
        <v>0</v>
      </c>
      <c r="P120" s="446"/>
      <c r="Q120" s="206"/>
      <c r="R120" s="99"/>
    </row>
    <row r="121" spans="1:18" s="38" customFormat="1" ht="26.25" x14ac:dyDescent="0.25">
      <c r="A121" s="249"/>
      <c r="B121" s="163" t="s">
        <v>523</v>
      </c>
      <c r="C121" s="596"/>
      <c r="D121" s="172" t="s">
        <v>173</v>
      </c>
      <c r="E121" s="172"/>
      <c r="F121" s="172"/>
      <c r="G121" s="215"/>
      <c r="H121" s="173">
        <f t="shared" si="79"/>
        <v>0</v>
      </c>
      <c r="I121" s="216"/>
      <c r="J121" s="173"/>
      <c r="K121" s="173"/>
      <c r="L121" s="174"/>
      <c r="M121" s="174"/>
      <c r="N121" s="174"/>
      <c r="O121" s="174"/>
      <c r="P121" s="446"/>
      <c r="Q121" s="217"/>
      <c r="R121" s="218"/>
    </row>
    <row r="122" spans="1:18" x14ac:dyDescent="0.25">
      <c r="A122" s="33" t="s">
        <v>90</v>
      </c>
      <c r="B122" s="30" t="s">
        <v>398</v>
      </c>
      <c r="C122" s="595" t="s">
        <v>51</v>
      </c>
      <c r="D122" s="350">
        <f>E122+G122</f>
        <v>2.4</v>
      </c>
      <c r="E122" s="169">
        <v>2.4</v>
      </c>
      <c r="F122" s="169">
        <v>1.8</v>
      </c>
      <c r="G122" s="213"/>
      <c r="H122" s="170">
        <f>I122+K122</f>
        <v>0</v>
      </c>
      <c r="I122" s="214"/>
      <c r="J122" s="170"/>
      <c r="K122" s="170"/>
      <c r="L122" s="171">
        <f>M122+O122</f>
        <v>2.4</v>
      </c>
      <c r="M122" s="171">
        <f>E122+I122</f>
        <v>2.4</v>
      </c>
      <c r="N122" s="171">
        <f>F122+J122</f>
        <v>1.8</v>
      </c>
      <c r="O122" s="171">
        <f>G122+K122</f>
        <v>0</v>
      </c>
      <c r="P122" s="446"/>
      <c r="Q122" s="206"/>
      <c r="R122" s="99"/>
    </row>
    <row r="123" spans="1:18" s="38" customFormat="1" ht="26.25" x14ac:dyDescent="0.25">
      <c r="A123" s="249"/>
      <c r="B123" s="163" t="s">
        <v>523</v>
      </c>
      <c r="C123" s="596"/>
      <c r="D123" s="172" t="s">
        <v>173</v>
      </c>
      <c r="E123" s="172"/>
      <c r="F123" s="172"/>
      <c r="G123" s="215"/>
      <c r="H123" s="173">
        <f>I123+K123</f>
        <v>0</v>
      </c>
      <c r="I123" s="216"/>
      <c r="J123" s="173"/>
      <c r="K123" s="173"/>
      <c r="L123" s="174"/>
      <c r="M123" s="174"/>
      <c r="N123" s="174"/>
      <c r="O123" s="174"/>
      <c r="P123" s="446"/>
      <c r="Q123" s="217"/>
      <c r="R123" s="218"/>
    </row>
    <row r="124" spans="1:18" x14ac:dyDescent="0.25">
      <c r="A124" s="33" t="s">
        <v>91</v>
      </c>
      <c r="B124" s="30" t="s">
        <v>41</v>
      </c>
      <c r="C124" s="595" t="s">
        <v>51</v>
      </c>
      <c r="D124" s="350">
        <f>E124+G124</f>
        <v>2.6</v>
      </c>
      <c r="E124" s="169">
        <v>2.6</v>
      </c>
      <c r="F124" s="169">
        <v>2</v>
      </c>
      <c r="G124" s="213"/>
      <c r="H124" s="170">
        <f t="shared" si="79"/>
        <v>0</v>
      </c>
      <c r="I124" s="214"/>
      <c r="J124" s="170"/>
      <c r="K124" s="170"/>
      <c r="L124" s="171">
        <f>M124+O124</f>
        <v>2.6</v>
      </c>
      <c r="M124" s="171">
        <f>E124+I124</f>
        <v>2.6</v>
      </c>
      <c r="N124" s="171">
        <f>F124+J124</f>
        <v>2</v>
      </c>
      <c r="O124" s="171">
        <f>G124+K124</f>
        <v>0</v>
      </c>
      <c r="P124" s="446"/>
      <c r="Q124" s="206"/>
      <c r="R124" s="99"/>
    </row>
    <row r="125" spans="1:18" s="38" customFormat="1" ht="26.25" x14ac:dyDescent="0.25">
      <c r="A125" s="249"/>
      <c r="B125" s="163" t="s">
        <v>523</v>
      </c>
      <c r="C125" s="596"/>
      <c r="D125" s="172" t="s">
        <v>173</v>
      </c>
      <c r="E125" s="172"/>
      <c r="F125" s="172"/>
      <c r="G125" s="215"/>
      <c r="H125" s="173">
        <f t="shared" si="79"/>
        <v>0</v>
      </c>
      <c r="I125" s="216"/>
      <c r="J125" s="173"/>
      <c r="K125" s="173"/>
      <c r="L125" s="174"/>
      <c r="M125" s="174"/>
      <c r="N125" s="174"/>
      <c r="O125" s="174"/>
      <c r="P125" s="446"/>
      <c r="Q125" s="217"/>
      <c r="R125" s="218"/>
    </row>
    <row r="126" spans="1:18" x14ac:dyDescent="0.25">
      <c r="A126" s="33" t="s">
        <v>92</v>
      </c>
      <c r="B126" s="30" t="s">
        <v>161</v>
      </c>
      <c r="C126" s="577" t="s">
        <v>51</v>
      </c>
      <c r="D126" s="350">
        <f>E126+G126</f>
        <v>2</v>
      </c>
      <c r="E126" s="169">
        <v>2</v>
      </c>
      <c r="F126" s="169">
        <v>1.5</v>
      </c>
      <c r="G126" s="213"/>
      <c r="H126" s="170">
        <f t="shared" si="79"/>
        <v>0</v>
      </c>
      <c r="I126" s="214"/>
      <c r="J126" s="170"/>
      <c r="K126" s="170"/>
      <c r="L126" s="171">
        <f>M126+O126</f>
        <v>2</v>
      </c>
      <c r="M126" s="171">
        <f>E126+I126</f>
        <v>2</v>
      </c>
      <c r="N126" s="171">
        <f>F126+J126</f>
        <v>1.5</v>
      </c>
      <c r="O126" s="171">
        <f>G126+K126</f>
        <v>0</v>
      </c>
      <c r="P126" s="446"/>
      <c r="Q126" s="206"/>
      <c r="R126" s="99"/>
    </row>
    <row r="127" spans="1:18" s="38" customFormat="1" ht="26.25" x14ac:dyDescent="0.25">
      <c r="A127" s="249"/>
      <c r="B127" s="163" t="s">
        <v>523</v>
      </c>
      <c r="C127" s="578"/>
      <c r="D127" s="172" t="s">
        <v>173</v>
      </c>
      <c r="E127" s="172"/>
      <c r="F127" s="172"/>
      <c r="G127" s="215"/>
      <c r="H127" s="173">
        <f t="shared" si="79"/>
        <v>0</v>
      </c>
      <c r="I127" s="216"/>
      <c r="J127" s="173"/>
      <c r="K127" s="173"/>
      <c r="L127" s="174"/>
      <c r="M127" s="174"/>
      <c r="N127" s="174"/>
      <c r="O127" s="174"/>
      <c r="P127" s="446"/>
      <c r="Q127" s="217"/>
      <c r="R127" s="218"/>
    </row>
    <row r="128" spans="1:18" x14ac:dyDescent="0.25">
      <c r="A128" s="33" t="s">
        <v>93</v>
      </c>
      <c r="B128" s="30" t="s">
        <v>153</v>
      </c>
      <c r="C128" s="577" t="s">
        <v>51</v>
      </c>
      <c r="D128" s="350">
        <f>E128+G128</f>
        <v>5.6</v>
      </c>
      <c r="E128" s="169">
        <v>5.6</v>
      </c>
      <c r="F128" s="169">
        <v>4.3</v>
      </c>
      <c r="G128" s="213"/>
      <c r="H128" s="170">
        <f t="shared" si="79"/>
        <v>0</v>
      </c>
      <c r="I128" s="214"/>
      <c r="J128" s="170"/>
      <c r="K128" s="170"/>
      <c r="L128" s="171">
        <f>M128+O128</f>
        <v>5.6</v>
      </c>
      <c r="M128" s="171">
        <f>E128+I128</f>
        <v>5.6</v>
      </c>
      <c r="N128" s="171">
        <f>F128+J128</f>
        <v>4.3</v>
      </c>
      <c r="O128" s="171">
        <f>G128+K128</f>
        <v>0</v>
      </c>
      <c r="P128" s="446"/>
      <c r="Q128" s="206"/>
      <c r="R128" s="99"/>
    </row>
    <row r="129" spans="1:18" s="38" customFormat="1" ht="26.25" x14ac:dyDescent="0.25">
      <c r="A129" s="249"/>
      <c r="B129" s="163" t="s">
        <v>523</v>
      </c>
      <c r="C129" s="578"/>
      <c r="D129" s="172" t="s">
        <v>173</v>
      </c>
      <c r="E129" s="172"/>
      <c r="F129" s="172"/>
      <c r="G129" s="215"/>
      <c r="H129" s="173">
        <f t="shared" si="79"/>
        <v>0</v>
      </c>
      <c r="I129" s="216"/>
      <c r="J129" s="173"/>
      <c r="K129" s="173"/>
      <c r="L129" s="174"/>
      <c r="M129" s="174"/>
      <c r="N129" s="174"/>
      <c r="O129" s="174"/>
      <c r="P129" s="446"/>
      <c r="Q129" s="217"/>
      <c r="R129" s="218"/>
    </row>
    <row r="130" spans="1:18" x14ac:dyDescent="0.25">
      <c r="A130" s="33" t="s">
        <v>94</v>
      </c>
      <c r="B130" s="30" t="s">
        <v>34</v>
      </c>
      <c r="C130" s="577" t="s">
        <v>51</v>
      </c>
      <c r="D130" s="350">
        <f>E130+G130</f>
        <v>3.2</v>
      </c>
      <c r="E130" s="169">
        <v>3.2</v>
      </c>
      <c r="F130" s="169">
        <v>2.4</v>
      </c>
      <c r="G130" s="213"/>
      <c r="H130" s="170">
        <f t="shared" si="79"/>
        <v>0</v>
      </c>
      <c r="I130" s="214"/>
      <c r="J130" s="170"/>
      <c r="K130" s="170"/>
      <c r="L130" s="171">
        <f>M130+O130</f>
        <v>3.2</v>
      </c>
      <c r="M130" s="171">
        <f>E130+I130</f>
        <v>3.2</v>
      </c>
      <c r="N130" s="171">
        <f>F130+J130</f>
        <v>2.4</v>
      </c>
      <c r="O130" s="171">
        <f>G130+K130</f>
        <v>0</v>
      </c>
      <c r="P130" s="446"/>
      <c r="Q130" s="206"/>
      <c r="R130" s="99"/>
    </row>
    <row r="131" spans="1:18" s="38" customFormat="1" ht="26.25" x14ac:dyDescent="0.25">
      <c r="A131" s="249"/>
      <c r="B131" s="163" t="s">
        <v>523</v>
      </c>
      <c r="C131" s="578"/>
      <c r="D131" s="172" t="s">
        <v>173</v>
      </c>
      <c r="E131" s="172"/>
      <c r="F131" s="172"/>
      <c r="G131" s="215"/>
      <c r="H131" s="173">
        <f t="shared" si="79"/>
        <v>0</v>
      </c>
      <c r="I131" s="284"/>
      <c r="J131" s="178"/>
      <c r="K131" s="178"/>
      <c r="L131" s="174"/>
      <c r="M131" s="174"/>
      <c r="N131" s="174"/>
      <c r="O131" s="174"/>
      <c r="P131" s="446"/>
      <c r="Q131" s="217"/>
      <c r="R131" s="218"/>
    </row>
    <row r="132" spans="1:18" x14ac:dyDescent="0.25">
      <c r="A132" s="33" t="s">
        <v>95</v>
      </c>
      <c r="B132" s="30" t="s">
        <v>36</v>
      </c>
      <c r="C132" s="577" t="s">
        <v>51</v>
      </c>
      <c r="D132" s="350">
        <f>E132+G132</f>
        <v>2.6</v>
      </c>
      <c r="E132" s="169">
        <v>2.6</v>
      </c>
      <c r="F132" s="169">
        <v>2</v>
      </c>
      <c r="G132" s="213"/>
      <c r="H132" s="358">
        <f t="shared" si="79"/>
        <v>0</v>
      </c>
      <c r="I132" s="170"/>
      <c r="J132" s="233"/>
      <c r="K132" s="170"/>
      <c r="L132" s="220">
        <f>M132+O132</f>
        <v>2.6</v>
      </c>
      <c r="M132" s="171">
        <f>E132+I132</f>
        <v>2.6</v>
      </c>
      <c r="N132" s="171">
        <f>F132+J132</f>
        <v>2</v>
      </c>
      <c r="O132" s="171">
        <f>G132+K132</f>
        <v>0</v>
      </c>
      <c r="P132" s="446"/>
      <c r="Q132" s="206"/>
      <c r="R132" s="99"/>
    </row>
    <row r="133" spans="1:18" s="38" customFormat="1" ht="26.25" x14ac:dyDescent="0.25">
      <c r="A133" s="249"/>
      <c r="B133" s="163" t="s">
        <v>523</v>
      </c>
      <c r="C133" s="578"/>
      <c r="D133" s="172" t="s">
        <v>173</v>
      </c>
      <c r="E133" s="172"/>
      <c r="F133" s="172"/>
      <c r="G133" s="215"/>
      <c r="H133" s="359">
        <f t="shared" si="79"/>
        <v>0</v>
      </c>
      <c r="I133" s="173"/>
      <c r="J133" s="315"/>
      <c r="K133" s="173"/>
      <c r="L133" s="221"/>
      <c r="M133" s="174"/>
      <c r="N133" s="174"/>
      <c r="O133" s="174"/>
      <c r="P133" s="446"/>
      <c r="Q133" s="217"/>
      <c r="R133" s="218"/>
    </row>
    <row r="134" spans="1:18" x14ac:dyDescent="0.25">
      <c r="A134" s="33" t="s">
        <v>96</v>
      </c>
      <c r="B134" s="30" t="s">
        <v>38</v>
      </c>
      <c r="C134" s="577" t="s">
        <v>51</v>
      </c>
      <c r="D134" s="350">
        <f>E134+G134</f>
        <v>6.7</v>
      </c>
      <c r="E134" s="169">
        <v>6.7</v>
      </c>
      <c r="F134" s="169">
        <v>5.0999999999999996</v>
      </c>
      <c r="G134" s="213"/>
      <c r="H134" s="170">
        <f t="shared" si="79"/>
        <v>0</v>
      </c>
      <c r="I134" s="284"/>
      <c r="J134" s="178"/>
      <c r="K134" s="178"/>
      <c r="L134" s="171">
        <f>M134+O134</f>
        <v>6.7</v>
      </c>
      <c r="M134" s="171">
        <f>E134+I134</f>
        <v>6.7</v>
      </c>
      <c r="N134" s="171">
        <f>F134+J134</f>
        <v>5.0999999999999996</v>
      </c>
      <c r="O134" s="171">
        <f>G134+K134</f>
        <v>0</v>
      </c>
      <c r="P134" s="446"/>
      <c r="Q134" s="206"/>
      <c r="R134" s="99"/>
    </row>
    <row r="135" spans="1:18" s="38" customFormat="1" ht="26.25" x14ac:dyDescent="0.25">
      <c r="A135" s="249"/>
      <c r="B135" s="163" t="s">
        <v>523</v>
      </c>
      <c r="C135" s="578"/>
      <c r="D135" s="172" t="s">
        <v>173</v>
      </c>
      <c r="E135" s="172"/>
      <c r="F135" s="172"/>
      <c r="G135" s="215"/>
      <c r="H135" s="173">
        <f t="shared" si="79"/>
        <v>0</v>
      </c>
      <c r="I135" s="216"/>
      <c r="J135" s="173"/>
      <c r="K135" s="173"/>
      <c r="L135" s="174"/>
      <c r="M135" s="174"/>
      <c r="N135" s="174"/>
      <c r="O135" s="174"/>
      <c r="P135" s="446"/>
      <c r="Q135" s="217"/>
      <c r="R135" s="218"/>
    </row>
    <row r="136" spans="1:18" x14ac:dyDescent="0.25">
      <c r="A136" s="33" t="s">
        <v>97</v>
      </c>
      <c r="B136" s="30" t="s">
        <v>37</v>
      </c>
      <c r="C136" s="577" t="s">
        <v>51</v>
      </c>
      <c r="D136" s="350">
        <f>E136+G136</f>
        <v>3.6</v>
      </c>
      <c r="E136" s="169">
        <v>3.6</v>
      </c>
      <c r="F136" s="169">
        <v>2.8</v>
      </c>
      <c r="G136" s="213"/>
      <c r="H136" s="170">
        <f t="shared" si="79"/>
        <v>0</v>
      </c>
      <c r="I136" s="214"/>
      <c r="J136" s="170"/>
      <c r="K136" s="170"/>
      <c r="L136" s="171">
        <f>M136+O136</f>
        <v>3.6</v>
      </c>
      <c r="M136" s="171">
        <f>E136+I136</f>
        <v>3.6</v>
      </c>
      <c r="N136" s="171">
        <f>F136+J136</f>
        <v>2.8</v>
      </c>
      <c r="O136" s="171">
        <f>G136+K136</f>
        <v>0</v>
      </c>
      <c r="P136" s="446"/>
      <c r="Q136" s="206"/>
      <c r="R136" s="99"/>
    </row>
    <row r="137" spans="1:18" s="38" customFormat="1" ht="26.25" x14ac:dyDescent="0.25">
      <c r="A137" s="249"/>
      <c r="B137" s="163" t="s">
        <v>523</v>
      </c>
      <c r="C137" s="578"/>
      <c r="D137" s="172" t="s">
        <v>173</v>
      </c>
      <c r="E137" s="172"/>
      <c r="F137" s="172"/>
      <c r="G137" s="215"/>
      <c r="H137" s="173">
        <f t="shared" ref="H137:H158" si="85">I137+K137</f>
        <v>0</v>
      </c>
      <c r="I137" s="216"/>
      <c r="J137" s="173"/>
      <c r="K137" s="173"/>
      <c r="L137" s="174"/>
      <c r="M137" s="174"/>
      <c r="N137" s="174"/>
      <c r="O137" s="174"/>
      <c r="P137" s="446"/>
      <c r="Q137" s="217"/>
      <c r="R137" s="218"/>
    </row>
    <row r="138" spans="1:18" x14ac:dyDescent="0.25">
      <c r="A138" s="33" t="s">
        <v>98</v>
      </c>
      <c r="B138" s="30" t="s">
        <v>35</v>
      </c>
      <c r="C138" s="577" t="s">
        <v>51</v>
      </c>
      <c r="D138" s="169">
        <f>E138+G138</f>
        <v>5.7</v>
      </c>
      <c r="E138" s="169">
        <v>5.7</v>
      </c>
      <c r="F138" s="169">
        <v>4.4000000000000004</v>
      </c>
      <c r="G138" s="213"/>
      <c r="H138" s="170">
        <f t="shared" si="85"/>
        <v>0</v>
      </c>
      <c r="I138" s="214"/>
      <c r="J138" s="170"/>
      <c r="K138" s="170"/>
      <c r="L138" s="171">
        <f>M138+O138</f>
        <v>5.7</v>
      </c>
      <c r="M138" s="171">
        <f>E138+I138</f>
        <v>5.7</v>
      </c>
      <c r="N138" s="171">
        <f>F138+J138</f>
        <v>4.4000000000000004</v>
      </c>
      <c r="O138" s="171">
        <f>G138+K138</f>
        <v>0</v>
      </c>
      <c r="P138" s="446"/>
      <c r="Q138" s="206"/>
      <c r="R138" s="99"/>
    </row>
    <row r="139" spans="1:18" s="38" customFormat="1" ht="26.25" x14ac:dyDescent="0.25">
      <c r="A139" s="246"/>
      <c r="B139" s="163" t="s">
        <v>523</v>
      </c>
      <c r="C139" s="578"/>
      <c r="D139" s="172" t="s">
        <v>173</v>
      </c>
      <c r="E139" s="172"/>
      <c r="F139" s="172"/>
      <c r="G139" s="215"/>
      <c r="H139" s="173">
        <f t="shared" si="85"/>
        <v>0</v>
      </c>
      <c r="I139" s="216"/>
      <c r="J139" s="173"/>
      <c r="K139" s="173"/>
      <c r="L139" s="174"/>
      <c r="M139" s="174"/>
      <c r="N139" s="174"/>
      <c r="O139" s="174"/>
      <c r="P139" s="446"/>
      <c r="Q139" s="217"/>
      <c r="R139" s="218"/>
    </row>
    <row r="140" spans="1:18" x14ac:dyDescent="0.25">
      <c r="A140" s="33" t="s">
        <v>99</v>
      </c>
      <c r="B140" s="30" t="s">
        <v>394</v>
      </c>
      <c r="C140" s="577" t="s">
        <v>51</v>
      </c>
      <c r="D140" s="350">
        <f>E140+G140</f>
        <v>1.2</v>
      </c>
      <c r="E140" s="169">
        <v>1.2</v>
      </c>
      <c r="F140" s="169">
        <v>0.9</v>
      </c>
      <c r="G140" s="213"/>
      <c r="H140" s="170">
        <f t="shared" si="85"/>
        <v>0</v>
      </c>
      <c r="I140" s="214"/>
      <c r="J140" s="170"/>
      <c r="K140" s="170"/>
      <c r="L140" s="171">
        <f>M140+O140</f>
        <v>1.2</v>
      </c>
      <c r="M140" s="171">
        <f>E140+I140</f>
        <v>1.2</v>
      </c>
      <c r="N140" s="171">
        <f>F140+J140</f>
        <v>0.9</v>
      </c>
      <c r="O140" s="171">
        <f>G140+K140</f>
        <v>0</v>
      </c>
      <c r="P140" s="446"/>
      <c r="Q140" s="206"/>
      <c r="R140" s="99"/>
    </row>
    <row r="141" spans="1:18" s="38" customFormat="1" ht="26.25" x14ac:dyDescent="0.25">
      <c r="A141" s="249"/>
      <c r="B141" s="163" t="s">
        <v>523</v>
      </c>
      <c r="C141" s="578"/>
      <c r="D141" s="172" t="s">
        <v>173</v>
      </c>
      <c r="E141" s="172"/>
      <c r="F141" s="172"/>
      <c r="G141" s="215"/>
      <c r="H141" s="173">
        <f t="shared" si="85"/>
        <v>0</v>
      </c>
      <c r="I141" s="216"/>
      <c r="J141" s="173"/>
      <c r="K141" s="173"/>
      <c r="L141" s="174"/>
      <c r="M141" s="174"/>
      <c r="N141" s="174"/>
      <c r="O141" s="174"/>
      <c r="P141" s="446"/>
      <c r="Q141" s="217"/>
      <c r="R141" s="218"/>
    </row>
    <row r="142" spans="1:18" x14ac:dyDescent="0.25">
      <c r="A142" s="33" t="s">
        <v>100</v>
      </c>
      <c r="B142" s="18" t="s">
        <v>395</v>
      </c>
      <c r="C142" s="577" t="s">
        <v>51</v>
      </c>
      <c r="D142" s="350">
        <f>E142+G142</f>
        <v>1.5</v>
      </c>
      <c r="E142" s="169">
        <v>1.5</v>
      </c>
      <c r="F142" s="169">
        <v>1.1000000000000001</v>
      </c>
      <c r="G142" s="213"/>
      <c r="H142" s="170">
        <f t="shared" si="85"/>
        <v>0</v>
      </c>
      <c r="I142" s="214"/>
      <c r="J142" s="170"/>
      <c r="K142" s="170"/>
      <c r="L142" s="171">
        <f>M142+O142</f>
        <v>1.5</v>
      </c>
      <c r="M142" s="171">
        <f>E142+I142</f>
        <v>1.5</v>
      </c>
      <c r="N142" s="171">
        <f>F142+J142</f>
        <v>1.1000000000000001</v>
      </c>
      <c r="O142" s="171">
        <f>G142+K142</f>
        <v>0</v>
      </c>
      <c r="P142" s="446"/>
      <c r="Q142" s="206"/>
      <c r="R142" s="99"/>
    </row>
    <row r="143" spans="1:18" s="38" customFormat="1" ht="26.25" x14ac:dyDescent="0.25">
      <c r="A143" s="249"/>
      <c r="B143" s="163" t="s">
        <v>523</v>
      </c>
      <c r="C143" s="578"/>
      <c r="D143" s="172" t="s">
        <v>173</v>
      </c>
      <c r="E143" s="172"/>
      <c r="F143" s="172"/>
      <c r="G143" s="215"/>
      <c r="H143" s="173">
        <f t="shared" si="85"/>
        <v>0</v>
      </c>
      <c r="I143" s="216"/>
      <c r="J143" s="173"/>
      <c r="K143" s="173"/>
      <c r="L143" s="174"/>
      <c r="M143" s="174"/>
      <c r="N143" s="174"/>
      <c r="O143" s="174"/>
      <c r="P143" s="446"/>
      <c r="Q143" s="217"/>
      <c r="R143" s="218"/>
    </row>
    <row r="144" spans="1:18" x14ac:dyDescent="0.25">
      <c r="A144" s="33" t="s">
        <v>101</v>
      </c>
      <c r="B144" s="30" t="s">
        <v>49</v>
      </c>
      <c r="C144" s="577" t="s">
        <v>51</v>
      </c>
      <c r="D144" s="350">
        <f>E144+G144</f>
        <v>1.4</v>
      </c>
      <c r="E144" s="169">
        <v>1.4</v>
      </c>
      <c r="F144" s="169">
        <v>1.1000000000000001</v>
      </c>
      <c r="G144" s="213"/>
      <c r="H144" s="170">
        <f t="shared" ref="H144:H145" si="86">I144+K144</f>
        <v>0</v>
      </c>
      <c r="I144" s="214"/>
      <c r="J144" s="170"/>
      <c r="K144" s="170"/>
      <c r="L144" s="171">
        <f>M144+O144</f>
        <v>1.4</v>
      </c>
      <c r="M144" s="171">
        <f>E144+I144</f>
        <v>1.4</v>
      </c>
      <c r="N144" s="171">
        <f>F144+J144</f>
        <v>1.1000000000000001</v>
      </c>
      <c r="O144" s="171">
        <f>G144+K144</f>
        <v>0</v>
      </c>
      <c r="P144" s="446"/>
      <c r="Q144" s="206"/>
      <c r="R144" s="99"/>
    </row>
    <row r="145" spans="1:18" s="38" customFormat="1" ht="26.25" x14ac:dyDescent="0.25">
      <c r="A145" s="41"/>
      <c r="B145" s="168" t="s">
        <v>523</v>
      </c>
      <c r="C145" s="578"/>
      <c r="D145" s="172" t="s">
        <v>173</v>
      </c>
      <c r="E145" s="172"/>
      <c r="F145" s="172"/>
      <c r="G145" s="215"/>
      <c r="H145" s="173">
        <f t="shared" si="86"/>
        <v>0</v>
      </c>
      <c r="I145" s="216"/>
      <c r="J145" s="173"/>
      <c r="K145" s="173"/>
      <c r="L145" s="174"/>
      <c r="M145" s="174"/>
      <c r="N145" s="174"/>
      <c r="O145" s="174"/>
      <c r="P145" s="446"/>
      <c r="Q145" s="217"/>
      <c r="R145" s="218"/>
    </row>
    <row r="146" spans="1:18" x14ac:dyDescent="0.25">
      <c r="A146" s="33" t="s">
        <v>102</v>
      </c>
      <c r="B146" s="7" t="s">
        <v>48</v>
      </c>
      <c r="C146" s="577" t="s">
        <v>51</v>
      </c>
      <c r="D146" s="350">
        <f>E146+G146</f>
        <v>13.4</v>
      </c>
      <c r="E146" s="169">
        <v>13.4</v>
      </c>
      <c r="F146" s="169">
        <v>10.3</v>
      </c>
      <c r="G146" s="213"/>
      <c r="H146" s="170">
        <f t="shared" ref="H146:H147" si="87">I146+K146</f>
        <v>0</v>
      </c>
      <c r="I146" s="214"/>
      <c r="J146" s="170"/>
      <c r="K146" s="170"/>
      <c r="L146" s="171">
        <f>M146+O146</f>
        <v>13.4</v>
      </c>
      <c r="M146" s="171">
        <f>E146+I146</f>
        <v>13.4</v>
      </c>
      <c r="N146" s="171">
        <f>F146+J146</f>
        <v>10.3</v>
      </c>
      <c r="O146" s="171">
        <f>G146+K146</f>
        <v>0</v>
      </c>
      <c r="P146" s="446"/>
      <c r="Q146" s="206"/>
      <c r="R146" s="99"/>
    </row>
    <row r="147" spans="1:18" s="38" customFormat="1" ht="26.25" x14ac:dyDescent="0.25">
      <c r="A147" s="41"/>
      <c r="B147" s="168" t="s">
        <v>523</v>
      </c>
      <c r="C147" s="578"/>
      <c r="D147" s="172" t="s">
        <v>173</v>
      </c>
      <c r="E147" s="172"/>
      <c r="F147" s="172"/>
      <c r="G147" s="215"/>
      <c r="H147" s="173">
        <f t="shared" si="87"/>
        <v>0</v>
      </c>
      <c r="I147" s="216"/>
      <c r="J147" s="173"/>
      <c r="K147" s="173"/>
      <c r="L147" s="174"/>
      <c r="M147" s="174"/>
      <c r="N147" s="174"/>
      <c r="O147" s="174"/>
      <c r="P147" s="446"/>
      <c r="Q147" s="217"/>
      <c r="R147" s="218"/>
    </row>
    <row r="148" spans="1:18" x14ac:dyDescent="0.25">
      <c r="A148" s="33" t="s">
        <v>103</v>
      </c>
      <c r="B148" s="36" t="s">
        <v>65</v>
      </c>
      <c r="C148" s="577" t="s">
        <v>51</v>
      </c>
      <c r="D148" s="350">
        <f>E148+G148</f>
        <v>1.1000000000000001</v>
      </c>
      <c r="E148" s="169">
        <v>1.1000000000000001</v>
      </c>
      <c r="F148" s="169">
        <v>0.8</v>
      </c>
      <c r="G148" s="213"/>
      <c r="H148" s="170">
        <f t="shared" si="85"/>
        <v>0</v>
      </c>
      <c r="I148" s="214"/>
      <c r="J148" s="170"/>
      <c r="K148" s="170"/>
      <c r="L148" s="171">
        <f t="shared" ref="L148" si="88">M148+O148</f>
        <v>1.1000000000000001</v>
      </c>
      <c r="M148" s="171">
        <f t="shared" ref="M148:O148" si="89">E148+I148</f>
        <v>1.1000000000000001</v>
      </c>
      <c r="N148" s="171">
        <f t="shared" si="89"/>
        <v>0.8</v>
      </c>
      <c r="O148" s="171">
        <f t="shared" si="89"/>
        <v>0</v>
      </c>
      <c r="P148" s="446"/>
      <c r="Q148" s="206"/>
      <c r="R148" s="99"/>
    </row>
    <row r="149" spans="1:18" s="38" customFormat="1" ht="26.25" x14ac:dyDescent="0.25">
      <c r="A149" s="249"/>
      <c r="B149" s="164" t="s">
        <v>523</v>
      </c>
      <c r="C149" s="597"/>
      <c r="D149" s="177" t="s">
        <v>173</v>
      </c>
      <c r="E149" s="177"/>
      <c r="F149" s="177"/>
      <c r="G149" s="283"/>
      <c r="H149" s="178">
        <f t="shared" si="85"/>
        <v>0</v>
      </c>
      <c r="I149" s="284"/>
      <c r="J149" s="178"/>
      <c r="K149" s="178"/>
      <c r="L149" s="179"/>
      <c r="M149" s="179"/>
      <c r="N149" s="179"/>
      <c r="O149" s="179"/>
      <c r="P149" s="446"/>
      <c r="Q149" s="217"/>
      <c r="R149" s="218"/>
    </row>
    <row r="150" spans="1:18" x14ac:dyDescent="0.25">
      <c r="A150" s="33" t="s">
        <v>104</v>
      </c>
      <c r="B150" s="36" t="s">
        <v>50</v>
      </c>
      <c r="C150" s="577" t="s">
        <v>51</v>
      </c>
      <c r="D150" s="350">
        <f>E150+G150</f>
        <v>3</v>
      </c>
      <c r="E150" s="169">
        <v>3</v>
      </c>
      <c r="F150" s="169">
        <v>2.2999999999999998</v>
      </c>
      <c r="G150" s="213"/>
      <c r="H150" s="170">
        <f t="shared" ref="H150:H151" si="90">I150+K150</f>
        <v>0</v>
      </c>
      <c r="I150" s="214"/>
      <c r="J150" s="170"/>
      <c r="K150" s="170"/>
      <c r="L150" s="171">
        <f t="shared" ref="L150" si="91">M150+O150</f>
        <v>3</v>
      </c>
      <c r="M150" s="171">
        <f t="shared" ref="M150" si="92">E150+I150</f>
        <v>3</v>
      </c>
      <c r="N150" s="171">
        <f t="shared" ref="N150" si="93">F150+J150</f>
        <v>2.2999999999999998</v>
      </c>
      <c r="O150" s="171">
        <f t="shared" ref="O150" si="94">G150+K150</f>
        <v>0</v>
      </c>
      <c r="P150" s="446"/>
      <c r="Q150" s="206"/>
      <c r="R150" s="99"/>
    </row>
    <row r="151" spans="1:18" s="38" customFormat="1" ht="26.25" x14ac:dyDescent="0.25">
      <c r="A151" s="249"/>
      <c r="B151" s="164" t="s">
        <v>523</v>
      </c>
      <c r="C151" s="597"/>
      <c r="D151" s="177" t="s">
        <v>173</v>
      </c>
      <c r="E151" s="177"/>
      <c r="F151" s="177"/>
      <c r="G151" s="283"/>
      <c r="H151" s="178">
        <f t="shared" si="90"/>
        <v>0</v>
      </c>
      <c r="I151" s="284"/>
      <c r="J151" s="178"/>
      <c r="K151" s="178"/>
      <c r="L151" s="179"/>
      <c r="M151" s="179"/>
      <c r="N151" s="179"/>
      <c r="O151" s="179"/>
      <c r="P151" s="446"/>
      <c r="Q151" s="217"/>
      <c r="R151" s="218"/>
    </row>
    <row r="152" spans="1:18" x14ac:dyDescent="0.25">
      <c r="A152" s="456" t="s">
        <v>105</v>
      </c>
      <c r="B152" s="30" t="s">
        <v>167</v>
      </c>
      <c r="C152" s="514" t="s">
        <v>51</v>
      </c>
      <c r="D152" s="350">
        <f>E152+G152</f>
        <v>126.2</v>
      </c>
      <c r="E152" s="169">
        <f>E154+E155</f>
        <v>126.2</v>
      </c>
      <c r="F152" s="169">
        <f t="shared" ref="F152:G152" si="95">F154+F155</f>
        <v>89</v>
      </c>
      <c r="G152" s="213">
        <f t="shared" si="95"/>
        <v>0</v>
      </c>
      <c r="H152" s="170">
        <f t="shared" si="85"/>
        <v>0</v>
      </c>
      <c r="I152" s="214">
        <f t="shared" ref="I152:O152" si="96">I154+I155</f>
        <v>0</v>
      </c>
      <c r="J152" s="170">
        <f t="shared" si="96"/>
        <v>0</v>
      </c>
      <c r="K152" s="170">
        <f t="shared" si="96"/>
        <v>0</v>
      </c>
      <c r="L152" s="171">
        <f t="shared" ref="L152" si="97">M152+O152</f>
        <v>126.2</v>
      </c>
      <c r="M152" s="171">
        <f t="shared" ref="M152" si="98">M154+M155</f>
        <v>126.2</v>
      </c>
      <c r="N152" s="171">
        <f t="shared" si="96"/>
        <v>89</v>
      </c>
      <c r="O152" s="171">
        <f t="shared" si="96"/>
        <v>0</v>
      </c>
      <c r="P152" s="446"/>
      <c r="Q152" s="206"/>
      <c r="R152" s="99"/>
    </row>
    <row r="153" spans="1:18" x14ac:dyDescent="0.25">
      <c r="A153" s="246"/>
      <c r="B153" s="397" t="s">
        <v>194</v>
      </c>
      <c r="C153" s="317"/>
      <c r="D153" s="389"/>
      <c r="E153" s="177"/>
      <c r="F153" s="177"/>
      <c r="G153" s="283"/>
      <c r="H153" s="178"/>
      <c r="I153" s="178"/>
      <c r="J153" s="178"/>
      <c r="K153" s="178"/>
      <c r="L153" s="179"/>
      <c r="M153" s="179"/>
      <c r="N153" s="179"/>
      <c r="O153" s="179"/>
      <c r="P153" s="446"/>
      <c r="Q153" s="206"/>
      <c r="R153" s="99"/>
    </row>
    <row r="154" spans="1:18" ht="26.25" x14ac:dyDescent="0.25">
      <c r="A154" s="246"/>
      <c r="B154" s="164" t="s">
        <v>523</v>
      </c>
      <c r="C154" s="317"/>
      <c r="D154" s="396">
        <f>E154+G154</f>
        <v>6.8</v>
      </c>
      <c r="E154" s="68">
        <v>6.8</v>
      </c>
      <c r="F154" s="68">
        <v>5.2</v>
      </c>
      <c r="G154" s="438"/>
      <c r="H154" s="69">
        <f t="shared" si="85"/>
        <v>0</v>
      </c>
      <c r="I154" s="69"/>
      <c r="J154" s="69"/>
      <c r="K154" s="69"/>
      <c r="L154" s="70">
        <f>M154+O154</f>
        <v>6.8</v>
      </c>
      <c r="M154" s="70">
        <f t="shared" ref="M154:O155" si="99">E154+I154</f>
        <v>6.8</v>
      </c>
      <c r="N154" s="70">
        <f t="shared" si="99"/>
        <v>5.2</v>
      </c>
      <c r="O154" s="70">
        <f t="shared" si="99"/>
        <v>0</v>
      </c>
      <c r="P154" s="446"/>
      <c r="Q154" s="206"/>
      <c r="R154" s="99"/>
    </row>
    <row r="155" spans="1:18" s="38" customFormat="1" ht="51.75" x14ac:dyDescent="0.25">
      <c r="A155" s="323"/>
      <c r="B155" s="188" t="s">
        <v>353</v>
      </c>
      <c r="C155" s="317"/>
      <c r="D155" s="229">
        <f>E155+G155</f>
        <v>119.4</v>
      </c>
      <c r="E155" s="169">
        <v>119.4</v>
      </c>
      <c r="F155" s="169">
        <v>83.8</v>
      </c>
      <c r="G155" s="213"/>
      <c r="H155" s="170">
        <f t="shared" ref="H155:H156" si="100">I155+K155</f>
        <v>0</v>
      </c>
      <c r="I155" s="170"/>
      <c r="J155" s="170"/>
      <c r="K155" s="170"/>
      <c r="L155" s="171">
        <f t="shared" ref="L155:L156" si="101">M155+O155</f>
        <v>119.4</v>
      </c>
      <c r="M155" s="171">
        <f>E155+I155</f>
        <v>119.4</v>
      </c>
      <c r="N155" s="171">
        <f t="shared" si="99"/>
        <v>83.8</v>
      </c>
      <c r="O155" s="171">
        <f t="shared" si="99"/>
        <v>0</v>
      </c>
      <c r="P155" s="446"/>
      <c r="Q155" s="217"/>
      <c r="R155" s="218"/>
    </row>
    <row r="156" spans="1:18" s="38" customFormat="1" x14ac:dyDescent="0.25">
      <c r="A156" s="456" t="s">
        <v>106</v>
      </c>
      <c r="B156" s="27" t="s">
        <v>168</v>
      </c>
      <c r="C156" s="481" t="s">
        <v>51</v>
      </c>
      <c r="D156" s="350">
        <f>E156+G156</f>
        <v>281.7</v>
      </c>
      <c r="E156" s="169">
        <f>E158+E159</f>
        <v>281.7</v>
      </c>
      <c r="F156" s="169">
        <f t="shared" ref="F156:G156" si="102">F158+F159</f>
        <v>170.3</v>
      </c>
      <c r="G156" s="213">
        <f t="shared" si="102"/>
        <v>0</v>
      </c>
      <c r="H156" s="170">
        <f t="shared" si="100"/>
        <v>0</v>
      </c>
      <c r="I156" s="214">
        <f t="shared" ref="I156:O156" si="103">I158+I159</f>
        <v>0</v>
      </c>
      <c r="J156" s="170">
        <f t="shared" si="103"/>
        <v>0</v>
      </c>
      <c r="K156" s="170">
        <f t="shared" si="103"/>
        <v>0</v>
      </c>
      <c r="L156" s="171">
        <f t="shared" si="101"/>
        <v>281.7</v>
      </c>
      <c r="M156" s="171">
        <f t="shared" ref="M156" si="104">M158+M159</f>
        <v>281.7</v>
      </c>
      <c r="N156" s="171">
        <f t="shared" si="103"/>
        <v>170.3</v>
      </c>
      <c r="O156" s="171">
        <f t="shared" si="103"/>
        <v>0</v>
      </c>
      <c r="P156" s="446"/>
      <c r="Q156" s="2"/>
      <c r="R156" s="2"/>
    </row>
    <row r="157" spans="1:18" s="38" customFormat="1" x14ac:dyDescent="0.25">
      <c r="A157" s="246"/>
      <c r="B157" s="160" t="s">
        <v>194</v>
      </c>
      <c r="C157" s="479"/>
      <c r="D157" s="389"/>
      <c r="E157" s="177"/>
      <c r="F157" s="177"/>
      <c r="G157" s="283"/>
      <c r="H157" s="178"/>
      <c r="I157" s="284"/>
      <c r="J157" s="178"/>
      <c r="K157" s="178"/>
      <c r="L157" s="179"/>
      <c r="M157" s="179"/>
      <c r="N157" s="179"/>
      <c r="O157" s="179"/>
      <c r="P157" s="446"/>
      <c r="Q157" s="2"/>
      <c r="R157" s="2"/>
    </row>
    <row r="158" spans="1:18" s="38" customFormat="1" ht="26.25" x14ac:dyDescent="0.25">
      <c r="A158" s="246"/>
      <c r="B158" s="164" t="s">
        <v>523</v>
      </c>
      <c r="C158" s="479"/>
      <c r="D158" s="396">
        <f>E158+G158</f>
        <v>4.4000000000000004</v>
      </c>
      <c r="E158" s="68">
        <v>4.4000000000000004</v>
      </c>
      <c r="F158" s="68">
        <v>3.3</v>
      </c>
      <c r="G158" s="438"/>
      <c r="H158" s="69">
        <f t="shared" si="85"/>
        <v>0</v>
      </c>
      <c r="I158" s="435"/>
      <c r="J158" s="69"/>
      <c r="K158" s="69"/>
      <c r="L158" s="70">
        <f t="shared" ref="L158" si="105">M158+O158</f>
        <v>4.4000000000000004</v>
      </c>
      <c r="M158" s="70">
        <f t="shared" ref="M158" si="106">E158+I158</f>
        <v>4.4000000000000004</v>
      </c>
      <c r="N158" s="70">
        <f t="shared" ref="N158:N159" si="107">F158+J158</f>
        <v>3.3</v>
      </c>
      <c r="O158" s="70"/>
      <c r="P158" s="446"/>
      <c r="Q158" s="2"/>
      <c r="R158" s="2"/>
    </row>
    <row r="159" spans="1:18" ht="51.75" x14ac:dyDescent="0.25">
      <c r="A159" s="323"/>
      <c r="B159" s="282" t="s">
        <v>353</v>
      </c>
      <c r="C159" s="480"/>
      <c r="D159" s="229">
        <f>E159+G159</f>
        <v>277.3</v>
      </c>
      <c r="E159" s="169">
        <v>277.3</v>
      </c>
      <c r="F159" s="169">
        <v>167</v>
      </c>
      <c r="G159" s="213"/>
      <c r="H159" s="170">
        <f t="shared" ref="H159" si="108">I159+K159</f>
        <v>0</v>
      </c>
      <c r="I159" s="214"/>
      <c r="J159" s="170"/>
      <c r="K159" s="170"/>
      <c r="L159" s="179">
        <f>M159+O159</f>
        <v>277.3</v>
      </c>
      <c r="M159" s="171">
        <f>E159+I159</f>
        <v>277.3</v>
      </c>
      <c r="N159" s="171">
        <f t="shared" si="107"/>
        <v>167</v>
      </c>
      <c r="O159" s="171">
        <f t="shared" ref="O159" si="109">G159+K159</f>
        <v>0</v>
      </c>
      <c r="P159" s="446"/>
      <c r="R159" s="225"/>
    </row>
    <row r="160" spans="1:18" x14ac:dyDescent="0.25">
      <c r="A160" s="510" t="s">
        <v>107</v>
      </c>
      <c r="B160" s="88" t="s">
        <v>177</v>
      </c>
      <c r="C160" s="424"/>
      <c r="D160" s="24">
        <f>D80+D86+D88+D90+D92+D94+D96+D98+D100+D102+D104+D106+D108+D110+D112+D114+D116+D120+D124+D126+D128+D130+D132+D134+D136+D138+D140+D142+D144+D146+D148+D150+D152+D156+D118+D122</f>
        <v>764.5</v>
      </c>
      <c r="E160" s="24">
        <f t="shared" ref="E160:O160" si="110">E80+E86+E88+E90+E92+E94+E96+E98+E100+E102+E104+E106+E108+E110+E112+E114+E116+E120+E124+E126+E128+E130+E132+E134+E136+E138+E140+E142+E144+E146+E148+E150+E152+E156+E118+E122</f>
        <v>764.5</v>
      </c>
      <c r="F160" s="24">
        <f t="shared" si="110"/>
        <v>426.2000000000001</v>
      </c>
      <c r="G160" s="24">
        <f t="shared" si="110"/>
        <v>0</v>
      </c>
      <c r="H160" s="25">
        <f t="shared" si="110"/>
        <v>0</v>
      </c>
      <c r="I160" s="25">
        <f t="shared" si="110"/>
        <v>0</v>
      </c>
      <c r="J160" s="25">
        <f t="shared" si="110"/>
        <v>0</v>
      </c>
      <c r="K160" s="25">
        <f t="shared" si="110"/>
        <v>0</v>
      </c>
      <c r="L160" s="22">
        <f t="shared" si="110"/>
        <v>764.5</v>
      </c>
      <c r="M160" s="22">
        <f t="shared" si="110"/>
        <v>764.5</v>
      </c>
      <c r="N160" s="22">
        <f t="shared" si="110"/>
        <v>426.2000000000001</v>
      </c>
      <c r="O160" s="22">
        <f t="shared" si="110"/>
        <v>0</v>
      </c>
      <c r="P160" s="447"/>
    </row>
    <row r="161" spans="1:18" hidden="1" x14ac:dyDescent="0.25">
      <c r="A161" s="33"/>
      <c r="B161" s="610" t="s">
        <v>181</v>
      </c>
      <c r="C161" s="610"/>
      <c r="D161" s="610"/>
      <c r="E161" s="610"/>
      <c r="F161" s="610"/>
      <c r="G161" s="610"/>
      <c r="H161" s="610"/>
      <c r="I161" s="610"/>
      <c r="J161" s="610"/>
      <c r="K161" s="610"/>
      <c r="L161" s="610"/>
      <c r="M161" s="610"/>
      <c r="N161" s="610"/>
      <c r="O161" s="610"/>
      <c r="P161" s="425"/>
      <c r="Q161" s="206"/>
      <c r="R161" s="99"/>
    </row>
    <row r="162" spans="1:18" hidden="1" x14ac:dyDescent="0.25">
      <c r="A162" s="456"/>
      <c r="B162" s="30" t="s">
        <v>20</v>
      </c>
      <c r="C162" s="398"/>
      <c r="D162" s="169">
        <f>E162+G162</f>
        <v>0</v>
      </c>
      <c r="E162" s="169">
        <f>E164+E165</f>
        <v>0</v>
      </c>
      <c r="F162" s="169">
        <f t="shared" ref="F162:G162" si="111">F164+F165</f>
        <v>0</v>
      </c>
      <c r="G162" s="169">
        <f t="shared" si="111"/>
        <v>0</v>
      </c>
      <c r="H162" s="170">
        <f>I162+K162</f>
        <v>0</v>
      </c>
      <c r="I162" s="170">
        <f>I164+I165</f>
        <v>0</v>
      </c>
      <c r="J162" s="170">
        <f t="shared" ref="J162:K162" si="112">J164+J165</f>
        <v>0</v>
      </c>
      <c r="K162" s="170">
        <f t="shared" si="112"/>
        <v>0</v>
      </c>
      <c r="L162" s="171">
        <f>M162+O162</f>
        <v>0</v>
      </c>
      <c r="M162" s="171">
        <f>E162+I162</f>
        <v>0</v>
      </c>
      <c r="N162" s="171">
        <f>F162+J162</f>
        <v>0</v>
      </c>
      <c r="O162" s="171">
        <f>G162+K162</f>
        <v>0</v>
      </c>
      <c r="P162" s="446"/>
      <c r="Q162" s="206"/>
      <c r="R162" s="99"/>
    </row>
    <row r="163" spans="1:18" hidden="1" x14ac:dyDescent="0.25">
      <c r="A163" s="246"/>
      <c r="B163" s="397" t="s">
        <v>194</v>
      </c>
      <c r="C163" s="399"/>
      <c r="D163" s="177"/>
      <c r="E163" s="177"/>
      <c r="F163" s="177"/>
      <c r="G163" s="177"/>
      <c r="H163" s="178"/>
      <c r="I163" s="178"/>
      <c r="J163" s="178"/>
      <c r="K163" s="178"/>
      <c r="L163" s="179"/>
      <c r="M163" s="179"/>
      <c r="N163" s="179"/>
      <c r="O163" s="179"/>
      <c r="P163" s="446"/>
      <c r="Q163" s="206"/>
      <c r="R163" s="99"/>
    </row>
    <row r="164" spans="1:18" ht="26.25" hidden="1" x14ac:dyDescent="0.25">
      <c r="A164" s="246"/>
      <c r="B164" s="395" t="s">
        <v>462</v>
      </c>
      <c r="C164" s="416" t="s">
        <v>25</v>
      </c>
      <c r="D164" s="68"/>
      <c r="E164" s="68"/>
      <c r="F164" s="68"/>
      <c r="G164" s="68"/>
      <c r="H164" s="170">
        <f>I164+K164</f>
        <v>0</v>
      </c>
      <c r="I164" s="69"/>
      <c r="J164" s="69"/>
      <c r="K164" s="69"/>
      <c r="L164" s="171">
        <f>M164+O164</f>
        <v>0</v>
      </c>
      <c r="M164" s="171">
        <f t="shared" ref="M164:O165" si="113">E164+I164</f>
        <v>0</v>
      </c>
      <c r="N164" s="171">
        <f t="shared" si="113"/>
        <v>0</v>
      </c>
      <c r="O164" s="171">
        <f t="shared" si="113"/>
        <v>0</v>
      </c>
      <c r="P164" s="446"/>
      <c r="Q164" s="206"/>
      <c r="R164" s="99"/>
    </row>
    <row r="165" spans="1:18" ht="39" hidden="1" x14ac:dyDescent="0.25">
      <c r="A165" s="323"/>
      <c r="B165" s="407" t="s">
        <v>463</v>
      </c>
      <c r="C165" s="416" t="s">
        <v>25</v>
      </c>
      <c r="D165" s="68"/>
      <c r="E165" s="68"/>
      <c r="F165" s="68"/>
      <c r="G165" s="68"/>
      <c r="H165" s="69">
        <f>I165+K165</f>
        <v>0</v>
      </c>
      <c r="I165" s="69"/>
      <c r="J165" s="69"/>
      <c r="K165" s="69"/>
      <c r="L165" s="70">
        <f>M165+O165</f>
        <v>0</v>
      </c>
      <c r="M165" s="70">
        <f t="shared" si="113"/>
        <v>0</v>
      </c>
      <c r="N165" s="70">
        <f t="shared" si="113"/>
        <v>0</v>
      </c>
      <c r="O165" s="70">
        <f t="shared" si="113"/>
        <v>0</v>
      </c>
      <c r="P165" s="446"/>
      <c r="Q165" s="206"/>
      <c r="R165" s="99"/>
    </row>
    <row r="166" spans="1:18" hidden="1" x14ac:dyDescent="0.25">
      <c r="A166" s="249"/>
      <c r="B166" s="88" t="s">
        <v>178</v>
      </c>
      <c r="C166" s="209"/>
      <c r="D166" s="87">
        <f>D162</f>
        <v>0</v>
      </c>
      <c r="E166" s="87">
        <f t="shared" ref="E166:O166" si="114">E162</f>
        <v>0</v>
      </c>
      <c r="F166" s="87">
        <f t="shared" si="114"/>
        <v>0</v>
      </c>
      <c r="G166" s="87">
        <f t="shared" si="114"/>
        <v>0</v>
      </c>
      <c r="H166" s="226">
        <f t="shared" si="114"/>
        <v>0</v>
      </c>
      <c r="I166" s="226">
        <f t="shared" si="114"/>
        <v>0</v>
      </c>
      <c r="J166" s="226">
        <f t="shared" si="114"/>
        <v>0</v>
      </c>
      <c r="K166" s="226">
        <f t="shared" si="114"/>
        <v>0</v>
      </c>
      <c r="L166" s="88">
        <f t="shared" si="114"/>
        <v>0</v>
      </c>
      <c r="M166" s="88">
        <f t="shared" si="114"/>
        <v>0</v>
      </c>
      <c r="N166" s="88">
        <f t="shared" si="114"/>
        <v>0</v>
      </c>
      <c r="O166" s="88">
        <f t="shared" si="114"/>
        <v>0</v>
      </c>
      <c r="P166" s="447"/>
      <c r="Q166" s="206"/>
      <c r="R166" s="225"/>
    </row>
    <row r="167" spans="1:18" hidden="1" x14ac:dyDescent="0.25">
      <c r="A167" s="33"/>
      <c r="B167" s="610" t="s">
        <v>66</v>
      </c>
      <c r="C167" s="610"/>
      <c r="D167" s="610"/>
      <c r="E167" s="610"/>
      <c r="F167" s="610"/>
      <c r="G167" s="610"/>
      <c r="H167" s="610"/>
      <c r="I167" s="610"/>
      <c r="J167" s="610"/>
      <c r="K167" s="610"/>
      <c r="L167" s="610"/>
      <c r="M167" s="610"/>
      <c r="N167" s="610"/>
      <c r="O167" s="610"/>
      <c r="P167" s="425"/>
    </row>
    <row r="168" spans="1:18" hidden="1" x14ac:dyDescent="0.25">
      <c r="A168" s="33" t="s">
        <v>126</v>
      </c>
      <c r="B168" s="36" t="s">
        <v>20</v>
      </c>
      <c r="C168" s="422"/>
      <c r="D168" s="229">
        <f t="shared" ref="D168" si="115">E168+G168</f>
        <v>0</v>
      </c>
      <c r="E168" s="232"/>
      <c r="F168" s="169"/>
      <c r="G168" s="232"/>
      <c r="H168" s="170">
        <f t="shared" ref="H168" si="116">I168+K168</f>
        <v>0</v>
      </c>
      <c r="I168" s="170"/>
      <c r="J168" s="170"/>
      <c r="K168" s="170"/>
      <c r="L168" s="171">
        <f t="shared" ref="L168" si="117">M168+O168</f>
        <v>0</v>
      </c>
      <c r="M168" s="234">
        <f t="shared" ref="M168" si="118">E168+I168</f>
        <v>0</v>
      </c>
      <c r="N168" s="171">
        <f t="shared" ref="N168" si="119">F168+J168</f>
        <v>0</v>
      </c>
      <c r="O168" s="220">
        <f t="shared" ref="O168" si="120">G168+K168</f>
        <v>0</v>
      </c>
      <c r="P168" s="446"/>
    </row>
    <row r="169" spans="1:18" hidden="1" x14ac:dyDescent="0.25">
      <c r="A169" s="41"/>
      <c r="B169" s="160" t="s">
        <v>194</v>
      </c>
      <c r="C169" s="439" t="s">
        <v>51</v>
      </c>
      <c r="D169" s="389"/>
      <c r="E169" s="285"/>
      <c r="F169" s="177"/>
      <c r="G169" s="285"/>
      <c r="H169" s="178"/>
      <c r="I169" s="178"/>
      <c r="J169" s="178"/>
      <c r="K169" s="178"/>
      <c r="L169" s="179"/>
      <c r="M169" s="287"/>
      <c r="N169" s="179"/>
      <c r="O169" s="289"/>
      <c r="P169" s="446"/>
    </row>
    <row r="170" spans="1:18" hidden="1" x14ac:dyDescent="0.25">
      <c r="A170" s="41"/>
      <c r="B170" s="281"/>
      <c r="C170" s="439"/>
      <c r="D170" s="389">
        <f t="shared" ref="D170:D224" si="121">E170+G170</f>
        <v>0</v>
      </c>
      <c r="E170" s="285"/>
      <c r="F170" s="177"/>
      <c r="G170" s="285"/>
      <c r="H170" s="178">
        <f t="shared" ref="H170:H225" si="122">I170+K170</f>
        <v>0</v>
      </c>
      <c r="I170" s="178"/>
      <c r="J170" s="178"/>
      <c r="K170" s="178"/>
      <c r="L170" s="179">
        <f t="shared" ref="L170:L224" si="123">M170+O170</f>
        <v>0</v>
      </c>
      <c r="M170" s="287">
        <f t="shared" ref="M170:M224" si="124">E170+I170</f>
        <v>0</v>
      </c>
      <c r="N170" s="179">
        <f t="shared" ref="N170:N224" si="125">F170+J170</f>
        <v>0</v>
      </c>
      <c r="O170" s="289">
        <f t="shared" ref="O170:O224" si="126">G170+K170</f>
        <v>0</v>
      </c>
      <c r="P170" s="446"/>
    </row>
    <row r="171" spans="1:18" ht="26.25" hidden="1" x14ac:dyDescent="0.25">
      <c r="A171" s="249"/>
      <c r="B171" s="282" t="s">
        <v>317</v>
      </c>
      <c r="C171" s="423" t="s">
        <v>30</v>
      </c>
      <c r="D171" s="389"/>
      <c r="E171" s="285"/>
      <c r="F171" s="177"/>
      <c r="G171" s="285"/>
      <c r="H171" s="173"/>
      <c r="I171" s="173"/>
      <c r="J171" s="173"/>
      <c r="K171" s="173"/>
      <c r="L171" s="179"/>
      <c r="M171" s="287"/>
      <c r="N171" s="179"/>
      <c r="O171" s="289"/>
      <c r="P171" s="446"/>
    </row>
    <row r="172" spans="1:18" hidden="1" x14ac:dyDescent="0.25">
      <c r="A172" s="33" t="s">
        <v>127</v>
      </c>
      <c r="B172" s="36" t="s">
        <v>7</v>
      </c>
      <c r="C172" s="319" t="s">
        <v>30</v>
      </c>
      <c r="D172" s="169">
        <f t="shared" si="121"/>
        <v>0</v>
      </c>
      <c r="E172" s="232"/>
      <c r="F172" s="169"/>
      <c r="G172" s="232"/>
      <c r="H172" s="170">
        <f t="shared" si="122"/>
        <v>0</v>
      </c>
      <c r="I172" s="233">
        <f t="shared" ref="I172:K172" si="127">I174+I175</f>
        <v>0</v>
      </c>
      <c r="J172" s="170">
        <f t="shared" si="127"/>
        <v>0</v>
      </c>
      <c r="K172" s="233">
        <f t="shared" si="127"/>
        <v>0</v>
      </c>
      <c r="L172" s="171">
        <f t="shared" si="123"/>
        <v>0</v>
      </c>
      <c r="M172" s="234">
        <f t="shared" si="124"/>
        <v>0</v>
      </c>
      <c r="N172" s="171">
        <f t="shared" si="125"/>
        <v>0</v>
      </c>
      <c r="O172" s="220">
        <f t="shared" si="126"/>
        <v>0</v>
      </c>
      <c r="P172" s="446"/>
      <c r="Q172" s="206"/>
      <c r="R172" s="99"/>
    </row>
    <row r="173" spans="1:18" hidden="1" x14ac:dyDescent="0.25">
      <c r="A173" s="41"/>
      <c r="B173" s="160" t="s">
        <v>194</v>
      </c>
      <c r="C173" s="348"/>
      <c r="D173" s="177"/>
      <c r="E173" s="285"/>
      <c r="F173" s="177"/>
      <c r="G173" s="285"/>
      <c r="H173" s="178"/>
      <c r="I173" s="286"/>
      <c r="J173" s="178"/>
      <c r="K173" s="286"/>
      <c r="L173" s="179"/>
      <c r="M173" s="287"/>
      <c r="N173" s="179"/>
      <c r="O173" s="289"/>
      <c r="P173" s="446"/>
      <c r="Q173" s="206"/>
      <c r="R173" s="99"/>
    </row>
    <row r="174" spans="1:18" hidden="1" x14ac:dyDescent="0.25">
      <c r="A174" s="41"/>
      <c r="B174" s="222" t="s">
        <v>393</v>
      </c>
      <c r="C174" s="319" t="s">
        <v>30</v>
      </c>
      <c r="D174" s="177">
        <f t="shared" si="121"/>
        <v>0</v>
      </c>
      <c r="E174" s="285"/>
      <c r="F174" s="177"/>
      <c r="G174" s="285"/>
      <c r="H174" s="178">
        <f t="shared" si="122"/>
        <v>0</v>
      </c>
      <c r="I174" s="286"/>
      <c r="J174" s="178"/>
      <c r="K174" s="286"/>
      <c r="L174" s="179">
        <f t="shared" si="123"/>
        <v>0</v>
      </c>
      <c r="M174" s="287">
        <f t="shared" si="124"/>
        <v>0</v>
      </c>
      <c r="N174" s="179">
        <f t="shared" si="125"/>
        <v>0</v>
      </c>
      <c r="O174" s="289">
        <f t="shared" si="126"/>
        <v>0</v>
      </c>
      <c r="P174" s="446"/>
      <c r="Q174" s="206"/>
      <c r="R174" s="99"/>
    </row>
    <row r="175" spans="1:18" s="38" customFormat="1" ht="25.5" hidden="1" x14ac:dyDescent="0.25">
      <c r="A175" s="249"/>
      <c r="B175" s="356" t="s">
        <v>392</v>
      </c>
      <c r="C175" s="355"/>
      <c r="D175" s="172">
        <f t="shared" si="121"/>
        <v>0</v>
      </c>
      <c r="E175" s="352"/>
      <c r="F175" s="172"/>
      <c r="G175" s="352"/>
      <c r="H175" s="173">
        <f t="shared" si="122"/>
        <v>0</v>
      </c>
      <c r="I175" s="315"/>
      <c r="J175" s="173"/>
      <c r="K175" s="315"/>
      <c r="L175" s="174">
        <f t="shared" si="123"/>
        <v>0</v>
      </c>
      <c r="M175" s="316">
        <f t="shared" si="124"/>
        <v>0</v>
      </c>
      <c r="N175" s="174">
        <f t="shared" si="125"/>
        <v>0</v>
      </c>
      <c r="O175" s="221">
        <f t="shared" si="126"/>
        <v>0</v>
      </c>
      <c r="P175" s="446"/>
      <c r="Q175" s="217"/>
      <c r="R175" s="218"/>
    </row>
    <row r="176" spans="1:18" ht="17.25" hidden="1" customHeight="1" x14ac:dyDescent="0.25">
      <c r="A176" s="33" t="s">
        <v>128</v>
      </c>
      <c r="B176" s="30" t="s">
        <v>10</v>
      </c>
      <c r="C176" s="344"/>
      <c r="D176" s="177">
        <f t="shared" si="121"/>
        <v>0</v>
      </c>
      <c r="E176" s="177">
        <f>E178+E179</f>
        <v>0</v>
      </c>
      <c r="F176" s="177">
        <f>F178+F179</f>
        <v>0</v>
      </c>
      <c r="G176" s="177">
        <f>G178+G179</f>
        <v>0</v>
      </c>
      <c r="H176" s="178">
        <f t="shared" si="122"/>
        <v>0</v>
      </c>
      <c r="I176" s="178">
        <f>I178+I179</f>
        <v>0</v>
      </c>
      <c r="J176" s="178">
        <f>J178+J179</f>
        <v>0</v>
      </c>
      <c r="K176" s="178">
        <f>K178+K179</f>
        <v>0</v>
      </c>
      <c r="L176" s="179">
        <f t="shared" si="123"/>
        <v>0</v>
      </c>
      <c r="M176" s="179">
        <f t="shared" si="124"/>
        <v>0</v>
      </c>
      <c r="N176" s="179">
        <f t="shared" si="125"/>
        <v>0</v>
      </c>
      <c r="O176" s="179">
        <f t="shared" si="126"/>
        <v>0</v>
      </c>
      <c r="P176" s="446"/>
      <c r="Q176" s="206"/>
      <c r="R176" s="99"/>
    </row>
    <row r="177" spans="1:18" ht="17.25" hidden="1" customHeight="1" x14ac:dyDescent="0.25">
      <c r="A177" s="41"/>
      <c r="B177" s="160" t="s">
        <v>194</v>
      </c>
      <c r="C177" s="341"/>
      <c r="D177" s="177"/>
      <c r="E177" s="177"/>
      <c r="F177" s="177"/>
      <c r="G177" s="177"/>
      <c r="H177" s="178"/>
      <c r="I177" s="178"/>
      <c r="J177" s="178"/>
      <c r="K177" s="178"/>
      <c r="L177" s="179"/>
      <c r="M177" s="179"/>
      <c r="N177" s="179"/>
      <c r="O177" s="179"/>
      <c r="P177" s="446"/>
      <c r="Q177" s="206"/>
      <c r="R177" s="99"/>
    </row>
    <row r="178" spans="1:18" hidden="1" x14ac:dyDescent="0.25">
      <c r="A178" s="41"/>
      <c r="B178" s="224" t="s">
        <v>393</v>
      </c>
      <c r="C178" s="227" t="s">
        <v>30</v>
      </c>
      <c r="D178" s="350">
        <f>E178+G178</f>
        <v>0</v>
      </c>
      <c r="E178" s="229"/>
      <c r="F178" s="169"/>
      <c r="G178" s="213"/>
      <c r="H178" s="170">
        <f t="shared" si="122"/>
        <v>0</v>
      </c>
      <c r="I178" s="214"/>
      <c r="J178" s="170"/>
      <c r="K178" s="170"/>
      <c r="L178" s="171">
        <f t="shared" si="123"/>
        <v>0</v>
      </c>
      <c r="M178" s="171">
        <f t="shared" si="124"/>
        <v>0</v>
      </c>
      <c r="N178" s="171">
        <f t="shared" si="125"/>
        <v>0</v>
      </c>
      <c r="O178" s="171">
        <f t="shared" si="126"/>
        <v>0</v>
      </c>
      <c r="P178" s="446"/>
      <c r="Q178" s="206"/>
      <c r="R178" s="99"/>
    </row>
    <row r="179" spans="1:18" s="38" customFormat="1" ht="25.5" hidden="1" x14ac:dyDescent="0.25">
      <c r="A179" s="249"/>
      <c r="B179" s="223" t="s">
        <v>392</v>
      </c>
      <c r="C179" s="228" t="s">
        <v>30</v>
      </c>
      <c r="D179" s="169">
        <f t="shared" si="121"/>
        <v>0</v>
      </c>
      <c r="E179" s="229"/>
      <c r="F179" s="169"/>
      <c r="G179" s="213"/>
      <c r="H179" s="170">
        <f t="shared" si="122"/>
        <v>0</v>
      </c>
      <c r="I179" s="214"/>
      <c r="J179" s="170"/>
      <c r="K179" s="170"/>
      <c r="L179" s="171">
        <f t="shared" si="123"/>
        <v>0</v>
      </c>
      <c r="M179" s="171">
        <f t="shared" si="124"/>
        <v>0</v>
      </c>
      <c r="N179" s="171">
        <f t="shared" si="125"/>
        <v>0</v>
      </c>
      <c r="O179" s="171">
        <f t="shared" si="126"/>
        <v>0</v>
      </c>
      <c r="P179" s="446"/>
      <c r="Q179" s="217"/>
      <c r="R179" s="218"/>
    </row>
    <row r="180" spans="1:18" hidden="1" x14ac:dyDescent="0.25">
      <c r="A180" s="33" t="s">
        <v>129</v>
      </c>
      <c r="B180" s="30" t="s">
        <v>11</v>
      </c>
      <c r="C180" s="342"/>
      <c r="D180" s="169">
        <f t="shared" si="121"/>
        <v>0</v>
      </c>
      <c r="E180" s="169">
        <f>E182+E183</f>
        <v>0</v>
      </c>
      <c r="F180" s="169">
        <f>F182+F183</f>
        <v>0</v>
      </c>
      <c r="G180" s="169">
        <f>G182+G183</f>
        <v>0</v>
      </c>
      <c r="H180" s="170">
        <f t="shared" si="122"/>
        <v>0</v>
      </c>
      <c r="I180" s="170">
        <f>I182+I183</f>
        <v>0</v>
      </c>
      <c r="J180" s="170">
        <f>J182+J183</f>
        <v>0</v>
      </c>
      <c r="K180" s="170">
        <f>K182+K183</f>
        <v>0</v>
      </c>
      <c r="L180" s="171">
        <f t="shared" si="123"/>
        <v>0</v>
      </c>
      <c r="M180" s="171">
        <f t="shared" si="124"/>
        <v>0</v>
      </c>
      <c r="N180" s="171">
        <f t="shared" si="125"/>
        <v>0</v>
      </c>
      <c r="O180" s="171">
        <f t="shared" si="126"/>
        <v>0</v>
      </c>
      <c r="P180" s="446"/>
      <c r="Q180" s="206"/>
      <c r="R180" s="99"/>
    </row>
    <row r="181" spans="1:18" hidden="1" x14ac:dyDescent="0.25">
      <c r="A181" s="41"/>
      <c r="B181" s="160" t="s">
        <v>194</v>
      </c>
      <c r="C181" s="341"/>
      <c r="D181" s="177"/>
      <c r="E181" s="177"/>
      <c r="F181" s="177"/>
      <c r="G181" s="177"/>
      <c r="H181" s="178"/>
      <c r="I181" s="178"/>
      <c r="J181" s="178"/>
      <c r="K181" s="178"/>
      <c r="L181" s="179"/>
      <c r="M181" s="179"/>
      <c r="N181" s="179"/>
      <c r="O181" s="179"/>
      <c r="P181" s="446"/>
      <c r="Q181" s="206"/>
      <c r="R181" s="99"/>
    </row>
    <row r="182" spans="1:18" hidden="1" x14ac:dyDescent="0.25">
      <c r="A182" s="41"/>
      <c r="B182" s="224" t="s">
        <v>393</v>
      </c>
      <c r="C182" s="227" t="s">
        <v>30</v>
      </c>
      <c r="D182" s="350">
        <f>E182+G182</f>
        <v>0</v>
      </c>
      <c r="E182" s="229"/>
      <c r="F182" s="169"/>
      <c r="G182" s="213"/>
      <c r="H182" s="170">
        <f t="shared" si="122"/>
        <v>0</v>
      </c>
      <c r="I182" s="214"/>
      <c r="J182" s="170"/>
      <c r="K182" s="170"/>
      <c r="L182" s="171">
        <f t="shared" si="123"/>
        <v>0</v>
      </c>
      <c r="M182" s="171">
        <f t="shared" si="124"/>
        <v>0</v>
      </c>
      <c r="N182" s="171">
        <f t="shared" si="125"/>
        <v>0</v>
      </c>
      <c r="O182" s="171">
        <f t="shared" si="126"/>
        <v>0</v>
      </c>
      <c r="P182" s="446"/>
      <c r="Q182" s="206"/>
      <c r="R182" s="99"/>
    </row>
    <row r="183" spans="1:18" s="38" customFormat="1" ht="25.5" hidden="1" x14ac:dyDescent="0.25">
      <c r="A183" s="249"/>
      <c r="B183" s="223" t="s">
        <v>392</v>
      </c>
      <c r="C183" s="357" t="s">
        <v>30</v>
      </c>
      <c r="D183" s="169">
        <f t="shared" si="121"/>
        <v>0</v>
      </c>
      <c r="E183" s="229"/>
      <c r="F183" s="169"/>
      <c r="G183" s="213"/>
      <c r="H183" s="170">
        <f t="shared" si="122"/>
        <v>0</v>
      </c>
      <c r="I183" s="214"/>
      <c r="J183" s="170"/>
      <c r="K183" s="170"/>
      <c r="L183" s="171">
        <f t="shared" si="123"/>
        <v>0</v>
      </c>
      <c r="M183" s="171">
        <f t="shared" si="124"/>
        <v>0</v>
      </c>
      <c r="N183" s="171">
        <f t="shared" si="125"/>
        <v>0</v>
      </c>
      <c r="O183" s="171">
        <f t="shared" si="126"/>
        <v>0</v>
      </c>
      <c r="P183" s="446"/>
      <c r="Q183" s="217"/>
      <c r="R183" s="218"/>
    </row>
    <row r="184" spans="1:18" hidden="1" x14ac:dyDescent="0.25">
      <c r="A184" s="33" t="s">
        <v>130</v>
      </c>
      <c r="B184" s="36" t="s">
        <v>15</v>
      </c>
      <c r="C184" s="318" t="s">
        <v>30</v>
      </c>
      <c r="D184" s="169">
        <f t="shared" si="121"/>
        <v>0</v>
      </c>
      <c r="E184" s="232"/>
      <c r="F184" s="169"/>
      <c r="G184" s="232"/>
      <c r="H184" s="170">
        <f t="shared" si="122"/>
        <v>0</v>
      </c>
      <c r="I184" s="233">
        <f>I186+I187</f>
        <v>0</v>
      </c>
      <c r="J184" s="170">
        <f>J186+J187</f>
        <v>0</v>
      </c>
      <c r="K184" s="233">
        <f>K186+K187</f>
        <v>0</v>
      </c>
      <c r="L184" s="234">
        <f t="shared" si="123"/>
        <v>0</v>
      </c>
      <c r="M184" s="171">
        <f t="shared" si="124"/>
        <v>0</v>
      </c>
      <c r="N184" s="234">
        <f t="shared" si="125"/>
        <v>0</v>
      </c>
      <c r="O184" s="171">
        <f t="shared" si="126"/>
        <v>0</v>
      </c>
      <c r="P184" s="446"/>
      <c r="Q184" s="206"/>
      <c r="R184" s="99"/>
    </row>
    <row r="185" spans="1:18" hidden="1" x14ac:dyDescent="0.25">
      <c r="A185" s="41"/>
      <c r="B185" s="160" t="s">
        <v>194</v>
      </c>
      <c r="C185" s="348"/>
      <c r="D185" s="177"/>
      <c r="E185" s="285"/>
      <c r="F185" s="177"/>
      <c r="G185" s="285"/>
      <c r="H185" s="178"/>
      <c r="I185" s="286"/>
      <c r="J185" s="178"/>
      <c r="K185" s="286"/>
      <c r="L185" s="287"/>
      <c r="M185" s="179"/>
      <c r="N185" s="287"/>
      <c r="O185" s="179"/>
      <c r="P185" s="446"/>
      <c r="Q185" s="206"/>
      <c r="R185" s="99"/>
    </row>
    <row r="186" spans="1:18" hidden="1" x14ac:dyDescent="0.25">
      <c r="A186" s="41"/>
      <c r="B186" s="222" t="s">
        <v>393</v>
      </c>
      <c r="C186" s="319" t="s">
        <v>30</v>
      </c>
      <c r="D186" s="177">
        <f t="shared" si="121"/>
        <v>0</v>
      </c>
      <c r="E186" s="285"/>
      <c r="F186" s="177"/>
      <c r="G186" s="285"/>
      <c r="H186" s="178">
        <f t="shared" si="122"/>
        <v>0</v>
      </c>
      <c r="I186" s="286"/>
      <c r="J186" s="178"/>
      <c r="K186" s="286"/>
      <c r="L186" s="287">
        <f t="shared" si="123"/>
        <v>0</v>
      </c>
      <c r="M186" s="179">
        <f t="shared" si="124"/>
        <v>0</v>
      </c>
      <c r="N186" s="287">
        <f t="shared" si="125"/>
        <v>0</v>
      </c>
      <c r="O186" s="179">
        <f t="shared" si="126"/>
        <v>0</v>
      </c>
      <c r="P186" s="446"/>
      <c r="Q186" s="206"/>
      <c r="R186" s="99"/>
    </row>
    <row r="187" spans="1:18" s="38" customFormat="1" ht="25.5" hidden="1" x14ac:dyDescent="0.25">
      <c r="A187" s="249"/>
      <c r="B187" s="356" t="s">
        <v>392</v>
      </c>
      <c r="C187" s="355"/>
      <c r="D187" s="172">
        <f t="shared" si="121"/>
        <v>0</v>
      </c>
      <c r="E187" s="352"/>
      <c r="F187" s="172"/>
      <c r="G187" s="352"/>
      <c r="H187" s="173">
        <f t="shared" si="122"/>
        <v>0</v>
      </c>
      <c r="I187" s="315"/>
      <c r="J187" s="173"/>
      <c r="K187" s="315"/>
      <c r="L187" s="316">
        <f t="shared" si="123"/>
        <v>0</v>
      </c>
      <c r="M187" s="174">
        <f t="shared" si="124"/>
        <v>0</v>
      </c>
      <c r="N187" s="316">
        <f t="shared" si="125"/>
        <v>0</v>
      </c>
      <c r="O187" s="174">
        <f t="shared" si="126"/>
        <v>0</v>
      </c>
      <c r="P187" s="446"/>
      <c r="Q187" s="217"/>
      <c r="R187" s="218"/>
    </row>
    <row r="188" spans="1:18" hidden="1" x14ac:dyDescent="0.25">
      <c r="A188" s="33" t="s">
        <v>131</v>
      </c>
      <c r="B188" s="30" t="s">
        <v>27</v>
      </c>
      <c r="C188" s="344"/>
      <c r="D188" s="177">
        <f t="shared" si="121"/>
        <v>0</v>
      </c>
      <c r="E188" s="177">
        <f>E190+E191</f>
        <v>0</v>
      </c>
      <c r="F188" s="177">
        <f>F190+F191</f>
        <v>0</v>
      </c>
      <c r="G188" s="177">
        <f>G190+G191</f>
        <v>0</v>
      </c>
      <c r="H188" s="178">
        <f t="shared" si="122"/>
        <v>0</v>
      </c>
      <c r="I188" s="178">
        <f>I190+I191</f>
        <v>0</v>
      </c>
      <c r="J188" s="178">
        <f>J190+J191</f>
        <v>0</v>
      </c>
      <c r="K188" s="178">
        <f>K190+K191</f>
        <v>0</v>
      </c>
      <c r="L188" s="179">
        <f t="shared" si="123"/>
        <v>0</v>
      </c>
      <c r="M188" s="179">
        <f t="shared" si="124"/>
        <v>0</v>
      </c>
      <c r="N188" s="179">
        <f t="shared" si="125"/>
        <v>0</v>
      </c>
      <c r="O188" s="179">
        <f t="shared" si="126"/>
        <v>0</v>
      </c>
      <c r="P188" s="446"/>
      <c r="Q188" s="206"/>
      <c r="R188" s="99"/>
    </row>
    <row r="189" spans="1:18" hidden="1" x14ac:dyDescent="0.25">
      <c r="A189" s="41"/>
      <c r="B189" s="160" t="s">
        <v>194</v>
      </c>
      <c r="C189" s="341"/>
      <c r="D189" s="177"/>
      <c r="E189" s="177"/>
      <c r="F189" s="177"/>
      <c r="G189" s="177"/>
      <c r="H189" s="178"/>
      <c r="I189" s="178"/>
      <c r="J189" s="178"/>
      <c r="K189" s="178"/>
      <c r="L189" s="179"/>
      <c r="M189" s="179"/>
      <c r="N189" s="179"/>
      <c r="O189" s="179"/>
      <c r="P189" s="446"/>
      <c r="Q189" s="206"/>
      <c r="R189" s="99"/>
    </row>
    <row r="190" spans="1:18" hidden="1" x14ac:dyDescent="0.25">
      <c r="A190" s="41"/>
      <c r="B190" s="224" t="s">
        <v>393</v>
      </c>
      <c r="C190" s="227" t="s">
        <v>30</v>
      </c>
      <c r="D190" s="350">
        <f>E190+G190</f>
        <v>0</v>
      </c>
      <c r="E190" s="229"/>
      <c r="F190" s="169"/>
      <c r="G190" s="213"/>
      <c r="H190" s="170">
        <f t="shared" si="122"/>
        <v>0</v>
      </c>
      <c r="I190" s="214"/>
      <c r="J190" s="170"/>
      <c r="K190" s="170"/>
      <c r="L190" s="171">
        <f t="shared" si="123"/>
        <v>0</v>
      </c>
      <c r="M190" s="171">
        <f t="shared" si="124"/>
        <v>0</v>
      </c>
      <c r="N190" s="171">
        <f t="shared" si="125"/>
        <v>0</v>
      </c>
      <c r="O190" s="171">
        <f t="shared" si="126"/>
        <v>0</v>
      </c>
      <c r="P190" s="446"/>
      <c r="Q190" s="206"/>
      <c r="R190" s="99"/>
    </row>
    <row r="191" spans="1:18" s="38" customFormat="1" ht="25.5" hidden="1" x14ac:dyDescent="0.25">
      <c r="A191" s="249"/>
      <c r="B191" s="223" t="s">
        <v>392</v>
      </c>
      <c r="C191" s="228" t="s">
        <v>30</v>
      </c>
      <c r="D191" s="169">
        <f t="shared" si="121"/>
        <v>0</v>
      </c>
      <c r="E191" s="229"/>
      <c r="F191" s="169"/>
      <c r="G191" s="213"/>
      <c r="H191" s="170">
        <f t="shared" si="122"/>
        <v>0</v>
      </c>
      <c r="I191" s="214"/>
      <c r="J191" s="170"/>
      <c r="K191" s="170"/>
      <c r="L191" s="171">
        <f t="shared" si="123"/>
        <v>0</v>
      </c>
      <c r="M191" s="171">
        <f t="shared" si="124"/>
        <v>0</v>
      </c>
      <c r="N191" s="171">
        <f t="shared" si="125"/>
        <v>0</v>
      </c>
      <c r="O191" s="171">
        <f t="shared" si="126"/>
        <v>0</v>
      </c>
      <c r="P191" s="446"/>
      <c r="Q191" s="217"/>
      <c r="R191" s="218"/>
    </row>
    <row r="192" spans="1:18" hidden="1" x14ac:dyDescent="0.25">
      <c r="A192" s="33" t="s">
        <v>132</v>
      </c>
      <c r="B192" s="30" t="s">
        <v>57</v>
      </c>
      <c r="C192" s="342"/>
      <c r="D192" s="169">
        <f t="shared" si="121"/>
        <v>0</v>
      </c>
      <c r="E192" s="169">
        <f>E194+E195</f>
        <v>0</v>
      </c>
      <c r="F192" s="169">
        <f>F194+F195</f>
        <v>0</v>
      </c>
      <c r="G192" s="169">
        <f>G194+G195</f>
        <v>0</v>
      </c>
      <c r="H192" s="170">
        <f t="shared" si="122"/>
        <v>0</v>
      </c>
      <c r="I192" s="170">
        <f>I194+I195</f>
        <v>0</v>
      </c>
      <c r="J192" s="170">
        <f>J194+J195</f>
        <v>0</v>
      </c>
      <c r="K192" s="170">
        <f>K194+K195</f>
        <v>0</v>
      </c>
      <c r="L192" s="171">
        <f t="shared" si="123"/>
        <v>0</v>
      </c>
      <c r="M192" s="171">
        <f t="shared" si="124"/>
        <v>0</v>
      </c>
      <c r="N192" s="171">
        <f t="shared" si="125"/>
        <v>0</v>
      </c>
      <c r="O192" s="171">
        <f t="shared" si="126"/>
        <v>0</v>
      </c>
      <c r="P192" s="446"/>
      <c r="Q192" s="206"/>
      <c r="R192" s="99"/>
    </row>
    <row r="193" spans="1:18" hidden="1" x14ac:dyDescent="0.25">
      <c r="A193" s="41"/>
      <c r="B193" s="160" t="s">
        <v>194</v>
      </c>
      <c r="C193" s="341"/>
      <c r="D193" s="177"/>
      <c r="E193" s="177"/>
      <c r="F193" s="177"/>
      <c r="G193" s="177"/>
      <c r="H193" s="178"/>
      <c r="I193" s="178"/>
      <c r="J193" s="178"/>
      <c r="K193" s="178"/>
      <c r="L193" s="179"/>
      <c r="M193" s="179"/>
      <c r="N193" s="179"/>
      <c r="O193" s="179"/>
      <c r="P193" s="446"/>
      <c r="Q193" s="206"/>
      <c r="R193" s="99"/>
    </row>
    <row r="194" spans="1:18" hidden="1" x14ac:dyDescent="0.25">
      <c r="A194" s="41"/>
      <c r="B194" s="224" t="s">
        <v>393</v>
      </c>
      <c r="C194" s="227" t="s">
        <v>30</v>
      </c>
      <c r="D194" s="350">
        <f>E194+G194</f>
        <v>0</v>
      </c>
      <c r="E194" s="229"/>
      <c r="F194" s="169"/>
      <c r="G194" s="213"/>
      <c r="H194" s="170">
        <f t="shared" si="122"/>
        <v>0</v>
      </c>
      <c r="I194" s="214"/>
      <c r="J194" s="170"/>
      <c r="K194" s="170"/>
      <c r="L194" s="171">
        <f t="shared" si="123"/>
        <v>0</v>
      </c>
      <c r="M194" s="171">
        <f t="shared" si="124"/>
        <v>0</v>
      </c>
      <c r="N194" s="171">
        <f t="shared" si="125"/>
        <v>0</v>
      </c>
      <c r="O194" s="171">
        <f t="shared" si="126"/>
        <v>0</v>
      </c>
      <c r="P194" s="446"/>
      <c r="Q194" s="206"/>
      <c r="R194" s="99"/>
    </row>
    <row r="195" spans="1:18" s="38" customFormat="1" ht="25.5" hidden="1" x14ac:dyDescent="0.25">
      <c r="A195" s="249"/>
      <c r="B195" s="223" t="s">
        <v>392</v>
      </c>
      <c r="C195" s="228" t="s">
        <v>30</v>
      </c>
      <c r="D195" s="169">
        <f t="shared" si="121"/>
        <v>0</v>
      </c>
      <c r="E195" s="229"/>
      <c r="F195" s="169"/>
      <c r="G195" s="213"/>
      <c r="H195" s="170">
        <f t="shared" si="122"/>
        <v>0</v>
      </c>
      <c r="I195" s="214"/>
      <c r="J195" s="170"/>
      <c r="K195" s="170"/>
      <c r="L195" s="171">
        <f t="shared" si="123"/>
        <v>0</v>
      </c>
      <c r="M195" s="171">
        <f t="shared" si="124"/>
        <v>0</v>
      </c>
      <c r="N195" s="171">
        <f t="shared" si="125"/>
        <v>0</v>
      </c>
      <c r="O195" s="171">
        <f t="shared" si="126"/>
        <v>0</v>
      </c>
      <c r="P195" s="446"/>
      <c r="Q195" s="217"/>
      <c r="R195" s="218"/>
    </row>
    <row r="196" spans="1:18" hidden="1" x14ac:dyDescent="0.25">
      <c r="A196" s="33" t="s">
        <v>163</v>
      </c>
      <c r="B196" s="30" t="s">
        <v>58</v>
      </c>
      <c r="C196" s="342"/>
      <c r="D196" s="169">
        <f t="shared" si="121"/>
        <v>0</v>
      </c>
      <c r="E196" s="169">
        <f>E198+E199</f>
        <v>0</v>
      </c>
      <c r="F196" s="169">
        <f>F198+F199</f>
        <v>0</v>
      </c>
      <c r="G196" s="169">
        <f>G198+G199</f>
        <v>0</v>
      </c>
      <c r="H196" s="170">
        <f t="shared" si="122"/>
        <v>0</v>
      </c>
      <c r="I196" s="170">
        <f>I198+I199</f>
        <v>0</v>
      </c>
      <c r="J196" s="170">
        <f>J198+J199</f>
        <v>0</v>
      </c>
      <c r="K196" s="170">
        <f>K198+K199</f>
        <v>0</v>
      </c>
      <c r="L196" s="171">
        <f t="shared" si="123"/>
        <v>0</v>
      </c>
      <c r="M196" s="171">
        <f t="shared" si="124"/>
        <v>0</v>
      </c>
      <c r="N196" s="171">
        <f t="shared" si="125"/>
        <v>0</v>
      </c>
      <c r="O196" s="171">
        <f t="shared" si="126"/>
        <v>0</v>
      </c>
      <c r="P196" s="446"/>
      <c r="Q196" s="206"/>
      <c r="R196" s="99"/>
    </row>
    <row r="197" spans="1:18" hidden="1" x14ac:dyDescent="0.25">
      <c r="A197" s="41"/>
      <c r="B197" s="160" t="s">
        <v>194</v>
      </c>
      <c r="C197" s="341"/>
      <c r="D197" s="177"/>
      <c r="E197" s="177"/>
      <c r="F197" s="177"/>
      <c r="G197" s="177"/>
      <c r="H197" s="178"/>
      <c r="I197" s="178"/>
      <c r="J197" s="178"/>
      <c r="K197" s="178"/>
      <c r="L197" s="179"/>
      <c r="M197" s="179"/>
      <c r="N197" s="179"/>
      <c r="O197" s="179"/>
      <c r="P197" s="446"/>
      <c r="Q197" s="206"/>
      <c r="R197" s="99"/>
    </row>
    <row r="198" spans="1:18" hidden="1" x14ac:dyDescent="0.25">
      <c r="A198" s="41"/>
      <c r="B198" s="224" t="s">
        <v>393</v>
      </c>
      <c r="C198" s="227" t="s">
        <v>30</v>
      </c>
      <c r="D198" s="350">
        <f>E198+G198</f>
        <v>0</v>
      </c>
      <c r="E198" s="229"/>
      <c r="F198" s="169"/>
      <c r="G198" s="213"/>
      <c r="H198" s="170">
        <f t="shared" si="122"/>
        <v>0</v>
      </c>
      <c r="I198" s="214"/>
      <c r="J198" s="170"/>
      <c r="K198" s="170"/>
      <c r="L198" s="171">
        <f t="shared" si="123"/>
        <v>0</v>
      </c>
      <c r="M198" s="171">
        <f t="shared" si="124"/>
        <v>0</v>
      </c>
      <c r="N198" s="171">
        <f t="shared" si="125"/>
        <v>0</v>
      </c>
      <c r="O198" s="171">
        <f t="shared" si="126"/>
        <v>0</v>
      </c>
      <c r="P198" s="446"/>
      <c r="Q198" s="206"/>
      <c r="R198" s="99"/>
    </row>
    <row r="199" spans="1:18" s="38" customFormat="1" ht="25.5" hidden="1" x14ac:dyDescent="0.25">
      <c r="A199" s="249"/>
      <c r="B199" s="223" t="s">
        <v>392</v>
      </c>
      <c r="C199" s="228" t="s">
        <v>30</v>
      </c>
      <c r="D199" s="169">
        <f t="shared" si="121"/>
        <v>0</v>
      </c>
      <c r="E199" s="229"/>
      <c r="F199" s="169"/>
      <c r="G199" s="213"/>
      <c r="H199" s="170">
        <f t="shared" si="122"/>
        <v>0</v>
      </c>
      <c r="I199" s="214"/>
      <c r="J199" s="170"/>
      <c r="K199" s="170"/>
      <c r="L199" s="171">
        <f t="shared" si="123"/>
        <v>0</v>
      </c>
      <c r="M199" s="171">
        <f t="shared" si="124"/>
        <v>0</v>
      </c>
      <c r="N199" s="171">
        <f t="shared" si="125"/>
        <v>0</v>
      </c>
      <c r="O199" s="171">
        <f t="shared" si="126"/>
        <v>0</v>
      </c>
      <c r="P199" s="446"/>
      <c r="Q199" s="217"/>
      <c r="R199" s="218"/>
    </row>
    <row r="200" spans="1:18" hidden="1" x14ac:dyDescent="0.25">
      <c r="A200" s="33" t="s">
        <v>133</v>
      </c>
      <c r="B200" s="30" t="s">
        <v>399</v>
      </c>
      <c r="C200" s="342"/>
      <c r="D200" s="169">
        <f t="shared" si="121"/>
        <v>0</v>
      </c>
      <c r="E200" s="169">
        <f>E202+E203</f>
        <v>0</v>
      </c>
      <c r="F200" s="169">
        <f>F202+F203</f>
        <v>0</v>
      </c>
      <c r="G200" s="169">
        <f>G202+G203</f>
        <v>0</v>
      </c>
      <c r="H200" s="170">
        <f t="shared" si="122"/>
        <v>0</v>
      </c>
      <c r="I200" s="170">
        <f>I202+I203</f>
        <v>0</v>
      </c>
      <c r="J200" s="170">
        <f>J202+J203</f>
        <v>0</v>
      </c>
      <c r="K200" s="170">
        <f>K202+K203</f>
        <v>0</v>
      </c>
      <c r="L200" s="171">
        <f t="shared" si="123"/>
        <v>0</v>
      </c>
      <c r="M200" s="171">
        <f t="shared" si="124"/>
        <v>0</v>
      </c>
      <c r="N200" s="171">
        <f t="shared" si="125"/>
        <v>0</v>
      </c>
      <c r="O200" s="171">
        <f t="shared" si="126"/>
        <v>0</v>
      </c>
      <c r="P200" s="446"/>
      <c r="Q200" s="206"/>
      <c r="R200" s="99"/>
    </row>
    <row r="201" spans="1:18" hidden="1" x14ac:dyDescent="0.25">
      <c r="A201" s="41"/>
      <c r="B201" s="160" t="s">
        <v>194</v>
      </c>
      <c r="C201" s="341"/>
      <c r="D201" s="177"/>
      <c r="E201" s="177"/>
      <c r="F201" s="177"/>
      <c r="G201" s="177"/>
      <c r="H201" s="178"/>
      <c r="I201" s="178"/>
      <c r="J201" s="178"/>
      <c r="K201" s="178"/>
      <c r="L201" s="179"/>
      <c r="M201" s="179"/>
      <c r="N201" s="179"/>
      <c r="O201" s="179"/>
      <c r="P201" s="446"/>
      <c r="Q201" s="206"/>
      <c r="R201" s="99"/>
    </row>
    <row r="202" spans="1:18" hidden="1" x14ac:dyDescent="0.25">
      <c r="A202" s="41"/>
      <c r="B202" s="224" t="s">
        <v>393</v>
      </c>
      <c r="C202" s="227" t="s">
        <v>30</v>
      </c>
      <c r="D202" s="350">
        <f>E202+G202</f>
        <v>0</v>
      </c>
      <c r="E202" s="229"/>
      <c r="F202" s="169"/>
      <c r="G202" s="213"/>
      <c r="H202" s="170">
        <f t="shared" si="122"/>
        <v>0</v>
      </c>
      <c r="I202" s="214"/>
      <c r="J202" s="170"/>
      <c r="K202" s="170"/>
      <c r="L202" s="171">
        <f t="shared" si="123"/>
        <v>0</v>
      </c>
      <c r="M202" s="171">
        <f t="shared" si="124"/>
        <v>0</v>
      </c>
      <c r="N202" s="171">
        <f t="shared" si="125"/>
        <v>0</v>
      </c>
      <c r="O202" s="171">
        <f t="shared" si="126"/>
        <v>0</v>
      </c>
      <c r="P202" s="446"/>
      <c r="Q202" s="206"/>
      <c r="R202" s="99"/>
    </row>
    <row r="203" spans="1:18" s="38" customFormat="1" ht="25.5" hidden="1" x14ac:dyDescent="0.25">
      <c r="A203" s="249"/>
      <c r="B203" s="223" t="s">
        <v>392</v>
      </c>
      <c r="C203" s="228" t="s">
        <v>30</v>
      </c>
      <c r="D203" s="169">
        <f t="shared" si="121"/>
        <v>0</v>
      </c>
      <c r="E203" s="229"/>
      <c r="F203" s="169"/>
      <c r="G203" s="213"/>
      <c r="H203" s="170">
        <f t="shared" si="122"/>
        <v>0</v>
      </c>
      <c r="I203" s="214"/>
      <c r="J203" s="170"/>
      <c r="K203" s="170"/>
      <c r="L203" s="171">
        <f t="shared" si="123"/>
        <v>0</v>
      </c>
      <c r="M203" s="171">
        <f t="shared" si="124"/>
        <v>0</v>
      </c>
      <c r="N203" s="171">
        <f t="shared" si="125"/>
        <v>0</v>
      </c>
      <c r="O203" s="171">
        <f t="shared" si="126"/>
        <v>0</v>
      </c>
      <c r="P203" s="446"/>
      <c r="Q203" s="217"/>
      <c r="R203" s="218"/>
    </row>
    <row r="204" spans="1:18" hidden="1" x14ac:dyDescent="0.25">
      <c r="A204" s="33" t="s">
        <v>134</v>
      </c>
      <c r="B204" s="30" t="s">
        <v>401</v>
      </c>
      <c r="C204" s="342"/>
      <c r="D204" s="169">
        <f t="shared" si="121"/>
        <v>0</v>
      </c>
      <c r="E204" s="169">
        <f>E206+E207</f>
        <v>0</v>
      </c>
      <c r="F204" s="169">
        <f>F206+F207</f>
        <v>0</v>
      </c>
      <c r="G204" s="169">
        <f>G206+G207</f>
        <v>0</v>
      </c>
      <c r="H204" s="170">
        <f t="shared" si="122"/>
        <v>0</v>
      </c>
      <c r="I204" s="170">
        <f>I206+I207</f>
        <v>0</v>
      </c>
      <c r="J204" s="170">
        <f>J206+J207</f>
        <v>0</v>
      </c>
      <c r="K204" s="170">
        <f>K206+K207</f>
        <v>0</v>
      </c>
      <c r="L204" s="171">
        <f t="shared" si="123"/>
        <v>0</v>
      </c>
      <c r="M204" s="171">
        <f t="shared" si="124"/>
        <v>0</v>
      </c>
      <c r="N204" s="171">
        <f t="shared" si="125"/>
        <v>0</v>
      </c>
      <c r="O204" s="171">
        <f t="shared" si="126"/>
        <v>0</v>
      </c>
      <c r="P204" s="446"/>
      <c r="Q204" s="206"/>
      <c r="R204" s="99"/>
    </row>
    <row r="205" spans="1:18" hidden="1" x14ac:dyDescent="0.25">
      <c r="A205" s="41"/>
      <c r="B205" s="160" t="s">
        <v>194</v>
      </c>
      <c r="C205" s="341"/>
      <c r="D205" s="177"/>
      <c r="E205" s="177"/>
      <c r="F205" s="177"/>
      <c r="G205" s="177"/>
      <c r="H205" s="178"/>
      <c r="I205" s="178"/>
      <c r="J205" s="178"/>
      <c r="K205" s="178"/>
      <c r="L205" s="179"/>
      <c r="M205" s="179"/>
      <c r="N205" s="179"/>
      <c r="O205" s="179"/>
      <c r="P205" s="446"/>
      <c r="Q205" s="206"/>
      <c r="R205" s="99"/>
    </row>
    <row r="206" spans="1:18" hidden="1" x14ac:dyDescent="0.25">
      <c r="A206" s="41"/>
      <c r="B206" s="224" t="s">
        <v>393</v>
      </c>
      <c r="C206" s="227" t="s">
        <v>30</v>
      </c>
      <c r="D206" s="350">
        <f>E206+G206</f>
        <v>0</v>
      </c>
      <c r="E206" s="229"/>
      <c r="F206" s="169"/>
      <c r="G206" s="213"/>
      <c r="H206" s="170">
        <f t="shared" si="122"/>
        <v>0</v>
      </c>
      <c r="I206" s="214"/>
      <c r="J206" s="170"/>
      <c r="K206" s="170"/>
      <c r="L206" s="171">
        <f t="shared" si="123"/>
        <v>0</v>
      </c>
      <c r="M206" s="171">
        <f t="shared" si="124"/>
        <v>0</v>
      </c>
      <c r="N206" s="171">
        <f t="shared" si="125"/>
        <v>0</v>
      </c>
      <c r="O206" s="171">
        <f t="shared" si="126"/>
        <v>0</v>
      </c>
      <c r="P206" s="446"/>
      <c r="Q206" s="206"/>
      <c r="R206" s="99"/>
    </row>
    <row r="207" spans="1:18" s="38" customFormat="1" ht="25.5" hidden="1" x14ac:dyDescent="0.25">
      <c r="A207" s="249"/>
      <c r="B207" s="223" t="s">
        <v>392</v>
      </c>
      <c r="C207" s="228" t="s">
        <v>30</v>
      </c>
      <c r="D207" s="169">
        <f t="shared" si="121"/>
        <v>0</v>
      </c>
      <c r="E207" s="229"/>
      <c r="F207" s="169"/>
      <c r="G207" s="213"/>
      <c r="H207" s="170">
        <f t="shared" si="122"/>
        <v>0</v>
      </c>
      <c r="I207" s="214"/>
      <c r="J207" s="170"/>
      <c r="K207" s="170"/>
      <c r="L207" s="171">
        <f t="shared" si="123"/>
        <v>0</v>
      </c>
      <c r="M207" s="171">
        <f t="shared" si="124"/>
        <v>0</v>
      </c>
      <c r="N207" s="171">
        <f t="shared" si="125"/>
        <v>0</v>
      </c>
      <c r="O207" s="171">
        <f t="shared" si="126"/>
        <v>0</v>
      </c>
      <c r="P207" s="446"/>
      <c r="Q207" s="217"/>
      <c r="R207" s="218"/>
    </row>
    <row r="208" spans="1:18" hidden="1" x14ac:dyDescent="0.25">
      <c r="A208" s="33" t="s">
        <v>135</v>
      </c>
      <c r="B208" s="30" t="s">
        <v>67</v>
      </c>
      <c r="C208" s="342"/>
      <c r="D208" s="169">
        <f t="shared" si="121"/>
        <v>0</v>
      </c>
      <c r="E208" s="169">
        <f>E210+E211</f>
        <v>0</v>
      </c>
      <c r="F208" s="169">
        <f>F210+F211</f>
        <v>0</v>
      </c>
      <c r="G208" s="169">
        <f>G210+G211</f>
        <v>0</v>
      </c>
      <c r="H208" s="170">
        <f t="shared" si="122"/>
        <v>0</v>
      </c>
      <c r="I208" s="170">
        <f>I210+I211</f>
        <v>0</v>
      </c>
      <c r="J208" s="170">
        <f>J210+J211</f>
        <v>0</v>
      </c>
      <c r="K208" s="170">
        <f>K210+K211</f>
        <v>0</v>
      </c>
      <c r="L208" s="171">
        <f t="shared" si="123"/>
        <v>0</v>
      </c>
      <c r="M208" s="171">
        <f t="shared" si="124"/>
        <v>0</v>
      </c>
      <c r="N208" s="171">
        <f t="shared" si="125"/>
        <v>0</v>
      </c>
      <c r="O208" s="171">
        <f t="shared" si="126"/>
        <v>0</v>
      </c>
      <c r="P208" s="446"/>
      <c r="Q208" s="206"/>
      <c r="R208" s="99"/>
    </row>
    <row r="209" spans="1:18" hidden="1" x14ac:dyDescent="0.25">
      <c r="A209" s="41"/>
      <c r="B209" s="160" t="s">
        <v>194</v>
      </c>
      <c r="C209" s="341"/>
      <c r="D209" s="177"/>
      <c r="E209" s="177"/>
      <c r="F209" s="177"/>
      <c r="G209" s="177"/>
      <c r="H209" s="178"/>
      <c r="I209" s="178"/>
      <c r="J209" s="178"/>
      <c r="K209" s="178"/>
      <c r="L209" s="179"/>
      <c r="M209" s="179"/>
      <c r="N209" s="179"/>
      <c r="O209" s="179"/>
      <c r="P209" s="446"/>
      <c r="Q209" s="206"/>
      <c r="R209" s="99"/>
    </row>
    <row r="210" spans="1:18" hidden="1" x14ac:dyDescent="0.25">
      <c r="A210" s="41"/>
      <c r="B210" s="224" t="s">
        <v>393</v>
      </c>
      <c r="C210" s="227" t="s">
        <v>30</v>
      </c>
      <c r="D210" s="350">
        <f>E210+G210</f>
        <v>0</v>
      </c>
      <c r="E210" s="229"/>
      <c r="F210" s="169"/>
      <c r="G210" s="213"/>
      <c r="H210" s="170">
        <f t="shared" si="122"/>
        <v>0</v>
      </c>
      <c r="I210" s="214"/>
      <c r="J210" s="170"/>
      <c r="K210" s="170"/>
      <c r="L210" s="171">
        <f t="shared" si="123"/>
        <v>0</v>
      </c>
      <c r="M210" s="171">
        <f t="shared" si="124"/>
        <v>0</v>
      </c>
      <c r="N210" s="171">
        <f t="shared" si="125"/>
        <v>0</v>
      </c>
      <c r="O210" s="171">
        <f t="shared" si="126"/>
        <v>0</v>
      </c>
      <c r="P210" s="446"/>
      <c r="Q210" s="206"/>
      <c r="R210" s="99"/>
    </row>
    <row r="211" spans="1:18" s="38" customFormat="1" ht="25.5" hidden="1" x14ac:dyDescent="0.25">
      <c r="A211" s="249"/>
      <c r="B211" s="223" t="s">
        <v>392</v>
      </c>
      <c r="C211" s="228" t="s">
        <v>30</v>
      </c>
      <c r="D211" s="169">
        <f t="shared" si="121"/>
        <v>0</v>
      </c>
      <c r="E211" s="229"/>
      <c r="F211" s="169"/>
      <c r="G211" s="213"/>
      <c r="H211" s="170">
        <f t="shared" si="122"/>
        <v>0</v>
      </c>
      <c r="I211" s="214"/>
      <c r="J211" s="170"/>
      <c r="K211" s="170"/>
      <c r="L211" s="171">
        <f t="shared" si="123"/>
        <v>0</v>
      </c>
      <c r="M211" s="171">
        <f t="shared" si="124"/>
        <v>0</v>
      </c>
      <c r="N211" s="171">
        <f t="shared" si="125"/>
        <v>0</v>
      </c>
      <c r="O211" s="171">
        <f t="shared" si="126"/>
        <v>0</v>
      </c>
      <c r="P211" s="446"/>
      <c r="Q211" s="217"/>
      <c r="R211" s="218"/>
    </row>
    <row r="212" spans="1:18" hidden="1" x14ac:dyDescent="0.25">
      <c r="A212" s="33" t="s">
        <v>136</v>
      </c>
      <c r="B212" s="30" t="s">
        <v>154</v>
      </c>
      <c r="C212" s="342"/>
      <c r="D212" s="169">
        <f t="shared" si="121"/>
        <v>0</v>
      </c>
      <c r="E212" s="169">
        <f>E214+E215</f>
        <v>0</v>
      </c>
      <c r="F212" s="169">
        <f>F214+F215</f>
        <v>0</v>
      </c>
      <c r="G212" s="169">
        <f>G214+G215</f>
        <v>0</v>
      </c>
      <c r="H212" s="170">
        <f t="shared" si="122"/>
        <v>0</v>
      </c>
      <c r="I212" s="170">
        <f>I214+I215</f>
        <v>0</v>
      </c>
      <c r="J212" s="170">
        <f>J214+J215</f>
        <v>0</v>
      </c>
      <c r="K212" s="170">
        <f>K214+K215</f>
        <v>0</v>
      </c>
      <c r="L212" s="171">
        <f t="shared" si="123"/>
        <v>0</v>
      </c>
      <c r="M212" s="171">
        <f t="shared" si="124"/>
        <v>0</v>
      </c>
      <c r="N212" s="171">
        <f t="shared" si="125"/>
        <v>0</v>
      </c>
      <c r="O212" s="171">
        <f t="shared" si="126"/>
        <v>0</v>
      </c>
      <c r="P212" s="446"/>
      <c r="Q212" s="206"/>
      <c r="R212" s="99"/>
    </row>
    <row r="213" spans="1:18" hidden="1" x14ac:dyDescent="0.25">
      <c r="A213" s="41"/>
      <c r="B213" s="160" t="s">
        <v>194</v>
      </c>
      <c r="C213" s="341"/>
      <c r="D213" s="177"/>
      <c r="E213" s="177"/>
      <c r="F213" s="177"/>
      <c r="G213" s="177"/>
      <c r="H213" s="178"/>
      <c r="I213" s="178"/>
      <c r="J213" s="178"/>
      <c r="K213" s="178"/>
      <c r="L213" s="179"/>
      <c r="M213" s="179"/>
      <c r="N213" s="179"/>
      <c r="O213" s="179"/>
      <c r="P213" s="446"/>
      <c r="Q213" s="206"/>
      <c r="R213" s="99"/>
    </row>
    <row r="214" spans="1:18" hidden="1" x14ac:dyDescent="0.25">
      <c r="A214" s="41"/>
      <c r="B214" s="224" t="s">
        <v>393</v>
      </c>
      <c r="C214" s="227" t="s">
        <v>30</v>
      </c>
      <c r="D214" s="350">
        <f>E214+G214</f>
        <v>0</v>
      </c>
      <c r="E214" s="229"/>
      <c r="F214" s="169"/>
      <c r="G214" s="213"/>
      <c r="H214" s="170">
        <f t="shared" si="122"/>
        <v>0</v>
      </c>
      <c r="I214" s="214"/>
      <c r="J214" s="170"/>
      <c r="K214" s="170"/>
      <c r="L214" s="171">
        <f t="shared" si="123"/>
        <v>0</v>
      </c>
      <c r="M214" s="171">
        <f t="shared" si="124"/>
        <v>0</v>
      </c>
      <c r="N214" s="171">
        <f t="shared" si="125"/>
        <v>0</v>
      </c>
      <c r="O214" s="171">
        <f t="shared" si="126"/>
        <v>0</v>
      </c>
      <c r="P214" s="446"/>
      <c r="Q214" s="206"/>
      <c r="R214" s="99"/>
    </row>
    <row r="215" spans="1:18" s="38" customFormat="1" ht="25.5" hidden="1" x14ac:dyDescent="0.25">
      <c r="A215" s="249"/>
      <c r="B215" s="223" t="s">
        <v>392</v>
      </c>
      <c r="C215" s="228" t="s">
        <v>30</v>
      </c>
      <c r="D215" s="169">
        <f t="shared" si="121"/>
        <v>0</v>
      </c>
      <c r="E215" s="229"/>
      <c r="F215" s="169"/>
      <c r="G215" s="213"/>
      <c r="H215" s="170">
        <f t="shared" si="122"/>
        <v>0</v>
      </c>
      <c r="I215" s="214"/>
      <c r="J215" s="170"/>
      <c r="K215" s="170"/>
      <c r="L215" s="171">
        <f t="shared" si="123"/>
        <v>0</v>
      </c>
      <c r="M215" s="171">
        <f t="shared" si="124"/>
        <v>0</v>
      </c>
      <c r="N215" s="171">
        <f t="shared" si="125"/>
        <v>0</v>
      </c>
      <c r="O215" s="171">
        <f t="shared" si="126"/>
        <v>0</v>
      </c>
      <c r="P215" s="446"/>
      <c r="Q215" s="217"/>
      <c r="R215" s="218"/>
    </row>
    <row r="216" spans="1:18" hidden="1" x14ac:dyDescent="0.25">
      <c r="A216" s="33" t="s">
        <v>137</v>
      </c>
      <c r="B216" s="30" t="s">
        <v>28</v>
      </c>
      <c r="C216" s="342"/>
      <c r="D216" s="169">
        <f t="shared" si="121"/>
        <v>0</v>
      </c>
      <c r="E216" s="169">
        <f>E218+E219</f>
        <v>0</v>
      </c>
      <c r="F216" s="169">
        <f>F218+F219</f>
        <v>0</v>
      </c>
      <c r="G216" s="169">
        <f>G218+G219</f>
        <v>0</v>
      </c>
      <c r="H216" s="170">
        <f t="shared" si="122"/>
        <v>0</v>
      </c>
      <c r="I216" s="170">
        <f>I218+I219</f>
        <v>0</v>
      </c>
      <c r="J216" s="170">
        <f>J218+J219</f>
        <v>0</v>
      </c>
      <c r="K216" s="170">
        <f>K218+K219</f>
        <v>0</v>
      </c>
      <c r="L216" s="171">
        <f t="shared" si="123"/>
        <v>0</v>
      </c>
      <c r="M216" s="171">
        <f t="shared" si="124"/>
        <v>0</v>
      </c>
      <c r="N216" s="171">
        <f t="shared" si="125"/>
        <v>0</v>
      </c>
      <c r="O216" s="171">
        <f t="shared" si="126"/>
        <v>0</v>
      </c>
      <c r="P216" s="446"/>
      <c r="Q216" s="206"/>
      <c r="R216" s="99"/>
    </row>
    <row r="217" spans="1:18" hidden="1" x14ac:dyDescent="0.25">
      <c r="A217" s="41"/>
      <c r="B217" s="160" t="s">
        <v>194</v>
      </c>
      <c r="C217" s="341"/>
      <c r="D217" s="177"/>
      <c r="E217" s="177"/>
      <c r="F217" s="177"/>
      <c r="G217" s="177"/>
      <c r="H217" s="178"/>
      <c r="I217" s="178"/>
      <c r="J217" s="178"/>
      <c r="K217" s="178"/>
      <c r="L217" s="179"/>
      <c r="M217" s="179"/>
      <c r="N217" s="179"/>
      <c r="O217" s="179"/>
      <c r="P217" s="446"/>
      <c r="Q217" s="206"/>
      <c r="R217" s="99"/>
    </row>
    <row r="218" spans="1:18" hidden="1" x14ac:dyDescent="0.25">
      <c r="A218" s="41"/>
      <c r="B218" s="224" t="s">
        <v>393</v>
      </c>
      <c r="C218" s="227" t="s">
        <v>30</v>
      </c>
      <c r="D218" s="350">
        <f>E218+G218</f>
        <v>0</v>
      </c>
      <c r="E218" s="229"/>
      <c r="F218" s="169"/>
      <c r="G218" s="213"/>
      <c r="H218" s="170">
        <f t="shared" si="122"/>
        <v>0</v>
      </c>
      <c r="I218" s="214"/>
      <c r="J218" s="170"/>
      <c r="K218" s="170"/>
      <c r="L218" s="171">
        <f t="shared" si="123"/>
        <v>0</v>
      </c>
      <c r="M218" s="171">
        <f t="shared" si="124"/>
        <v>0</v>
      </c>
      <c r="N218" s="171">
        <f t="shared" si="125"/>
        <v>0</v>
      </c>
      <c r="O218" s="171">
        <f t="shared" si="126"/>
        <v>0</v>
      </c>
      <c r="P218" s="446"/>
      <c r="Q218" s="206"/>
      <c r="R218" s="99"/>
    </row>
    <row r="219" spans="1:18" s="38" customFormat="1" ht="25.5" hidden="1" x14ac:dyDescent="0.25">
      <c r="A219" s="249"/>
      <c r="B219" s="223" t="s">
        <v>392</v>
      </c>
      <c r="C219" s="228" t="s">
        <v>30</v>
      </c>
      <c r="D219" s="169">
        <f t="shared" si="121"/>
        <v>0</v>
      </c>
      <c r="E219" s="229"/>
      <c r="F219" s="169"/>
      <c r="G219" s="213"/>
      <c r="H219" s="170">
        <f t="shared" si="122"/>
        <v>0</v>
      </c>
      <c r="I219" s="214"/>
      <c r="J219" s="170"/>
      <c r="K219" s="170"/>
      <c r="L219" s="171">
        <f t="shared" si="123"/>
        <v>0</v>
      </c>
      <c r="M219" s="171">
        <f t="shared" si="124"/>
        <v>0</v>
      </c>
      <c r="N219" s="171">
        <f t="shared" si="125"/>
        <v>0</v>
      </c>
      <c r="O219" s="171">
        <f t="shared" si="126"/>
        <v>0</v>
      </c>
      <c r="P219" s="446"/>
      <c r="Q219" s="217"/>
      <c r="R219" s="218"/>
    </row>
    <row r="220" spans="1:18" hidden="1" x14ac:dyDescent="0.25">
      <c r="A220" s="33" t="s">
        <v>138</v>
      </c>
      <c r="B220" s="30" t="s">
        <v>29</v>
      </c>
      <c r="C220" s="342"/>
      <c r="D220" s="169">
        <f t="shared" si="121"/>
        <v>0</v>
      </c>
      <c r="E220" s="169">
        <f>E222+E223</f>
        <v>0</v>
      </c>
      <c r="F220" s="169">
        <f>F222+F223</f>
        <v>0</v>
      </c>
      <c r="G220" s="169">
        <f>G222+G223</f>
        <v>0</v>
      </c>
      <c r="H220" s="170">
        <f t="shared" si="122"/>
        <v>0</v>
      </c>
      <c r="I220" s="170">
        <f>I222+I223</f>
        <v>0</v>
      </c>
      <c r="J220" s="170">
        <f>J222+J223</f>
        <v>0</v>
      </c>
      <c r="K220" s="170">
        <f>K222+K223</f>
        <v>0</v>
      </c>
      <c r="L220" s="171">
        <f t="shared" si="123"/>
        <v>0</v>
      </c>
      <c r="M220" s="171">
        <f t="shared" si="124"/>
        <v>0</v>
      </c>
      <c r="N220" s="171">
        <f t="shared" si="125"/>
        <v>0</v>
      </c>
      <c r="O220" s="171">
        <f t="shared" si="126"/>
        <v>0</v>
      </c>
      <c r="P220" s="446"/>
      <c r="Q220" s="206"/>
      <c r="R220" s="99"/>
    </row>
    <row r="221" spans="1:18" hidden="1" x14ac:dyDescent="0.25">
      <c r="A221" s="41"/>
      <c r="B221" s="160" t="s">
        <v>194</v>
      </c>
      <c r="C221" s="341"/>
      <c r="D221" s="177"/>
      <c r="E221" s="177"/>
      <c r="F221" s="177"/>
      <c r="G221" s="177"/>
      <c r="H221" s="178"/>
      <c r="I221" s="178"/>
      <c r="J221" s="178"/>
      <c r="K221" s="178"/>
      <c r="L221" s="179"/>
      <c r="M221" s="179"/>
      <c r="N221" s="179"/>
      <c r="O221" s="179"/>
      <c r="P221" s="446"/>
      <c r="Q221" s="206"/>
      <c r="R221" s="99"/>
    </row>
    <row r="222" spans="1:18" hidden="1" x14ac:dyDescent="0.25">
      <c r="A222" s="41"/>
      <c r="B222" s="224" t="s">
        <v>393</v>
      </c>
      <c r="C222" s="227" t="s">
        <v>30</v>
      </c>
      <c r="D222" s="350">
        <f>E222+G222</f>
        <v>0</v>
      </c>
      <c r="E222" s="229"/>
      <c r="F222" s="169"/>
      <c r="G222" s="213"/>
      <c r="H222" s="170">
        <f t="shared" si="122"/>
        <v>0</v>
      </c>
      <c r="I222" s="214"/>
      <c r="J222" s="170"/>
      <c r="K222" s="170"/>
      <c r="L222" s="171">
        <f t="shared" si="123"/>
        <v>0</v>
      </c>
      <c r="M222" s="171">
        <f t="shared" si="124"/>
        <v>0</v>
      </c>
      <c r="N222" s="171">
        <f t="shared" si="125"/>
        <v>0</v>
      </c>
      <c r="O222" s="171">
        <f t="shared" si="126"/>
        <v>0</v>
      </c>
      <c r="P222" s="446"/>
      <c r="Q222" s="206"/>
      <c r="R222" s="99"/>
    </row>
    <row r="223" spans="1:18" s="38" customFormat="1" ht="25.5" hidden="1" x14ac:dyDescent="0.25">
      <c r="A223" s="249"/>
      <c r="B223" s="223" t="s">
        <v>392</v>
      </c>
      <c r="C223" s="228" t="s">
        <v>30</v>
      </c>
      <c r="D223" s="169">
        <f t="shared" si="121"/>
        <v>0</v>
      </c>
      <c r="E223" s="229"/>
      <c r="F223" s="169"/>
      <c r="G223" s="213"/>
      <c r="H223" s="69">
        <f t="shared" si="122"/>
        <v>0</v>
      </c>
      <c r="I223" s="69"/>
      <c r="J223" s="69"/>
      <c r="K223" s="69"/>
      <c r="L223" s="70">
        <f t="shared" si="123"/>
        <v>0</v>
      </c>
      <c r="M223" s="70">
        <f t="shared" si="124"/>
        <v>0</v>
      </c>
      <c r="N223" s="70">
        <f t="shared" si="125"/>
        <v>0</v>
      </c>
      <c r="O223" s="70">
        <f t="shared" si="126"/>
        <v>0</v>
      </c>
      <c r="P223" s="446"/>
      <c r="Q223" s="217"/>
      <c r="R223" s="218"/>
    </row>
    <row r="224" spans="1:18" hidden="1" x14ac:dyDescent="0.25">
      <c r="A224" s="33" t="s">
        <v>139</v>
      </c>
      <c r="B224" s="30" t="s">
        <v>64</v>
      </c>
      <c r="C224" s="595" t="s">
        <v>30</v>
      </c>
      <c r="D224" s="169">
        <f t="shared" si="121"/>
        <v>0</v>
      </c>
      <c r="E224" s="229"/>
      <c r="F224" s="169"/>
      <c r="G224" s="213"/>
      <c r="H224" s="170">
        <f t="shared" si="122"/>
        <v>0</v>
      </c>
      <c r="I224" s="214"/>
      <c r="J224" s="170"/>
      <c r="K224" s="170"/>
      <c r="L224" s="171">
        <f t="shared" si="123"/>
        <v>0</v>
      </c>
      <c r="M224" s="171">
        <f t="shared" si="124"/>
        <v>0</v>
      </c>
      <c r="N224" s="171">
        <f t="shared" si="125"/>
        <v>0</v>
      </c>
      <c r="O224" s="171">
        <f t="shared" si="126"/>
        <v>0</v>
      </c>
      <c r="P224" s="446"/>
      <c r="Q224" s="206"/>
      <c r="R224" s="99"/>
    </row>
    <row r="225" spans="1:18" hidden="1" x14ac:dyDescent="0.25">
      <c r="A225" s="41"/>
      <c r="B225" s="224" t="s">
        <v>393</v>
      </c>
      <c r="C225" s="596"/>
      <c r="D225" s="172" t="s">
        <v>173</v>
      </c>
      <c r="E225" s="230"/>
      <c r="F225" s="172"/>
      <c r="G225" s="215"/>
      <c r="H225" s="173">
        <f t="shared" si="122"/>
        <v>0</v>
      </c>
      <c r="I225" s="216"/>
      <c r="J225" s="173"/>
      <c r="K225" s="173"/>
      <c r="L225" s="174"/>
      <c r="M225" s="174"/>
      <c r="N225" s="174"/>
      <c r="O225" s="174"/>
      <c r="P225" s="446"/>
      <c r="Q225" s="206"/>
      <c r="R225" s="99"/>
    </row>
    <row r="226" spans="1:18" hidden="1" x14ac:dyDescent="0.25">
      <c r="A226" s="39" t="s">
        <v>164</v>
      </c>
      <c r="B226" s="22" t="s">
        <v>179</v>
      </c>
      <c r="C226" s="231"/>
      <c r="D226" s="24">
        <f>D168+D172+D176+D180+D184+D188+D192+D196+D200+D204+D208+D212+D216+D220+D224</f>
        <v>0</v>
      </c>
      <c r="E226" s="24">
        <f t="shared" ref="E226:O226" si="128">E168+E172+E176+E180+E184+E188+E192+E196+E200+E204+E208+E212+E216+E220+E224</f>
        <v>0</v>
      </c>
      <c r="F226" s="24">
        <f t="shared" si="128"/>
        <v>0</v>
      </c>
      <c r="G226" s="24">
        <f t="shared" si="128"/>
        <v>0</v>
      </c>
      <c r="H226" s="226">
        <f t="shared" si="128"/>
        <v>0</v>
      </c>
      <c r="I226" s="226">
        <f t="shared" si="128"/>
        <v>0</v>
      </c>
      <c r="J226" s="226">
        <f t="shared" si="128"/>
        <v>0</v>
      </c>
      <c r="K226" s="226">
        <f t="shared" si="128"/>
        <v>0</v>
      </c>
      <c r="L226" s="22">
        <f t="shared" si="128"/>
        <v>0</v>
      </c>
      <c r="M226" s="22">
        <f t="shared" si="128"/>
        <v>0</v>
      </c>
      <c r="N226" s="22">
        <f t="shared" si="128"/>
        <v>0</v>
      </c>
      <c r="O226" s="22">
        <f t="shared" si="128"/>
        <v>0</v>
      </c>
      <c r="P226" s="447"/>
    </row>
    <row r="227" spans="1:18" ht="15.95" customHeight="1" x14ac:dyDescent="0.25">
      <c r="A227" s="41" t="s">
        <v>108</v>
      </c>
      <c r="B227" s="527" t="s">
        <v>68</v>
      </c>
      <c r="C227" s="528"/>
      <c r="D227" s="528"/>
      <c r="E227" s="528"/>
      <c r="F227" s="528"/>
      <c r="G227" s="528"/>
      <c r="H227" s="528"/>
      <c r="I227" s="528"/>
      <c r="J227" s="528"/>
      <c r="K227" s="528"/>
      <c r="L227" s="528"/>
      <c r="M227" s="528"/>
      <c r="N227" s="528"/>
      <c r="O227" s="529"/>
      <c r="P227" s="425"/>
    </row>
    <row r="228" spans="1:18" ht="19.5" hidden="1" customHeight="1" x14ac:dyDescent="0.25">
      <c r="A228" s="456" t="s">
        <v>183</v>
      </c>
      <c r="B228" s="30" t="s">
        <v>20</v>
      </c>
      <c r="C228" s="408"/>
      <c r="D228" s="169">
        <f>E228+G228</f>
        <v>0</v>
      </c>
      <c r="E228" s="169">
        <f>E230+E231</f>
        <v>0</v>
      </c>
      <c r="F228" s="169">
        <f t="shared" ref="F228:G228" si="129">F230+F231</f>
        <v>0</v>
      </c>
      <c r="G228" s="169">
        <f t="shared" si="129"/>
        <v>0</v>
      </c>
      <c r="H228" s="170">
        <f>I228+K228</f>
        <v>0</v>
      </c>
      <c r="I228" s="170">
        <f>I230+I231</f>
        <v>0</v>
      </c>
      <c r="J228" s="170">
        <f>J230+J231</f>
        <v>0</v>
      </c>
      <c r="K228" s="233">
        <f>K230+K231</f>
        <v>0</v>
      </c>
      <c r="L228" s="171">
        <f>M228+O228</f>
        <v>0</v>
      </c>
      <c r="M228" s="234">
        <f t="shared" ref="M228:O232" si="130">E228+I228</f>
        <v>0</v>
      </c>
      <c r="N228" s="171">
        <f t="shared" si="130"/>
        <v>0</v>
      </c>
      <c r="O228" s="220">
        <f t="shared" si="130"/>
        <v>0</v>
      </c>
      <c r="P228" s="446"/>
    </row>
    <row r="229" spans="1:18" ht="19.5" hidden="1" customHeight="1" x14ac:dyDescent="0.25">
      <c r="A229" s="246"/>
      <c r="B229" s="397" t="s">
        <v>194</v>
      </c>
      <c r="C229" s="409"/>
      <c r="D229" s="177"/>
      <c r="E229" s="172"/>
      <c r="F229" s="172"/>
      <c r="G229" s="172"/>
      <c r="H229" s="178"/>
      <c r="I229" s="286"/>
      <c r="J229" s="178"/>
      <c r="K229" s="286"/>
      <c r="L229" s="179"/>
      <c r="M229" s="287"/>
      <c r="N229" s="179"/>
      <c r="O229" s="289"/>
      <c r="P229" s="446"/>
    </row>
    <row r="230" spans="1:18" ht="39" hidden="1" x14ac:dyDescent="0.25">
      <c r="A230" s="246"/>
      <c r="B230" s="395" t="s">
        <v>402</v>
      </c>
      <c r="C230" s="394" t="s">
        <v>24</v>
      </c>
      <c r="D230" s="68">
        <f>E230+G230</f>
        <v>0</v>
      </c>
      <c r="E230" s="68"/>
      <c r="F230" s="68"/>
      <c r="G230" s="68"/>
      <c r="H230" s="69">
        <f>I230+K230</f>
        <v>0</v>
      </c>
      <c r="I230" s="69"/>
      <c r="J230" s="69"/>
      <c r="K230" s="69"/>
      <c r="L230" s="70">
        <f>M230+O230</f>
        <v>0</v>
      </c>
      <c r="M230" s="70">
        <f t="shared" si="130"/>
        <v>0</v>
      </c>
      <c r="N230" s="70">
        <f t="shared" si="130"/>
        <v>0</v>
      </c>
      <c r="O230" s="70">
        <f t="shared" si="130"/>
        <v>0</v>
      </c>
      <c r="P230" s="446"/>
    </row>
    <row r="231" spans="1:18" ht="26.25" hidden="1" x14ac:dyDescent="0.25">
      <c r="A231" s="323"/>
      <c r="B231" s="407" t="s">
        <v>462</v>
      </c>
      <c r="C231" s="410">
        <v>10</v>
      </c>
      <c r="D231" s="68">
        <f>E231+G231</f>
        <v>0</v>
      </c>
      <c r="E231" s="68"/>
      <c r="F231" s="68"/>
      <c r="G231" s="68"/>
      <c r="H231" s="69">
        <f>I231+K231</f>
        <v>0</v>
      </c>
      <c r="I231" s="69"/>
      <c r="J231" s="69"/>
      <c r="K231" s="69"/>
      <c r="L231" s="70">
        <f>M231+O231</f>
        <v>0</v>
      </c>
      <c r="M231" s="70">
        <f t="shared" si="130"/>
        <v>0</v>
      </c>
      <c r="N231" s="70">
        <f t="shared" si="130"/>
        <v>0</v>
      </c>
      <c r="O231" s="70">
        <f t="shared" si="130"/>
        <v>0</v>
      </c>
      <c r="P231" s="446"/>
    </row>
    <row r="232" spans="1:18" s="38" customFormat="1" hidden="1" x14ac:dyDescent="0.25">
      <c r="A232" s="33" t="s">
        <v>184</v>
      </c>
      <c r="B232" s="27" t="s">
        <v>52</v>
      </c>
      <c r="C232" s="597" t="s">
        <v>24</v>
      </c>
      <c r="D232" s="350">
        <f>E232+G232</f>
        <v>0</v>
      </c>
      <c r="E232" s="285"/>
      <c r="F232" s="177"/>
      <c r="G232" s="285"/>
      <c r="H232" s="178">
        <f>I232+K232</f>
        <v>0</v>
      </c>
      <c r="I232" s="286"/>
      <c r="J232" s="178"/>
      <c r="K232" s="286"/>
      <c r="L232" s="179">
        <f>M232+O232</f>
        <v>0</v>
      </c>
      <c r="M232" s="287">
        <f t="shared" si="130"/>
        <v>0</v>
      </c>
      <c r="N232" s="179">
        <f t="shared" si="130"/>
        <v>0</v>
      </c>
      <c r="O232" s="289">
        <f t="shared" si="130"/>
        <v>0</v>
      </c>
      <c r="P232" s="446"/>
      <c r="Q232" s="2"/>
      <c r="R232" s="2"/>
    </row>
    <row r="233" spans="1:18" s="38" customFormat="1" hidden="1" x14ac:dyDescent="0.25">
      <c r="A233" s="249"/>
      <c r="B233" s="224" t="s">
        <v>393</v>
      </c>
      <c r="C233" s="597"/>
      <c r="D233" s="177"/>
      <c r="E233" s="177"/>
      <c r="F233" s="177"/>
      <c r="G233" s="285"/>
      <c r="H233" s="178"/>
      <c r="I233" s="286"/>
      <c r="J233" s="178"/>
      <c r="K233" s="286"/>
      <c r="L233" s="179"/>
      <c r="M233" s="287"/>
      <c r="N233" s="179"/>
      <c r="O233" s="289"/>
      <c r="P233" s="446"/>
      <c r="Q233" s="2"/>
      <c r="R233" s="2"/>
    </row>
    <row r="234" spans="1:18" s="38" customFormat="1" hidden="1" x14ac:dyDescent="0.25">
      <c r="A234" s="33" t="s">
        <v>185</v>
      </c>
      <c r="B234" s="30" t="s">
        <v>53</v>
      </c>
      <c r="C234" s="577" t="s">
        <v>24</v>
      </c>
      <c r="D234" s="350">
        <f>E234+G234</f>
        <v>0</v>
      </c>
      <c r="E234" s="169">
        <f>E236+E237</f>
        <v>0</v>
      </c>
      <c r="F234" s="169">
        <f t="shared" ref="F234:G234" si="131">F236+F237</f>
        <v>0</v>
      </c>
      <c r="G234" s="232">
        <f t="shared" si="131"/>
        <v>0</v>
      </c>
      <c r="H234" s="170">
        <f>I234+K234</f>
        <v>0</v>
      </c>
      <c r="I234" s="170">
        <f>I236+I237</f>
        <v>0</v>
      </c>
      <c r="J234" s="170">
        <f t="shared" ref="J234:K234" si="132">J236+J237</f>
        <v>0</v>
      </c>
      <c r="K234" s="233">
        <f t="shared" si="132"/>
        <v>0</v>
      </c>
      <c r="L234" s="171">
        <f>M234+O234</f>
        <v>0</v>
      </c>
      <c r="M234" s="234">
        <f t="shared" ref="M234" si="133">E234+I234</f>
        <v>0</v>
      </c>
      <c r="N234" s="171">
        <f t="shared" ref="N234" si="134">F234+J234</f>
        <v>0</v>
      </c>
      <c r="O234" s="220">
        <f t="shared" ref="O234" si="135">G234+K234</f>
        <v>0</v>
      </c>
      <c r="P234" s="446"/>
      <c r="Q234" s="2"/>
      <c r="R234" s="2"/>
    </row>
    <row r="235" spans="1:18" s="38" customFormat="1" hidden="1" x14ac:dyDescent="0.25">
      <c r="A235" s="41"/>
      <c r="B235" s="160" t="s">
        <v>194</v>
      </c>
      <c r="C235" s="597"/>
      <c r="D235" s="405"/>
      <c r="E235" s="172"/>
      <c r="F235" s="172"/>
      <c r="G235" s="285"/>
      <c r="H235" s="178"/>
      <c r="I235" s="173"/>
      <c r="J235" s="173"/>
      <c r="K235" s="286"/>
      <c r="L235" s="179"/>
      <c r="M235" s="287"/>
      <c r="N235" s="179"/>
      <c r="O235" s="289"/>
      <c r="P235" s="446"/>
      <c r="Q235" s="2"/>
      <c r="R235" s="2"/>
    </row>
    <row r="236" spans="1:18" s="38" customFormat="1" hidden="1" x14ac:dyDescent="0.25">
      <c r="A236" s="41"/>
      <c r="B236" s="224" t="s">
        <v>393</v>
      </c>
      <c r="C236" s="597"/>
      <c r="D236" s="350">
        <f>E236+G236</f>
        <v>0</v>
      </c>
      <c r="E236" s="68"/>
      <c r="F236" s="68"/>
      <c r="G236" s="68"/>
      <c r="H236" s="170">
        <f>I236+K236</f>
        <v>0</v>
      </c>
      <c r="I236" s="69"/>
      <c r="J236" s="69"/>
      <c r="K236" s="69"/>
      <c r="L236" s="70">
        <f>M236+O236</f>
        <v>0</v>
      </c>
      <c r="M236" s="70">
        <f t="shared" ref="M236:M237" si="136">E236+I236</f>
        <v>0</v>
      </c>
      <c r="N236" s="70">
        <f t="shared" ref="N236:N237" si="137">F236+J236</f>
        <v>0</v>
      </c>
      <c r="O236" s="70">
        <f t="shared" ref="O236:O237" si="138">G236+K236</f>
        <v>0</v>
      </c>
      <c r="P236" s="446"/>
      <c r="Q236" s="2"/>
      <c r="R236" s="2"/>
    </row>
    <row r="237" spans="1:18" s="38" customFormat="1" ht="26.25" hidden="1" x14ac:dyDescent="0.25">
      <c r="A237" s="249"/>
      <c r="B237" s="406" t="s">
        <v>462</v>
      </c>
      <c r="C237" s="597"/>
      <c r="D237" s="350">
        <f>E237+G237</f>
        <v>0</v>
      </c>
      <c r="E237" s="68"/>
      <c r="F237" s="68"/>
      <c r="G237" s="68"/>
      <c r="H237" s="170">
        <f>I237+K237</f>
        <v>0</v>
      </c>
      <c r="I237" s="69"/>
      <c r="J237" s="69"/>
      <c r="K237" s="69"/>
      <c r="L237" s="171">
        <f>M237+O237</f>
        <v>0</v>
      </c>
      <c r="M237" s="70">
        <f t="shared" si="136"/>
        <v>0</v>
      </c>
      <c r="N237" s="70">
        <f t="shared" si="137"/>
        <v>0</v>
      </c>
      <c r="O237" s="70">
        <f t="shared" si="138"/>
        <v>0</v>
      </c>
      <c r="P237" s="446"/>
      <c r="Q237" s="2"/>
      <c r="R237" s="2"/>
    </row>
    <row r="238" spans="1:18" s="38" customFormat="1" x14ac:dyDescent="0.25">
      <c r="A238" s="456" t="s">
        <v>109</v>
      </c>
      <c r="B238" s="36" t="s">
        <v>69</v>
      </c>
      <c r="C238" s="481" t="s">
        <v>24</v>
      </c>
      <c r="D238" s="229">
        <f>E238+G238</f>
        <v>63</v>
      </c>
      <c r="E238" s="169">
        <v>63</v>
      </c>
      <c r="F238" s="169">
        <v>38.700000000000003</v>
      </c>
      <c r="G238" s="213"/>
      <c r="H238" s="170">
        <f>I238+K238</f>
        <v>0</v>
      </c>
      <c r="I238" s="170"/>
      <c r="J238" s="170"/>
      <c r="K238" s="358"/>
      <c r="L238" s="171">
        <f>M238+O238</f>
        <v>63</v>
      </c>
      <c r="M238" s="171">
        <f t="shared" ref="M238:O241" si="139">E238+I238</f>
        <v>63</v>
      </c>
      <c r="N238" s="171">
        <f t="shared" si="139"/>
        <v>38.700000000000003</v>
      </c>
      <c r="O238" s="171">
        <f t="shared" si="139"/>
        <v>0</v>
      </c>
      <c r="P238" s="446"/>
      <c r="Q238" s="2"/>
      <c r="R238" s="2"/>
    </row>
    <row r="239" spans="1:18" s="38" customFormat="1" hidden="1" x14ac:dyDescent="0.25">
      <c r="A239" s="246"/>
      <c r="B239" s="160" t="s">
        <v>194</v>
      </c>
      <c r="C239" s="479"/>
      <c r="D239" s="389"/>
      <c r="E239" s="177"/>
      <c r="F239" s="177"/>
      <c r="G239" s="283"/>
      <c r="H239" s="178"/>
      <c r="I239" s="178"/>
      <c r="J239" s="178"/>
      <c r="K239" s="437"/>
      <c r="L239" s="179"/>
      <c r="M239" s="179"/>
      <c r="N239" s="179"/>
      <c r="O239" s="179"/>
      <c r="P239" s="446"/>
      <c r="Q239" s="2"/>
      <c r="R239" s="2"/>
    </row>
    <row r="240" spans="1:18" s="38" customFormat="1" hidden="1" x14ac:dyDescent="0.25">
      <c r="A240" s="246"/>
      <c r="B240" s="281" t="s">
        <v>393</v>
      </c>
      <c r="C240" s="479" t="s">
        <v>24</v>
      </c>
      <c r="D240" s="390">
        <f>E240+G240</f>
        <v>0</v>
      </c>
      <c r="E240" s="405"/>
      <c r="F240" s="405"/>
      <c r="G240" s="434"/>
      <c r="H240" s="178">
        <f>I240+K240</f>
        <v>0</v>
      </c>
      <c r="I240" s="178"/>
      <c r="J240" s="178"/>
      <c r="K240" s="437"/>
      <c r="L240" s="179">
        <f>M240+O240</f>
        <v>0</v>
      </c>
      <c r="M240" s="179">
        <f t="shared" si="139"/>
        <v>0</v>
      </c>
      <c r="N240" s="179">
        <f t="shared" si="139"/>
        <v>0</v>
      </c>
      <c r="O240" s="179">
        <f t="shared" si="139"/>
        <v>0</v>
      </c>
      <c r="P240" s="446"/>
      <c r="Q240" s="2"/>
      <c r="R240" s="2"/>
    </row>
    <row r="241" spans="1:18" s="38" customFormat="1" ht="25.5" hidden="1" x14ac:dyDescent="0.25">
      <c r="A241" s="246"/>
      <c r="B241" s="288" t="s">
        <v>392</v>
      </c>
      <c r="C241" s="479" t="s">
        <v>24</v>
      </c>
      <c r="D241" s="389">
        <f>E241+G241</f>
        <v>0</v>
      </c>
      <c r="E241" s="177"/>
      <c r="F241" s="177"/>
      <c r="G241" s="283"/>
      <c r="H241" s="178">
        <f>I241+K241</f>
        <v>0</v>
      </c>
      <c r="I241" s="178"/>
      <c r="J241" s="178"/>
      <c r="K241" s="437"/>
      <c r="L241" s="179">
        <f>M241+O241</f>
        <v>0</v>
      </c>
      <c r="M241" s="179">
        <f t="shared" si="139"/>
        <v>0</v>
      </c>
      <c r="N241" s="179">
        <f t="shared" si="139"/>
        <v>0</v>
      </c>
      <c r="O241" s="179">
        <f t="shared" si="139"/>
        <v>0</v>
      </c>
      <c r="P241" s="446"/>
      <c r="Q241" s="2"/>
      <c r="R241" s="2"/>
    </row>
    <row r="242" spans="1:18" s="38" customFormat="1" ht="26.25" x14ac:dyDescent="0.25">
      <c r="A242" s="323"/>
      <c r="B242" s="282" t="s">
        <v>354</v>
      </c>
      <c r="C242" s="484"/>
      <c r="D242" s="230"/>
      <c r="E242" s="172"/>
      <c r="F242" s="172"/>
      <c r="G242" s="215"/>
      <c r="H242" s="173"/>
      <c r="I242" s="173"/>
      <c r="J242" s="173"/>
      <c r="K242" s="359"/>
      <c r="L242" s="174"/>
      <c r="M242" s="174"/>
      <c r="N242" s="174"/>
      <c r="O242" s="174"/>
      <c r="P242" s="446"/>
      <c r="Q242" s="2"/>
      <c r="R242" s="2"/>
    </row>
    <row r="243" spans="1:18" ht="18" customHeight="1" x14ac:dyDescent="0.25">
      <c r="A243" s="510" t="s">
        <v>155</v>
      </c>
      <c r="B243" s="493" t="s">
        <v>180</v>
      </c>
      <c r="C243" s="231"/>
      <c r="D243" s="496">
        <f>D238+D228+D232+D234</f>
        <v>63</v>
      </c>
      <c r="E243" s="87">
        <f t="shared" ref="E243:O243" si="140">E238+E228+E232+E234</f>
        <v>63</v>
      </c>
      <c r="F243" s="87">
        <f t="shared" si="140"/>
        <v>38.700000000000003</v>
      </c>
      <c r="G243" s="87">
        <f t="shared" si="140"/>
        <v>0</v>
      </c>
      <c r="H243" s="226">
        <f t="shared" si="140"/>
        <v>0</v>
      </c>
      <c r="I243" s="226">
        <f t="shared" si="140"/>
        <v>0</v>
      </c>
      <c r="J243" s="226">
        <f t="shared" si="140"/>
        <v>0</v>
      </c>
      <c r="K243" s="226">
        <f t="shared" si="140"/>
        <v>0</v>
      </c>
      <c r="L243" s="363">
        <f t="shared" si="140"/>
        <v>63</v>
      </c>
      <c r="M243" s="363">
        <f t="shared" si="140"/>
        <v>63</v>
      </c>
      <c r="N243" s="363">
        <f t="shared" si="140"/>
        <v>38.700000000000003</v>
      </c>
      <c r="O243" s="363">
        <f t="shared" si="140"/>
        <v>0</v>
      </c>
      <c r="P243" s="447"/>
    </row>
    <row r="244" spans="1:18" x14ac:dyDescent="0.25">
      <c r="A244" s="511" t="s">
        <v>156</v>
      </c>
      <c r="B244" s="477" t="s">
        <v>172</v>
      </c>
      <c r="C244" s="451"/>
      <c r="D244" s="496">
        <f t="shared" ref="D244:O244" si="141">D246+D247+D248+D249+D251+D250+D252+D253+D254+D255+D256+D257</f>
        <v>827.5</v>
      </c>
      <c r="E244" s="87">
        <f t="shared" si="141"/>
        <v>827.5</v>
      </c>
      <c r="F244" s="87">
        <f t="shared" si="141"/>
        <v>464.90000000000003</v>
      </c>
      <c r="G244" s="87">
        <f t="shared" si="141"/>
        <v>0</v>
      </c>
      <c r="H244" s="226">
        <f t="shared" si="141"/>
        <v>0</v>
      </c>
      <c r="I244" s="226">
        <f t="shared" si="141"/>
        <v>0</v>
      </c>
      <c r="J244" s="226">
        <f t="shared" si="141"/>
        <v>0</v>
      </c>
      <c r="K244" s="226">
        <f t="shared" si="141"/>
        <v>0</v>
      </c>
      <c r="L244" s="363">
        <f t="shared" si="141"/>
        <v>827.5</v>
      </c>
      <c r="M244" s="363">
        <f t="shared" si="141"/>
        <v>827.5</v>
      </c>
      <c r="N244" s="363">
        <f t="shared" si="141"/>
        <v>464.90000000000003</v>
      </c>
      <c r="O244" s="363">
        <f t="shared" si="141"/>
        <v>0</v>
      </c>
      <c r="P244" s="448"/>
    </row>
    <row r="245" spans="1:18" x14ac:dyDescent="0.25">
      <c r="A245" s="512"/>
      <c r="B245" s="494" t="s">
        <v>204</v>
      </c>
      <c r="C245" s="451"/>
      <c r="D245" s="339"/>
      <c r="E245" s="236"/>
      <c r="F245" s="236"/>
      <c r="G245" s="236"/>
      <c r="H245" s="237"/>
      <c r="I245" s="237"/>
      <c r="J245" s="237"/>
      <c r="K245" s="237"/>
      <c r="L245" s="364"/>
      <c r="M245" s="364"/>
      <c r="N245" s="364"/>
      <c r="O245" s="364"/>
      <c r="P245" s="449"/>
      <c r="Q245" s="368"/>
      <c r="R245" s="368"/>
    </row>
    <row r="246" spans="1:18" ht="25.5" hidden="1" x14ac:dyDescent="0.25">
      <c r="A246" s="512"/>
      <c r="B246" s="495" t="s">
        <v>317</v>
      </c>
      <c r="C246" s="451"/>
      <c r="D246" s="360">
        <f t="shared" ref="D246:O246" si="142">D14+D71+D83+D168</f>
        <v>0</v>
      </c>
      <c r="E246" s="360">
        <f t="shared" si="142"/>
        <v>0</v>
      </c>
      <c r="F246" s="360">
        <f t="shared" si="142"/>
        <v>0</v>
      </c>
      <c r="G246" s="360">
        <f t="shared" si="142"/>
        <v>0</v>
      </c>
      <c r="H246" s="361">
        <f t="shared" si="142"/>
        <v>0</v>
      </c>
      <c r="I246" s="361">
        <f t="shared" si="142"/>
        <v>0</v>
      </c>
      <c r="J246" s="361">
        <f t="shared" si="142"/>
        <v>0</v>
      </c>
      <c r="K246" s="361">
        <f t="shared" si="142"/>
        <v>0</v>
      </c>
      <c r="L246" s="365">
        <f t="shared" si="142"/>
        <v>0</v>
      </c>
      <c r="M246" s="365">
        <f t="shared" si="142"/>
        <v>0</v>
      </c>
      <c r="N246" s="365">
        <f t="shared" si="142"/>
        <v>0</v>
      </c>
      <c r="O246" s="365">
        <f t="shared" si="142"/>
        <v>0</v>
      </c>
      <c r="P246" s="369"/>
      <c r="Q246" s="369"/>
      <c r="R246" s="369"/>
    </row>
    <row r="247" spans="1:18" ht="38.25" hidden="1" customHeight="1" x14ac:dyDescent="0.25">
      <c r="A247" s="512"/>
      <c r="B247" s="495" t="s">
        <v>316</v>
      </c>
      <c r="C247" s="451"/>
      <c r="D247" s="340">
        <f t="shared" ref="D247:O247" si="143">D64+D65</f>
        <v>0</v>
      </c>
      <c r="E247" s="238">
        <f t="shared" si="143"/>
        <v>0</v>
      </c>
      <c r="F247" s="238">
        <f t="shared" si="143"/>
        <v>0</v>
      </c>
      <c r="G247" s="238">
        <f t="shared" si="143"/>
        <v>0</v>
      </c>
      <c r="H247" s="239">
        <f t="shared" si="143"/>
        <v>0</v>
      </c>
      <c r="I247" s="239">
        <f t="shared" si="143"/>
        <v>0</v>
      </c>
      <c r="J247" s="239">
        <f t="shared" si="143"/>
        <v>0</v>
      </c>
      <c r="K247" s="239">
        <f t="shared" si="143"/>
        <v>0</v>
      </c>
      <c r="L247" s="366">
        <f t="shared" si="143"/>
        <v>0</v>
      </c>
      <c r="M247" s="366">
        <f t="shared" si="143"/>
        <v>0</v>
      </c>
      <c r="N247" s="366">
        <f t="shared" si="143"/>
        <v>0</v>
      </c>
      <c r="O247" s="366">
        <f t="shared" si="143"/>
        <v>0</v>
      </c>
      <c r="P247" s="370"/>
      <c r="Q247" s="245"/>
      <c r="R247" s="245"/>
    </row>
    <row r="248" spans="1:18" ht="16.5" hidden="1" customHeight="1" x14ac:dyDescent="0.25">
      <c r="A248" s="512"/>
      <c r="B248" s="473" t="s">
        <v>405</v>
      </c>
      <c r="C248" s="451"/>
      <c r="D248" s="340">
        <f t="shared" ref="D248:O248" si="144">D66</f>
        <v>0</v>
      </c>
      <c r="E248" s="238">
        <f t="shared" si="144"/>
        <v>0</v>
      </c>
      <c r="F248" s="238">
        <f t="shared" si="144"/>
        <v>0</v>
      </c>
      <c r="G248" s="238">
        <f t="shared" si="144"/>
        <v>0</v>
      </c>
      <c r="H248" s="239">
        <f t="shared" si="144"/>
        <v>0</v>
      </c>
      <c r="I248" s="239">
        <f t="shared" si="144"/>
        <v>0</v>
      </c>
      <c r="J248" s="239">
        <f t="shared" si="144"/>
        <v>0</v>
      </c>
      <c r="K248" s="239">
        <f t="shared" si="144"/>
        <v>0</v>
      </c>
      <c r="L248" s="366">
        <f t="shared" si="144"/>
        <v>0</v>
      </c>
      <c r="M248" s="366">
        <f t="shared" si="144"/>
        <v>0</v>
      </c>
      <c r="N248" s="366">
        <f t="shared" si="144"/>
        <v>0</v>
      </c>
      <c r="O248" s="366">
        <f t="shared" si="144"/>
        <v>0</v>
      </c>
      <c r="P248" s="370"/>
      <c r="Q248" s="245"/>
      <c r="R248" s="245"/>
    </row>
    <row r="249" spans="1:18" ht="51.75" x14ac:dyDescent="0.25">
      <c r="A249" s="512"/>
      <c r="B249" s="473" t="s">
        <v>353</v>
      </c>
      <c r="C249" s="451"/>
      <c r="D249" s="340">
        <f>E249+G249</f>
        <v>396.70000000000005</v>
      </c>
      <c r="E249" s="238">
        <f>E159+E155</f>
        <v>396.70000000000005</v>
      </c>
      <c r="F249" s="238">
        <f t="shared" ref="F249:G249" si="145">F159+F155</f>
        <v>250.8</v>
      </c>
      <c r="G249" s="238">
        <f t="shared" si="145"/>
        <v>0</v>
      </c>
      <c r="H249" s="239">
        <f t="shared" ref="H249" si="146">I249+K249</f>
        <v>0</v>
      </c>
      <c r="I249" s="239">
        <f t="shared" ref="I249:O249" si="147">I159+I155</f>
        <v>0</v>
      </c>
      <c r="J249" s="239">
        <f t="shared" si="147"/>
        <v>0</v>
      </c>
      <c r="K249" s="239">
        <f t="shared" si="147"/>
        <v>0</v>
      </c>
      <c r="L249" s="366">
        <f t="shared" ref="L249" si="148">M249+O249</f>
        <v>396.70000000000005</v>
      </c>
      <c r="M249" s="366">
        <f t="shared" ref="M249" si="149">M159+M155</f>
        <v>396.70000000000005</v>
      </c>
      <c r="N249" s="366">
        <f t="shared" si="147"/>
        <v>250.8</v>
      </c>
      <c r="O249" s="366">
        <f t="shared" si="147"/>
        <v>0</v>
      </c>
      <c r="P249" s="370"/>
      <c r="Q249" s="370"/>
      <c r="R249" s="370"/>
    </row>
    <row r="250" spans="1:18" ht="26.25" hidden="1" customHeight="1" x14ac:dyDescent="0.25">
      <c r="A250" s="512"/>
      <c r="B250" s="473" t="s">
        <v>352</v>
      </c>
      <c r="C250" s="451"/>
      <c r="D250" s="324">
        <f t="shared" ref="D250:D257" si="150">E250+G250</f>
        <v>0</v>
      </c>
      <c r="E250" s="238"/>
      <c r="F250" s="238"/>
      <c r="G250" s="238"/>
      <c r="H250" s="362">
        <f t="shared" ref="H250:H256" si="151">I250+K250</f>
        <v>0</v>
      </c>
      <c r="I250" s="239"/>
      <c r="J250" s="239"/>
      <c r="K250" s="239"/>
      <c r="L250" s="367">
        <f t="shared" ref="L250:L256" si="152">M250+O250</f>
        <v>0</v>
      </c>
      <c r="M250" s="366"/>
      <c r="N250" s="366"/>
      <c r="O250" s="366"/>
      <c r="P250" s="370"/>
      <c r="Q250" s="245"/>
      <c r="R250" s="245"/>
    </row>
    <row r="251" spans="1:18" ht="26.25" x14ac:dyDescent="0.25">
      <c r="A251" s="512"/>
      <c r="B251" s="473" t="s">
        <v>354</v>
      </c>
      <c r="C251" s="451"/>
      <c r="D251" s="324">
        <f t="shared" si="150"/>
        <v>63</v>
      </c>
      <c r="E251" s="340">
        <f>E238</f>
        <v>63</v>
      </c>
      <c r="F251" s="340">
        <f t="shared" ref="F251:G251" si="153">F238</f>
        <v>38.700000000000003</v>
      </c>
      <c r="G251" s="340">
        <f t="shared" si="153"/>
        <v>0</v>
      </c>
      <c r="H251" s="362">
        <f t="shared" si="151"/>
        <v>0</v>
      </c>
      <c r="I251" s="362">
        <f t="shared" ref="I251:K251" si="154">I238</f>
        <v>0</v>
      </c>
      <c r="J251" s="362">
        <f t="shared" si="154"/>
        <v>0</v>
      </c>
      <c r="K251" s="362">
        <f t="shared" si="154"/>
        <v>0</v>
      </c>
      <c r="L251" s="367">
        <f t="shared" si="152"/>
        <v>63</v>
      </c>
      <c r="M251" s="367">
        <f t="shared" ref="M251:O251" si="155">M238</f>
        <v>63</v>
      </c>
      <c r="N251" s="367">
        <f t="shared" si="155"/>
        <v>38.700000000000003</v>
      </c>
      <c r="O251" s="366">
        <f t="shared" si="155"/>
        <v>0</v>
      </c>
      <c r="P251" s="370"/>
      <c r="Q251" s="370"/>
      <c r="R251" s="370"/>
    </row>
    <row r="252" spans="1:18" ht="26.25" x14ac:dyDescent="0.25">
      <c r="A252" s="512"/>
      <c r="B252" s="473" t="s">
        <v>523</v>
      </c>
      <c r="C252" s="451"/>
      <c r="D252" s="324">
        <f t="shared" si="150"/>
        <v>228.29999999999993</v>
      </c>
      <c r="E252" s="340">
        <f>E82+E86+E88+E90+E92+E94+E96+E98+E100+E102+E104+E106+E108+E110+E112+E114+E116+E118+E120+E122+E124+E126+E128+E130+E132+E134+E136+E138+E140+E142+E144+E146+E148+E150+E154+E158</f>
        <v>228.29999999999993</v>
      </c>
      <c r="F252" s="340">
        <f>F82+F86+F88+F90+F92+F94+F96+F98+F100+F102+F104+F106+F108+F110+F112+F114+F116+F118+F120+F122+F124+F126+F128+F130+F132+F134+F136+F138+F140+F142+F144+F146+F148+F150+F154+F158</f>
        <v>174.60000000000002</v>
      </c>
      <c r="G252" s="340">
        <f t="shared" ref="G252" si="156">G82+G86+G88+G91+G92+G94+G96+G98+G100+G102+G104+G106+G108+G110+G112+G114+G116+G118+G120+G122+G124+G126+G128+G130+G132+G134+G136+G138+G140+G142+G144+G146+G148+G150+G154+G158</f>
        <v>0</v>
      </c>
      <c r="H252" s="362">
        <f t="shared" si="151"/>
        <v>0</v>
      </c>
      <c r="I252" s="362">
        <f t="shared" ref="I252:J252" si="157">I82+I86+I88+I90+I92+I94+I96+I98+I100+I102+I104+I106+I108+I110+I112+I114+I116+I118+I120+I122+I124+I126+I128+I130+I132+I134+I136+I138+I140+I142+I144+I146+I148+I150+I154+I158</f>
        <v>0</v>
      </c>
      <c r="J252" s="362">
        <f t="shared" si="157"/>
        <v>0</v>
      </c>
      <c r="K252" s="362">
        <f t="shared" ref="K252:O252" si="158">K82+K86+K88+K91+K92+K94+K96+K98+K100+K102+K104+K106+K108+K110+K112+K114+K116+K118+K120+K122+K124+K126+K128+K130+K132+K134+K136+K138+K140+K142+K144+K146+K148+K150+K154+K158</f>
        <v>0</v>
      </c>
      <c r="L252" s="367">
        <f t="shared" si="152"/>
        <v>228.29999999999993</v>
      </c>
      <c r="M252" s="367">
        <f t="shared" ref="M252:N252" si="159">M82+M86+M88+M90+M92+M94+M96+M98+M100+M102+M104+M106+M108+M110+M112+M114+M116+M118+M120+M122+M124+M126+M128+M130+M132+M134+M136+M138+M140+M142+M144+M146+M148+M150+M154+M158</f>
        <v>228.29999999999993</v>
      </c>
      <c r="N252" s="367">
        <f t="shared" si="159"/>
        <v>174.60000000000002</v>
      </c>
      <c r="O252" s="366">
        <f t="shared" si="158"/>
        <v>0</v>
      </c>
      <c r="P252" s="370"/>
      <c r="Q252" s="370"/>
      <c r="R252" s="370"/>
    </row>
    <row r="253" spans="1:18" ht="26.25" hidden="1" x14ac:dyDescent="0.25">
      <c r="A253" s="512"/>
      <c r="B253" s="473" t="s">
        <v>392</v>
      </c>
      <c r="C253" s="451"/>
      <c r="D253" s="324">
        <f t="shared" si="150"/>
        <v>0</v>
      </c>
      <c r="E253" s="340">
        <f>E172+E179+E183+E184+E191+E195+E199+E203+E207+E211+E215+E219+E223+E241</f>
        <v>0</v>
      </c>
      <c r="F253" s="340">
        <f t="shared" ref="F253:G253" si="160">F172+F179+F183+F184+F191+F195+F199+F203+F207+F211+F215+F219+F223+F241</f>
        <v>0</v>
      </c>
      <c r="G253" s="340">
        <f t="shared" si="160"/>
        <v>0</v>
      </c>
      <c r="H253" s="362">
        <f t="shared" si="151"/>
        <v>0</v>
      </c>
      <c r="I253" s="362">
        <f t="shared" ref="I253:O253" si="161">I172+I179+I183+I184+I191+I195+I199+I203+I207+I211+I215+I219+I223+I241</f>
        <v>0</v>
      </c>
      <c r="J253" s="362">
        <f t="shared" si="161"/>
        <v>0</v>
      </c>
      <c r="K253" s="362">
        <f t="shared" si="161"/>
        <v>0</v>
      </c>
      <c r="L253" s="367">
        <f t="shared" si="152"/>
        <v>0</v>
      </c>
      <c r="M253" s="367">
        <f t="shared" ref="M253" si="162">M172+M179+M183+M184+M191+M195+M199+M203+M207+M211+M215+M219+M223+M241</f>
        <v>0</v>
      </c>
      <c r="N253" s="367">
        <f t="shared" si="161"/>
        <v>0</v>
      </c>
      <c r="O253" s="366">
        <f t="shared" si="161"/>
        <v>0</v>
      </c>
      <c r="P253" s="370"/>
      <c r="Q253" s="370"/>
      <c r="R253" s="370"/>
    </row>
    <row r="254" spans="1:18" ht="39" hidden="1" customHeight="1" x14ac:dyDescent="0.25">
      <c r="A254" s="512"/>
      <c r="B254" s="473" t="s">
        <v>402</v>
      </c>
      <c r="C254" s="451"/>
      <c r="D254" s="324">
        <f t="shared" si="150"/>
        <v>0</v>
      </c>
      <c r="E254" s="340">
        <f t="shared" ref="E254:G254" si="163">E230</f>
        <v>0</v>
      </c>
      <c r="F254" s="340">
        <f t="shared" si="163"/>
        <v>0</v>
      </c>
      <c r="G254" s="340">
        <f t="shared" si="163"/>
        <v>0</v>
      </c>
      <c r="H254" s="362">
        <f t="shared" si="151"/>
        <v>0</v>
      </c>
      <c r="I254" s="362">
        <f t="shared" ref="I254:K254" si="164">I230</f>
        <v>0</v>
      </c>
      <c r="J254" s="362">
        <f t="shared" si="164"/>
        <v>0</v>
      </c>
      <c r="K254" s="362">
        <f t="shared" si="164"/>
        <v>0</v>
      </c>
      <c r="L254" s="367">
        <f t="shared" si="152"/>
        <v>0</v>
      </c>
      <c r="M254" s="367">
        <f t="shared" ref="M254:O254" si="165">M230</f>
        <v>0</v>
      </c>
      <c r="N254" s="367">
        <f t="shared" si="165"/>
        <v>0</v>
      </c>
      <c r="O254" s="366">
        <f t="shared" si="165"/>
        <v>0</v>
      </c>
      <c r="P254" s="2"/>
    </row>
    <row r="255" spans="1:18" x14ac:dyDescent="0.25">
      <c r="A255" s="512"/>
      <c r="B255" s="473" t="s">
        <v>502</v>
      </c>
      <c r="C255" s="451"/>
      <c r="D255" s="324">
        <f t="shared" si="150"/>
        <v>107.7</v>
      </c>
      <c r="E255" s="340">
        <f>E72+E76+E85+E164+E231+E237</f>
        <v>107.7</v>
      </c>
      <c r="F255" s="340">
        <f>F72+F76+F85+F164+F231+F237</f>
        <v>0</v>
      </c>
      <c r="G255" s="340">
        <f>G72+G76+G85+G164+G231+G237</f>
        <v>0</v>
      </c>
      <c r="H255" s="362">
        <f t="shared" si="151"/>
        <v>0</v>
      </c>
      <c r="I255" s="362">
        <f>I72+I76+I85+I164+I231+I237</f>
        <v>0</v>
      </c>
      <c r="J255" s="362">
        <f>J72+J76+J85+J164+J231+J237</f>
        <v>0</v>
      </c>
      <c r="K255" s="362">
        <f>K72+K76+K85+K164+K231+K237</f>
        <v>0</v>
      </c>
      <c r="L255" s="367">
        <f t="shared" si="152"/>
        <v>107.7</v>
      </c>
      <c r="M255" s="367">
        <f>M72+M76+M85+M164+M231+M237</f>
        <v>107.7</v>
      </c>
      <c r="N255" s="367">
        <f>N72+N76+N85+N164+N231+N237</f>
        <v>0</v>
      </c>
      <c r="O255" s="366">
        <f>O72+O76+O85+O164+O231+O237</f>
        <v>0</v>
      </c>
      <c r="P255" s="2"/>
    </row>
    <row r="256" spans="1:18" ht="26.25" x14ac:dyDescent="0.25">
      <c r="A256" s="513"/>
      <c r="B256" s="478" t="s">
        <v>462</v>
      </c>
      <c r="C256" s="452"/>
      <c r="D256" s="324">
        <f t="shared" si="150"/>
        <v>31.8</v>
      </c>
      <c r="E256" s="340">
        <f>E84</f>
        <v>31.8</v>
      </c>
      <c r="F256" s="340">
        <f>F84</f>
        <v>0.8</v>
      </c>
      <c r="G256" s="340">
        <f>G84</f>
        <v>0</v>
      </c>
      <c r="H256" s="362">
        <f t="shared" si="151"/>
        <v>0</v>
      </c>
      <c r="I256" s="362">
        <f>I84</f>
        <v>0</v>
      </c>
      <c r="J256" s="362">
        <f>J84</f>
        <v>0</v>
      </c>
      <c r="K256" s="362">
        <f>K84</f>
        <v>0</v>
      </c>
      <c r="L256" s="367">
        <f t="shared" si="152"/>
        <v>31.8</v>
      </c>
      <c r="M256" s="367">
        <f>M84</f>
        <v>31.8</v>
      </c>
      <c r="N256" s="367">
        <f>N84</f>
        <v>0.8</v>
      </c>
      <c r="O256" s="366">
        <f>O84</f>
        <v>0</v>
      </c>
      <c r="P256" s="2"/>
    </row>
    <row r="257" spans="1:19" ht="39" hidden="1" customHeight="1" x14ac:dyDescent="0.25">
      <c r="A257" s="457"/>
      <c r="B257" s="202" t="s">
        <v>463</v>
      </c>
      <c r="C257" s="452"/>
      <c r="D257" s="324">
        <f t="shared" si="150"/>
        <v>0</v>
      </c>
      <c r="E257" s="238">
        <f t="shared" ref="E257:O257" si="166">E73+E77+E165</f>
        <v>0</v>
      </c>
      <c r="F257" s="238">
        <f t="shared" si="166"/>
        <v>0</v>
      </c>
      <c r="G257" s="238">
        <f t="shared" si="166"/>
        <v>0</v>
      </c>
      <c r="H257" s="239">
        <f t="shared" si="166"/>
        <v>0</v>
      </c>
      <c r="I257" s="239">
        <f t="shared" si="166"/>
        <v>0</v>
      </c>
      <c r="J257" s="239">
        <f t="shared" si="166"/>
        <v>0</v>
      </c>
      <c r="K257" s="239">
        <f t="shared" si="166"/>
        <v>0</v>
      </c>
      <c r="L257" s="366">
        <f t="shared" si="166"/>
        <v>0</v>
      </c>
      <c r="M257" s="366">
        <f t="shared" si="166"/>
        <v>0</v>
      </c>
      <c r="N257" s="366">
        <f t="shared" si="166"/>
        <v>0</v>
      </c>
      <c r="O257" s="366">
        <f t="shared" si="166"/>
        <v>0</v>
      </c>
      <c r="P257" s="2"/>
    </row>
    <row r="258" spans="1:19" x14ac:dyDescent="0.25">
      <c r="A258" s="458"/>
      <c r="B258" s="124"/>
      <c r="C258" s="240"/>
      <c r="D258" s="124"/>
      <c r="E258" s="124"/>
      <c r="F258" s="241"/>
      <c r="G258" s="241"/>
      <c r="H258" s="241"/>
      <c r="I258" s="241"/>
      <c r="J258" s="241"/>
      <c r="K258" s="124"/>
      <c r="L258" s="241"/>
      <c r="M258" s="241"/>
      <c r="N258" s="241"/>
      <c r="O258" s="18"/>
      <c r="P258" s="245"/>
      <c r="R258" s="71" t="s">
        <v>305</v>
      </c>
      <c r="S258" s="72">
        <f>SUMIF(C11:C242,1,L11:L242)</f>
        <v>0</v>
      </c>
    </row>
    <row r="259" spans="1:19" x14ac:dyDescent="0.25">
      <c r="A259" s="245"/>
      <c r="B259" s="7"/>
      <c r="C259" s="242"/>
      <c r="D259" s="7"/>
      <c r="E259" s="7"/>
      <c r="F259" s="7"/>
      <c r="G259" s="7"/>
      <c r="H259" s="7"/>
      <c r="I259" s="7"/>
      <c r="J259" s="7"/>
      <c r="L259" s="7"/>
      <c r="M259" s="7"/>
      <c r="N259" s="7"/>
      <c r="O259" s="7"/>
      <c r="P259" s="245"/>
      <c r="R259" s="71" t="s">
        <v>306</v>
      </c>
      <c r="S259" s="72">
        <f>SUMIF(C11:C242,2,L11:L242)</f>
        <v>0</v>
      </c>
    </row>
    <row r="260" spans="1:19" x14ac:dyDescent="0.25">
      <c r="A260" s="245"/>
      <c r="B260" s="7"/>
      <c r="C260" s="242"/>
      <c r="D260" s="7"/>
      <c r="E260" s="7"/>
      <c r="F260" s="7"/>
      <c r="G260" s="7"/>
      <c r="H260" s="7"/>
      <c r="I260" s="7"/>
      <c r="J260" s="7"/>
      <c r="L260" s="7"/>
      <c r="M260" s="7"/>
      <c r="N260" s="7"/>
      <c r="R260" s="71" t="s">
        <v>307</v>
      </c>
      <c r="S260" s="72">
        <f>SUMIF(C11:C242,3,L11:L242)</f>
        <v>0</v>
      </c>
    </row>
    <row r="261" spans="1:19" x14ac:dyDescent="0.25">
      <c r="A261" s="245"/>
      <c r="B261" s="7"/>
      <c r="C261" s="242"/>
      <c r="D261" s="7"/>
      <c r="E261" s="7"/>
      <c r="F261" s="7"/>
      <c r="G261" s="7"/>
      <c r="H261" s="7"/>
      <c r="I261" s="7"/>
      <c r="J261" s="7"/>
      <c r="L261" s="7"/>
      <c r="M261" s="7"/>
      <c r="N261" s="7"/>
      <c r="R261" s="71" t="s">
        <v>466</v>
      </c>
      <c r="S261" s="72">
        <f>SUMIF(C11:C242,4,L11:L242)</f>
        <v>0</v>
      </c>
    </row>
    <row r="262" spans="1:19" x14ac:dyDescent="0.25">
      <c r="A262" s="245"/>
      <c r="B262" s="7"/>
      <c r="C262" s="242"/>
      <c r="D262" s="7"/>
      <c r="E262" s="7"/>
      <c r="F262" s="7"/>
      <c r="G262" s="7"/>
      <c r="H262" s="7"/>
      <c r="I262" s="7"/>
      <c r="J262" s="7"/>
      <c r="L262" s="7"/>
      <c r="M262" s="7"/>
      <c r="N262" s="7"/>
      <c r="R262" s="71" t="s">
        <v>311</v>
      </c>
      <c r="S262" s="72">
        <f>SUMIF(C11:C242,5,L11:L242)</f>
        <v>0</v>
      </c>
    </row>
    <row r="263" spans="1:19" x14ac:dyDescent="0.25">
      <c r="A263" s="245"/>
      <c r="B263" s="7"/>
      <c r="C263" s="242"/>
      <c r="D263" s="7"/>
      <c r="E263" s="7"/>
      <c r="F263" s="7"/>
      <c r="G263" s="7"/>
      <c r="H263" s="7"/>
      <c r="I263" s="7"/>
      <c r="J263" s="7"/>
      <c r="L263" s="7"/>
      <c r="M263" s="7"/>
      <c r="N263" s="7"/>
      <c r="R263" s="71" t="s">
        <v>309</v>
      </c>
      <c r="S263" s="72">
        <f>SUMIF(C11:C242,6,L11:L242)</f>
        <v>0</v>
      </c>
    </row>
    <row r="264" spans="1:19" x14ac:dyDescent="0.25">
      <c r="A264" s="245"/>
      <c r="B264" s="7"/>
      <c r="C264" s="242"/>
      <c r="D264" s="7"/>
      <c r="E264" s="7"/>
      <c r="F264" s="7"/>
      <c r="G264" s="7"/>
      <c r="H264" s="7"/>
      <c r="I264" s="7"/>
      <c r="J264" s="7"/>
      <c r="L264" s="7"/>
      <c r="M264" s="7"/>
      <c r="N264" s="7"/>
      <c r="R264" s="71" t="s">
        <v>310</v>
      </c>
      <c r="S264" s="72">
        <f>SUMIF(C11:C242,7,L11:L242)</f>
        <v>0</v>
      </c>
    </row>
    <row r="265" spans="1:19" x14ac:dyDescent="0.25">
      <c r="A265" s="245"/>
      <c r="B265" s="7"/>
      <c r="C265" s="242"/>
      <c r="D265" s="7"/>
      <c r="E265" s="7"/>
      <c r="F265" s="7"/>
      <c r="G265" s="7"/>
      <c r="H265" s="7"/>
      <c r="I265" s="7"/>
      <c r="J265" s="7"/>
      <c r="L265" s="7"/>
      <c r="M265" s="7"/>
      <c r="N265" s="7"/>
      <c r="R265" s="71" t="s">
        <v>312</v>
      </c>
      <c r="S265" s="72">
        <f>SUMIF(C11:C242,8,L11:L242)</f>
        <v>0</v>
      </c>
    </row>
    <row r="266" spans="1:19" x14ac:dyDescent="0.25">
      <c r="A266" s="245"/>
      <c r="B266" s="7"/>
      <c r="C266" s="242"/>
      <c r="D266" s="7"/>
      <c r="E266" s="7"/>
      <c r="F266" s="7"/>
      <c r="G266" s="7"/>
      <c r="H266" s="7"/>
      <c r="I266" s="7"/>
      <c r="J266" s="7"/>
      <c r="L266" s="7"/>
      <c r="M266" s="7"/>
      <c r="N266" s="7"/>
      <c r="R266" s="71" t="s">
        <v>313</v>
      </c>
      <c r="S266" s="72">
        <f>SUMIF(C11:C242,9,L11:L242)</f>
        <v>764.5</v>
      </c>
    </row>
    <row r="267" spans="1:19" x14ac:dyDescent="0.25">
      <c r="A267" s="245"/>
      <c r="B267" s="7"/>
      <c r="C267" s="242"/>
      <c r="D267" s="7"/>
      <c r="E267" s="7"/>
      <c r="F267" s="7"/>
      <c r="G267" s="7"/>
      <c r="H267" s="7"/>
      <c r="I267" s="7"/>
      <c r="J267" s="7"/>
      <c r="L267" s="7"/>
      <c r="M267" s="7"/>
      <c r="N267" s="7"/>
      <c r="R267" s="71" t="s">
        <v>314</v>
      </c>
      <c r="S267" s="72">
        <f>SUMIF(C11:C242,10,L11:L242)</f>
        <v>63</v>
      </c>
    </row>
    <row r="268" spans="1:19" x14ac:dyDescent="0.25">
      <c r="A268" s="245"/>
      <c r="B268" s="7"/>
      <c r="C268" s="242"/>
      <c r="D268" s="7"/>
      <c r="E268" s="7"/>
      <c r="F268" s="7"/>
      <c r="G268" s="7"/>
      <c r="H268" s="7"/>
      <c r="I268" s="7"/>
      <c r="J268" s="7"/>
      <c r="L268" s="7"/>
      <c r="M268" s="7"/>
      <c r="N268" s="7"/>
      <c r="R268" s="71"/>
      <c r="S268" s="72"/>
    </row>
    <row r="269" spans="1:19" x14ac:dyDescent="0.25">
      <c r="A269" s="245"/>
      <c r="B269" s="7"/>
      <c r="C269" s="242"/>
      <c r="D269" s="7"/>
      <c r="E269" s="7"/>
      <c r="F269" s="7"/>
      <c r="G269" s="7"/>
      <c r="H269" s="7"/>
      <c r="I269" s="7"/>
      <c r="J269" s="7"/>
      <c r="L269" s="7"/>
      <c r="M269" s="7"/>
      <c r="N269" s="7"/>
      <c r="R269" s="76" t="s">
        <v>172</v>
      </c>
      <c r="S269" s="77">
        <f>SUM(S258:S267)</f>
        <v>827.5</v>
      </c>
    </row>
    <row r="270" spans="1:19" x14ac:dyDescent="0.25">
      <c r="A270" s="245"/>
      <c r="B270" s="7"/>
      <c r="C270" s="242"/>
      <c r="D270" s="7"/>
      <c r="E270" s="7"/>
      <c r="F270" s="7"/>
      <c r="G270" s="7"/>
      <c r="H270" s="7"/>
      <c r="I270" s="7"/>
      <c r="J270" s="7"/>
      <c r="L270" s="7"/>
      <c r="M270" s="7"/>
      <c r="N270" s="7"/>
      <c r="R270" s="206"/>
      <c r="S270" s="99">
        <f>L244-S269</f>
        <v>0</v>
      </c>
    </row>
    <row r="271" spans="1:19" x14ac:dyDescent="0.25">
      <c r="A271" s="245"/>
      <c r="B271" s="7"/>
      <c r="C271" s="242"/>
      <c r="D271" s="7"/>
      <c r="E271" s="7"/>
      <c r="F271" s="7"/>
      <c r="G271" s="7"/>
      <c r="H271" s="7"/>
      <c r="I271" s="7"/>
      <c r="J271" s="7"/>
      <c r="L271" s="7"/>
      <c r="M271" s="7"/>
      <c r="N271" s="7"/>
    </row>
    <row r="272" spans="1:19" x14ac:dyDescent="0.25">
      <c r="A272" s="245"/>
      <c r="B272" s="7"/>
      <c r="C272" s="242"/>
      <c r="D272" s="7"/>
      <c r="E272" s="7"/>
      <c r="F272" s="7"/>
      <c r="G272" s="7"/>
      <c r="H272" s="7"/>
      <c r="I272" s="7"/>
      <c r="J272" s="7"/>
      <c r="L272" s="7"/>
      <c r="M272" s="7"/>
      <c r="N272" s="7"/>
    </row>
    <row r="273" spans="1:14" x14ac:dyDescent="0.25">
      <c r="A273" s="245"/>
      <c r="B273" s="7"/>
      <c r="C273" s="242"/>
      <c r="D273" s="7"/>
      <c r="E273" s="7"/>
      <c r="F273" s="7"/>
      <c r="G273" s="7"/>
      <c r="H273" s="7"/>
      <c r="I273" s="7"/>
      <c r="J273" s="7"/>
      <c r="L273" s="7"/>
      <c r="M273" s="7"/>
      <c r="N273" s="7"/>
    </row>
    <row r="274" spans="1:14" x14ac:dyDescent="0.25">
      <c r="A274" s="245"/>
      <c r="B274" s="7"/>
      <c r="C274" s="242"/>
      <c r="D274" s="7"/>
      <c r="E274" s="7"/>
      <c r="F274" s="7"/>
      <c r="G274" s="7"/>
      <c r="H274" s="7"/>
      <c r="I274" s="7"/>
      <c r="J274" s="7"/>
      <c r="L274" s="7"/>
      <c r="M274" s="7"/>
      <c r="N274" s="7"/>
    </row>
    <row r="275" spans="1:14" x14ac:dyDescent="0.25">
      <c r="A275" s="245"/>
      <c r="B275" s="7"/>
      <c r="C275" s="242"/>
      <c r="D275" s="7"/>
      <c r="E275" s="7"/>
      <c r="F275" s="7"/>
      <c r="G275" s="7"/>
      <c r="H275" s="7"/>
      <c r="I275" s="7"/>
      <c r="J275" s="7"/>
      <c r="L275" s="7"/>
      <c r="M275" s="7"/>
      <c r="N275" s="7"/>
    </row>
    <row r="276" spans="1:14" x14ac:dyDescent="0.25">
      <c r="A276" s="245"/>
      <c r="B276" s="7"/>
      <c r="C276" s="242"/>
      <c r="D276" s="7"/>
      <c r="E276" s="7"/>
      <c r="F276" s="7"/>
      <c r="G276" s="7"/>
      <c r="H276" s="7"/>
      <c r="I276" s="7"/>
      <c r="J276" s="7"/>
      <c r="L276" s="7"/>
      <c r="M276" s="7"/>
      <c r="N276" s="7"/>
    </row>
    <row r="277" spans="1:14" x14ac:dyDescent="0.25">
      <c r="A277" s="245"/>
      <c r="B277" s="7"/>
      <c r="C277" s="242"/>
      <c r="D277" s="7"/>
      <c r="E277" s="7"/>
      <c r="F277" s="7"/>
      <c r="G277" s="7"/>
      <c r="H277" s="7"/>
      <c r="I277" s="7"/>
      <c r="J277" s="7"/>
      <c r="L277" s="7"/>
      <c r="M277" s="7"/>
      <c r="N277" s="7"/>
    </row>
    <row r="278" spans="1:14" x14ac:dyDescent="0.25">
      <c r="A278" s="245"/>
      <c r="B278" s="7"/>
      <c r="C278" s="242"/>
      <c r="D278" s="7"/>
      <c r="E278" s="7"/>
      <c r="F278" s="7"/>
      <c r="G278" s="7"/>
      <c r="H278" s="7"/>
      <c r="I278" s="7"/>
      <c r="J278" s="7"/>
      <c r="L278" s="7"/>
      <c r="M278" s="7"/>
      <c r="N278" s="7"/>
    </row>
    <row r="279" spans="1:14" x14ac:dyDescent="0.25">
      <c r="A279" s="245"/>
      <c r="B279" s="7"/>
      <c r="C279" s="242"/>
      <c r="D279" s="7"/>
      <c r="E279" s="7"/>
      <c r="F279" s="7"/>
      <c r="G279" s="7"/>
      <c r="H279" s="7"/>
      <c r="I279" s="7"/>
      <c r="J279" s="7"/>
      <c r="L279" s="7"/>
      <c r="M279" s="7"/>
      <c r="N279" s="7"/>
    </row>
    <row r="280" spans="1:14" x14ac:dyDescent="0.25">
      <c r="A280" s="245"/>
      <c r="B280" s="7"/>
      <c r="C280" s="242"/>
      <c r="D280" s="7"/>
      <c r="E280" s="7"/>
      <c r="F280" s="7"/>
      <c r="G280" s="7"/>
      <c r="H280" s="7"/>
      <c r="I280" s="7"/>
      <c r="J280" s="7"/>
      <c r="L280" s="7"/>
      <c r="M280" s="7"/>
      <c r="N280" s="7"/>
    </row>
    <row r="281" spans="1:14" x14ac:dyDescent="0.25">
      <c r="A281" s="245"/>
      <c r="B281" s="7"/>
      <c r="C281" s="242"/>
      <c r="D281" s="7"/>
      <c r="E281" s="7"/>
      <c r="F281" s="7"/>
      <c r="G281" s="7"/>
      <c r="H281" s="7"/>
      <c r="I281" s="7"/>
      <c r="J281" s="7"/>
      <c r="L281" s="7"/>
      <c r="M281" s="7"/>
      <c r="N281" s="7"/>
    </row>
    <row r="282" spans="1:14" x14ac:dyDescent="0.25">
      <c r="A282" s="245"/>
      <c r="B282" s="7"/>
      <c r="C282" s="242"/>
      <c r="D282" s="7"/>
      <c r="E282" s="7"/>
      <c r="F282" s="7"/>
      <c r="G282" s="7"/>
      <c r="H282" s="7"/>
      <c r="I282" s="7"/>
      <c r="J282" s="7"/>
      <c r="L282" s="7"/>
      <c r="M282" s="7"/>
      <c r="N282" s="7"/>
    </row>
    <row r="283" spans="1:14" x14ac:dyDescent="0.25">
      <c r="A283" s="245"/>
      <c r="B283" s="7"/>
      <c r="C283" s="242"/>
      <c r="D283" s="7"/>
      <c r="E283" s="7"/>
      <c r="F283" s="7"/>
      <c r="G283" s="7"/>
      <c r="H283" s="7"/>
      <c r="I283" s="7"/>
      <c r="J283" s="7"/>
      <c r="L283" s="7"/>
      <c r="M283" s="7"/>
      <c r="N283" s="7"/>
    </row>
    <row r="284" spans="1:14" x14ac:dyDescent="0.25">
      <c r="A284" s="245"/>
      <c r="B284" s="7"/>
      <c r="C284" s="242"/>
      <c r="D284" s="7"/>
      <c r="E284" s="7"/>
      <c r="F284" s="7"/>
      <c r="G284" s="7"/>
      <c r="H284" s="7"/>
      <c r="I284" s="7"/>
      <c r="J284" s="7"/>
      <c r="L284" s="7"/>
      <c r="M284" s="7"/>
      <c r="N284" s="7"/>
    </row>
    <row r="285" spans="1:14" x14ac:dyDescent="0.25">
      <c r="A285" s="245"/>
      <c r="B285" s="7"/>
      <c r="C285" s="242"/>
      <c r="D285" s="7"/>
      <c r="E285" s="7"/>
      <c r="F285" s="7"/>
      <c r="G285" s="7"/>
      <c r="H285" s="7"/>
      <c r="I285" s="7"/>
      <c r="J285" s="7"/>
      <c r="L285" s="7"/>
      <c r="M285" s="7"/>
      <c r="N285" s="7"/>
    </row>
    <row r="286" spans="1:14" x14ac:dyDescent="0.25">
      <c r="A286" s="245"/>
      <c r="B286" s="7"/>
      <c r="C286" s="242"/>
      <c r="D286" s="7"/>
      <c r="E286" s="7"/>
      <c r="F286" s="7"/>
      <c r="G286" s="7"/>
      <c r="H286" s="7"/>
      <c r="I286" s="7"/>
      <c r="J286" s="7"/>
      <c r="L286" s="7"/>
      <c r="M286" s="7"/>
      <c r="N286" s="7"/>
    </row>
    <row r="287" spans="1:14" x14ac:dyDescent="0.25">
      <c r="A287" s="245"/>
      <c r="B287" s="7"/>
      <c r="C287" s="242"/>
      <c r="D287" s="7"/>
      <c r="E287" s="7"/>
      <c r="F287" s="7"/>
      <c r="G287" s="7"/>
      <c r="H287" s="7"/>
      <c r="I287" s="7"/>
      <c r="J287" s="7"/>
      <c r="L287" s="7"/>
      <c r="M287" s="7"/>
      <c r="N287" s="7"/>
    </row>
    <row r="288" spans="1:14" x14ac:dyDescent="0.25">
      <c r="A288" s="245"/>
      <c r="B288" s="7"/>
      <c r="C288" s="242"/>
      <c r="D288" s="7"/>
      <c r="E288" s="7"/>
      <c r="F288" s="7"/>
      <c r="G288" s="7"/>
      <c r="H288" s="7"/>
      <c r="I288" s="7"/>
      <c r="J288" s="7"/>
      <c r="L288" s="7"/>
      <c r="M288" s="7"/>
      <c r="N288" s="7"/>
    </row>
    <row r="289" spans="1:14" x14ac:dyDescent="0.25">
      <c r="A289" s="245"/>
      <c r="B289" s="7"/>
      <c r="C289" s="242"/>
      <c r="D289" s="7"/>
      <c r="E289" s="7"/>
      <c r="F289" s="7"/>
      <c r="G289" s="7"/>
      <c r="H289" s="7"/>
      <c r="I289" s="7"/>
      <c r="J289" s="7"/>
      <c r="L289" s="7"/>
      <c r="M289" s="7"/>
      <c r="N289" s="7"/>
    </row>
    <row r="290" spans="1:14" x14ac:dyDescent="0.25">
      <c r="A290" s="245"/>
      <c r="B290" s="7"/>
      <c r="C290" s="242"/>
      <c r="D290" s="7"/>
      <c r="E290" s="7"/>
      <c r="F290" s="7"/>
      <c r="G290" s="7"/>
      <c r="H290" s="7"/>
      <c r="I290" s="7"/>
      <c r="J290" s="7"/>
      <c r="L290" s="7"/>
      <c r="M290" s="7"/>
      <c r="N290" s="7"/>
    </row>
    <row r="291" spans="1:14" x14ac:dyDescent="0.25">
      <c r="A291" s="245"/>
      <c r="B291" s="7"/>
      <c r="C291" s="242"/>
      <c r="D291" s="7"/>
      <c r="E291" s="7"/>
      <c r="F291" s="7"/>
      <c r="G291" s="7"/>
      <c r="H291" s="7"/>
      <c r="I291" s="7"/>
      <c r="J291" s="7"/>
      <c r="L291" s="7"/>
      <c r="M291" s="7"/>
      <c r="N291" s="7"/>
    </row>
    <row r="292" spans="1:14" x14ac:dyDescent="0.25">
      <c r="A292" s="245"/>
      <c r="B292" s="7"/>
      <c r="C292" s="242"/>
      <c r="D292" s="7"/>
      <c r="E292" s="7"/>
      <c r="F292" s="7"/>
      <c r="G292" s="7"/>
      <c r="H292" s="7"/>
      <c r="I292" s="7"/>
      <c r="J292" s="7"/>
      <c r="L292" s="7"/>
      <c r="M292" s="7"/>
      <c r="N292" s="7"/>
    </row>
    <row r="293" spans="1:14" x14ac:dyDescent="0.25">
      <c r="A293" s="245"/>
      <c r="B293" s="7"/>
      <c r="C293" s="242"/>
      <c r="D293" s="7"/>
      <c r="E293" s="7"/>
      <c r="F293" s="7"/>
      <c r="G293" s="7"/>
      <c r="H293" s="7"/>
      <c r="I293" s="7"/>
      <c r="J293" s="7"/>
      <c r="L293" s="7"/>
      <c r="M293" s="7"/>
      <c r="N293" s="7"/>
    </row>
    <row r="294" spans="1:14" x14ac:dyDescent="0.25">
      <c r="A294" s="245"/>
      <c r="B294" s="7"/>
      <c r="C294" s="242"/>
      <c r="D294" s="7"/>
      <c r="E294" s="7"/>
      <c r="F294" s="7"/>
      <c r="G294" s="7"/>
      <c r="H294" s="7"/>
      <c r="I294" s="7"/>
      <c r="J294" s="7"/>
      <c r="L294" s="7"/>
      <c r="M294" s="7"/>
      <c r="N294" s="7"/>
    </row>
    <row r="295" spans="1:14" x14ac:dyDescent="0.25">
      <c r="A295" s="245"/>
      <c r="B295" s="7"/>
      <c r="C295" s="242"/>
      <c r="D295" s="7"/>
      <c r="E295" s="7"/>
      <c r="F295" s="7"/>
      <c r="G295" s="7"/>
      <c r="H295" s="7"/>
      <c r="I295" s="7"/>
      <c r="J295" s="7"/>
      <c r="L295" s="7"/>
      <c r="M295" s="7"/>
      <c r="N295" s="7"/>
    </row>
    <row r="296" spans="1:14" x14ac:dyDescent="0.25">
      <c r="A296" s="245"/>
      <c r="B296" s="7"/>
      <c r="C296" s="242"/>
      <c r="D296" s="7"/>
      <c r="E296" s="7"/>
      <c r="F296" s="7"/>
      <c r="G296" s="7"/>
      <c r="H296" s="7"/>
      <c r="I296" s="7"/>
      <c r="J296" s="7"/>
      <c r="L296" s="7"/>
      <c r="M296" s="7"/>
      <c r="N296" s="7"/>
    </row>
    <row r="297" spans="1:14" x14ac:dyDescent="0.25">
      <c r="A297" s="245"/>
      <c r="B297" s="7"/>
      <c r="C297" s="242"/>
      <c r="D297" s="7"/>
      <c r="E297" s="7"/>
      <c r="F297" s="7"/>
      <c r="G297" s="7"/>
      <c r="H297" s="7"/>
      <c r="I297" s="7"/>
      <c r="J297" s="7"/>
      <c r="L297" s="7"/>
      <c r="M297" s="7"/>
      <c r="N297" s="7"/>
    </row>
    <row r="298" spans="1:14" x14ac:dyDescent="0.25">
      <c r="A298" s="245"/>
      <c r="B298" s="7"/>
      <c r="C298" s="242"/>
      <c r="D298" s="7"/>
      <c r="E298" s="7"/>
      <c r="F298" s="7"/>
      <c r="G298" s="7"/>
      <c r="H298" s="7"/>
      <c r="I298" s="7"/>
      <c r="J298" s="7"/>
      <c r="L298" s="7"/>
      <c r="M298" s="7"/>
      <c r="N298" s="7"/>
    </row>
    <row r="299" spans="1:14" x14ac:dyDescent="0.25">
      <c r="A299" s="245"/>
      <c r="B299" s="7"/>
      <c r="C299" s="242"/>
      <c r="D299" s="7"/>
      <c r="E299" s="7"/>
      <c r="F299" s="7"/>
      <c r="G299" s="7"/>
      <c r="H299" s="7"/>
      <c r="I299" s="7"/>
      <c r="J299" s="7"/>
      <c r="L299" s="7"/>
      <c r="M299" s="7"/>
      <c r="N299" s="7"/>
    </row>
    <row r="300" spans="1:14" x14ac:dyDescent="0.25">
      <c r="A300" s="245"/>
      <c r="B300" s="7"/>
      <c r="C300" s="242"/>
      <c r="D300" s="7"/>
      <c r="E300" s="7"/>
      <c r="F300" s="7"/>
      <c r="G300" s="7"/>
      <c r="H300" s="7"/>
      <c r="I300" s="7"/>
      <c r="J300" s="7"/>
      <c r="L300" s="7"/>
      <c r="M300" s="7"/>
      <c r="N300" s="7"/>
    </row>
    <row r="301" spans="1:14" x14ac:dyDescent="0.25">
      <c r="A301" s="245"/>
      <c r="B301" s="7"/>
      <c r="C301" s="242"/>
      <c r="D301" s="7"/>
      <c r="E301" s="7"/>
      <c r="F301" s="7"/>
      <c r="G301" s="7"/>
      <c r="H301" s="7"/>
      <c r="I301" s="7"/>
      <c r="J301" s="7"/>
      <c r="L301" s="7"/>
      <c r="M301" s="7"/>
      <c r="N301" s="7"/>
    </row>
    <row r="302" spans="1:14" x14ac:dyDescent="0.25">
      <c r="A302" s="245"/>
      <c r="B302" s="7"/>
      <c r="C302" s="242"/>
      <c r="D302" s="7"/>
      <c r="E302" s="7"/>
      <c r="F302" s="7"/>
      <c r="G302" s="7"/>
      <c r="H302" s="7"/>
      <c r="I302" s="7"/>
      <c r="J302" s="7"/>
      <c r="L302" s="7"/>
      <c r="M302" s="7"/>
      <c r="N302" s="7"/>
    </row>
    <row r="303" spans="1:14" x14ac:dyDescent="0.25">
      <c r="A303" s="245"/>
      <c r="B303" s="7"/>
      <c r="C303" s="242"/>
      <c r="D303" s="7"/>
      <c r="E303" s="7"/>
      <c r="F303" s="7"/>
      <c r="G303" s="7"/>
      <c r="H303" s="7"/>
      <c r="I303" s="7"/>
      <c r="J303" s="7"/>
      <c r="L303" s="7"/>
      <c r="M303" s="7"/>
      <c r="N303" s="7"/>
    </row>
    <row r="304" spans="1:14" x14ac:dyDescent="0.25">
      <c r="A304" s="245"/>
      <c r="B304" s="7"/>
      <c r="C304" s="242"/>
      <c r="D304" s="7"/>
      <c r="E304" s="7"/>
      <c r="F304" s="7"/>
      <c r="G304" s="7"/>
      <c r="H304" s="7"/>
      <c r="I304" s="7"/>
      <c r="J304" s="7"/>
      <c r="L304" s="7"/>
      <c r="M304" s="7"/>
      <c r="N304" s="7"/>
    </row>
    <row r="305" spans="1:14" x14ac:dyDescent="0.25">
      <c r="A305" s="245"/>
      <c r="B305" s="7"/>
      <c r="C305" s="242"/>
      <c r="D305" s="7"/>
      <c r="E305" s="7"/>
      <c r="F305" s="7"/>
      <c r="G305" s="7"/>
      <c r="H305" s="7"/>
      <c r="I305" s="7"/>
      <c r="J305" s="7"/>
      <c r="L305" s="7"/>
      <c r="M305" s="7"/>
      <c r="N305" s="7"/>
    </row>
    <row r="306" spans="1:14" x14ac:dyDescent="0.25">
      <c r="A306" s="245"/>
      <c r="B306" s="7"/>
      <c r="C306" s="242"/>
      <c r="D306" s="7"/>
      <c r="E306" s="7"/>
      <c r="F306" s="7"/>
      <c r="G306" s="7"/>
      <c r="H306" s="7"/>
      <c r="I306" s="7"/>
      <c r="J306" s="7"/>
      <c r="L306" s="7"/>
      <c r="M306" s="7"/>
      <c r="N306" s="7"/>
    </row>
    <row r="307" spans="1:14" x14ac:dyDescent="0.25">
      <c r="A307" s="245"/>
      <c r="B307" s="7"/>
      <c r="C307" s="242"/>
      <c r="D307" s="7"/>
      <c r="E307" s="7"/>
      <c r="F307" s="7"/>
      <c r="G307" s="7"/>
      <c r="H307" s="7"/>
      <c r="I307" s="7"/>
      <c r="J307" s="7"/>
      <c r="L307" s="7"/>
      <c r="M307" s="7"/>
      <c r="N307" s="7"/>
    </row>
    <row r="308" spans="1:14" x14ac:dyDescent="0.25">
      <c r="A308" s="245"/>
      <c r="B308" s="7"/>
      <c r="C308" s="242"/>
      <c r="D308" s="7"/>
      <c r="E308" s="7"/>
      <c r="F308" s="7"/>
      <c r="G308" s="7"/>
      <c r="H308" s="7"/>
      <c r="I308" s="7"/>
      <c r="J308" s="7"/>
      <c r="L308" s="7"/>
      <c r="M308" s="7"/>
      <c r="N308" s="7"/>
    </row>
    <row r="309" spans="1:14" x14ac:dyDescent="0.25">
      <c r="A309" s="245"/>
      <c r="B309" s="7"/>
      <c r="C309" s="242"/>
      <c r="D309" s="7"/>
      <c r="E309" s="7"/>
      <c r="F309" s="7"/>
      <c r="G309" s="7"/>
      <c r="H309" s="7"/>
      <c r="I309" s="7"/>
      <c r="J309" s="7"/>
      <c r="L309" s="7"/>
      <c r="M309" s="7"/>
      <c r="N309" s="7"/>
    </row>
    <row r="310" spans="1:14" x14ac:dyDescent="0.25">
      <c r="A310" s="245"/>
      <c r="B310" s="7"/>
      <c r="C310" s="242"/>
      <c r="D310" s="7"/>
      <c r="E310" s="7"/>
      <c r="F310" s="7"/>
      <c r="G310" s="7"/>
      <c r="H310" s="7"/>
      <c r="I310" s="7"/>
      <c r="J310" s="7"/>
      <c r="L310" s="7"/>
      <c r="M310" s="7"/>
      <c r="N310" s="7"/>
    </row>
    <row r="311" spans="1:14" x14ac:dyDescent="0.25">
      <c r="A311" s="245"/>
      <c r="B311" s="7"/>
      <c r="C311" s="242"/>
      <c r="D311" s="7"/>
      <c r="E311" s="7"/>
      <c r="F311" s="7"/>
      <c r="G311" s="7"/>
      <c r="H311" s="7"/>
      <c r="I311" s="7"/>
      <c r="J311" s="7"/>
      <c r="L311" s="7"/>
      <c r="M311" s="7"/>
      <c r="N311" s="7"/>
    </row>
    <row r="312" spans="1:14" x14ac:dyDescent="0.25">
      <c r="A312" s="245"/>
      <c r="B312" s="7"/>
      <c r="C312" s="242"/>
      <c r="D312" s="7"/>
      <c r="E312" s="7"/>
      <c r="F312" s="7"/>
      <c r="G312" s="7"/>
      <c r="H312" s="7"/>
      <c r="I312" s="7"/>
      <c r="J312" s="7"/>
      <c r="L312" s="7"/>
      <c r="M312" s="7"/>
      <c r="N312" s="7"/>
    </row>
    <row r="313" spans="1:14" x14ac:dyDescent="0.25">
      <c r="A313" s="245"/>
      <c r="B313" s="7"/>
      <c r="C313" s="242"/>
      <c r="D313" s="7"/>
      <c r="E313" s="7"/>
      <c r="F313" s="7"/>
      <c r="G313" s="7"/>
      <c r="H313" s="7"/>
      <c r="I313" s="7"/>
      <c r="J313" s="7"/>
      <c r="L313" s="7"/>
      <c r="M313" s="7"/>
      <c r="N313" s="7"/>
    </row>
    <row r="314" spans="1:14" x14ac:dyDescent="0.25">
      <c r="A314" s="245"/>
      <c r="B314" s="7"/>
      <c r="C314" s="242"/>
      <c r="D314" s="7"/>
      <c r="E314" s="7"/>
      <c r="F314" s="7"/>
      <c r="G314" s="7"/>
      <c r="H314" s="7"/>
      <c r="I314" s="7"/>
      <c r="J314" s="7"/>
      <c r="L314" s="7"/>
      <c r="M314" s="7"/>
      <c r="N314" s="7"/>
    </row>
    <row r="315" spans="1:14" x14ac:dyDescent="0.25">
      <c r="A315" s="245"/>
      <c r="B315" s="7"/>
      <c r="C315" s="242"/>
      <c r="D315" s="7"/>
      <c r="E315" s="7"/>
      <c r="F315" s="7"/>
      <c r="G315" s="7"/>
      <c r="H315" s="7"/>
      <c r="I315" s="7"/>
      <c r="J315" s="7"/>
      <c r="L315" s="7"/>
      <c r="M315" s="7"/>
      <c r="N315" s="7"/>
    </row>
    <row r="316" spans="1:14" x14ac:dyDescent="0.25">
      <c r="A316" s="245"/>
      <c r="B316" s="7"/>
      <c r="C316" s="242"/>
      <c r="D316" s="7"/>
      <c r="E316" s="7"/>
      <c r="F316" s="7"/>
      <c r="G316" s="7"/>
      <c r="H316" s="7"/>
      <c r="I316" s="7"/>
      <c r="J316" s="7"/>
      <c r="L316" s="7"/>
      <c r="M316" s="7"/>
      <c r="N316" s="7"/>
    </row>
    <row r="317" spans="1:14" x14ac:dyDescent="0.25">
      <c r="A317" s="245"/>
      <c r="B317" s="7"/>
      <c r="C317" s="242"/>
      <c r="D317" s="7"/>
      <c r="E317" s="7"/>
      <c r="F317" s="7"/>
      <c r="G317" s="7"/>
      <c r="H317" s="7"/>
      <c r="I317" s="7"/>
      <c r="J317" s="7"/>
      <c r="L317" s="7"/>
      <c r="M317" s="7"/>
      <c r="N317" s="7"/>
    </row>
    <row r="318" spans="1:14" x14ac:dyDescent="0.25">
      <c r="A318" s="245"/>
      <c r="B318" s="7"/>
      <c r="C318" s="242"/>
      <c r="D318" s="7"/>
      <c r="E318" s="7"/>
      <c r="F318" s="7"/>
      <c r="G318" s="7"/>
      <c r="H318" s="7"/>
      <c r="I318" s="7"/>
      <c r="J318" s="7"/>
      <c r="L318" s="7"/>
      <c r="M318" s="7"/>
      <c r="N318" s="7"/>
    </row>
    <row r="319" spans="1:14" x14ac:dyDescent="0.25">
      <c r="A319" s="245"/>
      <c r="B319" s="7"/>
      <c r="C319" s="242"/>
      <c r="D319" s="7"/>
      <c r="E319" s="7"/>
      <c r="F319" s="7"/>
      <c r="G319" s="7"/>
      <c r="H319" s="7"/>
      <c r="I319" s="7"/>
      <c r="J319" s="7"/>
      <c r="L319" s="7"/>
      <c r="M319" s="7"/>
      <c r="N319" s="7"/>
    </row>
    <row r="320" spans="1:14" x14ac:dyDescent="0.25">
      <c r="A320" s="245"/>
      <c r="B320" s="7"/>
      <c r="C320" s="242"/>
      <c r="D320" s="7"/>
      <c r="E320" s="7"/>
      <c r="F320" s="7"/>
      <c r="G320" s="7"/>
      <c r="H320" s="7"/>
      <c r="I320" s="7"/>
      <c r="J320" s="7"/>
      <c r="L320" s="7"/>
      <c r="M320" s="7"/>
      <c r="N320" s="7"/>
    </row>
    <row r="321" spans="1:14" x14ac:dyDescent="0.25">
      <c r="A321" s="245"/>
      <c r="B321" s="7"/>
      <c r="C321" s="242"/>
      <c r="D321" s="7"/>
      <c r="E321" s="7"/>
      <c r="F321" s="7"/>
      <c r="G321" s="7"/>
      <c r="H321" s="7"/>
      <c r="I321" s="7"/>
      <c r="J321" s="7"/>
      <c r="L321" s="7"/>
      <c r="M321" s="7"/>
      <c r="N321" s="7"/>
    </row>
    <row r="322" spans="1:14" x14ac:dyDescent="0.25">
      <c r="A322" s="245"/>
      <c r="B322" s="7"/>
      <c r="C322" s="242"/>
      <c r="D322" s="7"/>
      <c r="E322" s="7"/>
      <c r="F322" s="7"/>
      <c r="G322" s="7"/>
      <c r="H322" s="7"/>
      <c r="I322" s="7"/>
      <c r="J322" s="7"/>
      <c r="L322" s="7"/>
      <c r="M322" s="7"/>
      <c r="N322" s="7"/>
    </row>
    <row r="323" spans="1:14" x14ac:dyDescent="0.25">
      <c r="A323" s="245"/>
      <c r="B323" s="7"/>
      <c r="C323" s="242"/>
      <c r="D323" s="7"/>
      <c r="E323" s="7"/>
      <c r="F323" s="7"/>
      <c r="G323" s="7"/>
      <c r="H323" s="7"/>
      <c r="I323" s="7"/>
      <c r="J323" s="7"/>
      <c r="L323" s="7"/>
      <c r="M323" s="7"/>
      <c r="N323" s="7"/>
    </row>
    <row r="324" spans="1:14" x14ac:dyDescent="0.25">
      <c r="A324" s="245"/>
      <c r="B324" s="7"/>
      <c r="C324" s="242"/>
      <c r="D324" s="7"/>
      <c r="E324" s="7"/>
      <c r="F324" s="7"/>
      <c r="G324" s="7"/>
      <c r="H324" s="7"/>
      <c r="I324" s="7"/>
      <c r="J324" s="7"/>
      <c r="L324" s="7"/>
      <c r="M324" s="7"/>
      <c r="N324" s="7"/>
    </row>
    <row r="325" spans="1:14" x14ac:dyDescent="0.25">
      <c r="A325" s="245"/>
      <c r="B325" s="7"/>
      <c r="C325" s="242"/>
      <c r="D325" s="7"/>
      <c r="E325" s="7"/>
      <c r="F325" s="7"/>
      <c r="G325" s="7"/>
      <c r="H325" s="7"/>
      <c r="I325" s="7"/>
      <c r="J325" s="7"/>
      <c r="L325" s="7"/>
      <c r="M325" s="7"/>
      <c r="N325" s="7"/>
    </row>
    <row r="326" spans="1:14" x14ac:dyDescent="0.25">
      <c r="A326" s="245"/>
      <c r="B326" s="7"/>
      <c r="C326" s="242"/>
      <c r="D326" s="7"/>
      <c r="E326" s="7"/>
      <c r="F326" s="7"/>
      <c r="G326" s="7"/>
      <c r="H326" s="7"/>
      <c r="I326" s="7"/>
      <c r="J326" s="7"/>
      <c r="L326" s="7"/>
      <c r="M326" s="7"/>
      <c r="N326" s="7"/>
    </row>
    <row r="327" spans="1:14" x14ac:dyDescent="0.25">
      <c r="A327" s="245"/>
      <c r="B327" s="7"/>
      <c r="C327" s="242"/>
      <c r="D327" s="7"/>
      <c r="E327" s="7"/>
      <c r="F327" s="7"/>
      <c r="G327" s="7"/>
      <c r="H327" s="7"/>
      <c r="I327" s="7"/>
      <c r="J327" s="7"/>
      <c r="L327" s="7"/>
      <c r="M327" s="7"/>
      <c r="N327" s="7"/>
    </row>
    <row r="328" spans="1:14" x14ac:dyDescent="0.25">
      <c r="A328" s="245"/>
      <c r="B328" s="7"/>
      <c r="C328" s="242"/>
      <c r="D328" s="7"/>
      <c r="E328" s="7"/>
      <c r="F328" s="7"/>
      <c r="G328" s="7"/>
      <c r="H328" s="7"/>
      <c r="I328" s="7"/>
      <c r="J328" s="7"/>
      <c r="L328" s="7"/>
      <c r="M328" s="7"/>
      <c r="N328" s="7"/>
    </row>
    <row r="329" spans="1:14" x14ac:dyDescent="0.25">
      <c r="A329" s="245"/>
      <c r="B329" s="7"/>
      <c r="C329" s="242"/>
      <c r="D329" s="7"/>
      <c r="E329" s="7"/>
      <c r="F329" s="7"/>
      <c r="G329" s="7"/>
      <c r="H329" s="7"/>
      <c r="I329" s="7"/>
      <c r="J329" s="7"/>
      <c r="L329" s="7"/>
      <c r="M329" s="7"/>
      <c r="N329" s="7"/>
    </row>
    <row r="330" spans="1:14" x14ac:dyDescent="0.25">
      <c r="A330" s="245"/>
      <c r="B330" s="7"/>
      <c r="C330" s="242"/>
      <c r="D330" s="7"/>
      <c r="E330" s="7"/>
      <c r="F330" s="7"/>
      <c r="G330" s="7"/>
      <c r="H330" s="7"/>
      <c r="I330" s="7"/>
      <c r="J330" s="7"/>
      <c r="L330" s="7"/>
      <c r="M330" s="7"/>
      <c r="N330" s="7"/>
    </row>
    <row r="331" spans="1:14" x14ac:dyDescent="0.25">
      <c r="A331" s="245"/>
      <c r="B331" s="7"/>
      <c r="C331" s="242"/>
      <c r="D331" s="7"/>
      <c r="E331" s="7"/>
      <c r="F331" s="7"/>
      <c r="G331" s="7"/>
      <c r="H331" s="7"/>
      <c r="I331" s="7"/>
      <c r="J331" s="7"/>
      <c r="L331" s="7"/>
      <c r="M331" s="7"/>
      <c r="N331" s="7"/>
    </row>
    <row r="332" spans="1:14" x14ac:dyDescent="0.25">
      <c r="A332" s="245"/>
      <c r="B332" s="7"/>
      <c r="C332" s="242"/>
      <c r="D332" s="7"/>
      <c r="E332" s="7"/>
      <c r="F332" s="7"/>
      <c r="G332" s="7"/>
      <c r="H332" s="7"/>
      <c r="I332" s="7"/>
      <c r="J332" s="7"/>
      <c r="L332" s="7"/>
      <c r="M332" s="7"/>
      <c r="N332" s="7"/>
    </row>
    <row r="333" spans="1:14" x14ac:dyDescent="0.25">
      <c r="A333" s="245"/>
      <c r="B333" s="7"/>
      <c r="C333" s="242"/>
      <c r="D333" s="7"/>
      <c r="E333" s="7"/>
      <c r="F333" s="7"/>
      <c r="G333" s="7"/>
      <c r="H333" s="7"/>
      <c r="I333" s="7"/>
      <c r="J333" s="7"/>
      <c r="L333" s="7"/>
      <c r="M333" s="7"/>
      <c r="N333" s="7"/>
    </row>
    <row r="334" spans="1:14" x14ac:dyDescent="0.25">
      <c r="A334" s="245"/>
      <c r="B334" s="7"/>
      <c r="C334" s="242"/>
      <c r="D334" s="7"/>
      <c r="E334" s="7"/>
      <c r="F334" s="7"/>
      <c r="G334" s="7"/>
      <c r="H334" s="7"/>
      <c r="I334" s="7"/>
      <c r="J334" s="7"/>
      <c r="L334" s="7"/>
      <c r="M334" s="7"/>
      <c r="N334" s="7"/>
    </row>
    <row r="335" spans="1:14" x14ac:dyDescent="0.25">
      <c r="A335" s="245"/>
      <c r="B335" s="7"/>
      <c r="C335" s="242"/>
      <c r="D335" s="7"/>
      <c r="E335" s="7"/>
      <c r="F335" s="7"/>
      <c r="G335" s="7"/>
      <c r="H335" s="7"/>
      <c r="I335" s="7"/>
      <c r="J335" s="7"/>
      <c r="L335" s="7"/>
      <c r="M335" s="7"/>
      <c r="N335" s="7"/>
    </row>
    <row r="336" spans="1:14" x14ac:dyDescent="0.25">
      <c r="A336" s="245"/>
      <c r="B336" s="7"/>
      <c r="C336" s="242"/>
      <c r="D336" s="7"/>
      <c r="E336" s="7"/>
      <c r="F336" s="7"/>
      <c r="G336" s="7"/>
      <c r="H336" s="7"/>
      <c r="I336" s="7"/>
      <c r="J336" s="7"/>
      <c r="L336" s="7"/>
      <c r="M336" s="7"/>
      <c r="N336" s="7"/>
    </row>
    <row r="337" spans="1:14" x14ac:dyDescent="0.25">
      <c r="A337" s="245"/>
      <c r="B337" s="7"/>
      <c r="C337" s="242"/>
      <c r="D337" s="7"/>
      <c r="E337" s="7"/>
      <c r="F337" s="7"/>
      <c r="G337" s="7"/>
      <c r="H337" s="7"/>
      <c r="I337" s="7"/>
      <c r="J337" s="7"/>
      <c r="L337" s="7"/>
      <c r="M337" s="7"/>
      <c r="N337" s="7"/>
    </row>
    <row r="338" spans="1:14" x14ac:dyDescent="0.25">
      <c r="A338" s="245"/>
      <c r="B338" s="7"/>
      <c r="C338" s="242"/>
      <c r="D338" s="7"/>
      <c r="E338" s="7"/>
      <c r="F338" s="7"/>
      <c r="G338" s="7"/>
      <c r="H338" s="7"/>
      <c r="I338" s="7"/>
      <c r="J338" s="7"/>
      <c r="L338" s="7"/>
      <c r="M338" s="7"/>
      <c r="N338" s="7"/>
    </row>
    <row r="339" spans="1:14" x14ac:dyDescent="0.25">
      <c r="A339" s="245"/>
      <c r="B339" s="7"/>
      <c r="C339" s="242"/>
      <c r="D339" s="7"/>
      <c r="E339" s="7"/>
      <c r="F339" s="7"/>
      <c r="G339" s="7"/>
      <c r="H339" s="7"/>
      <c r="I339" s="7"/>
      <c r="J339" s="7"/>
      <c r="L339" s="7"/>
      <c r="M339" s="7"/>
      <c r="N339" s="7"/>
    </row>
    <row r="340" spans="1:14" x14ac:dyDescent="0.25">
      <c r="A340" s="245"/>
      <c r="B340" s="7"/>
      <c r="C340" s="242"/>
      <c r="D340" s="7"/>
      <c r="E340" s="7"/>
      <c r="F340" s="7"/>
      <c r="G340" s="7"/>
      <c r="H340" s="7"/>
      <c r="I340" s="7"/>
      <c r="J340" s="7"/>
      <c r="L340" s="7"/>
      <c r="M340" s="7"/>
      <c r="N340" s="7"/>
    </row>
    <row r="341" spans="1:14" x14ac:dyDescent="0.25">
      <c r="A341" s="245"/>
      <c r="B341" s="7"/>
      <c r="C341" s="242"/>
      <c r="D341" s="7"/>
      <c r="E341" s="7"/>
      <c r="F341" s="7"/>
      <c r="G341" s="7"/>
      <c r="H341" s="7"/>
      <c r="I341" s="7"/>
      <c r="J341" s="7"/>
      <c r="L341" s="7"/>
      <c r="M341" s="7"/>
      <c r="N341" s="7"/>
    </row>
    <row r="342" spans="1:14" x14ac:dyDescent="0.25">
      <c r="A342" s="245"/>
      <c r="B342" s="7"/>
      <c r="C342" s="242"/>
      <c r="D342" s="7"/>
      <c r="E342" s="7"/>
      <c r="F342" s="7"/>
      <c r="G342" s="7"/>
      <c r="H342" s="7"/>
      <c r="I342" s="7"/>
      <c r="J342" s="7"/>
      <c r="L342" s="7"/>
      <c r="M342" s="7"/>
      <c r="N342" s="7"/>
    </row>
    <row r="343" spans="1:14" x14ac:dyDescent="0.25">
      <c r="A343" s="245"/>
      <c r="B343" s="7"/>
      <c r="C343" s="242"/>
      <c r="D343" s="7"/>
      <c r="E343" s="7"/>
      <c r="F343" s="7"/>
      <c r="G343" s="7"/>
      <c r="H343" s="7"/>
      <c r="I343" s="7"/>
      <c r="J343" s="7"/>
      <c r="L343" s="7"/>
      <c r="M343" s="7"/>
      <c r="N343" s="7"/>
    </row>
    <row r="344" spans="1:14" x14ac:dyDescent="0.25">
      <c r="A344" s="245"/>
      <c r="B344" s="7"/>
      <c r="C344" s="242"/>
      <c r="D344" s="7"/>
      <c r="E344" s="7"/>
      <c r="F344" s="7"/>
      <c r="G344" s="7"/>
      <c r="H344" s="7"/>
      <c r="I344" s="7"/>
      <c r="J344" s="7"/>
      <c r="L344" s="7"/>
      <c r="M344" s="7"/>
      <c r="N344" s="7"/>
    </row>
    <row r="345" spans="1:14" x14ac:dyDescent="0.25">
      <c r="A345" s="245"/>
      <c r="B345" s="7"/>
      <c r="C345" s="242"/>
      <c r="D345" s="7"/>
      <c r="E345" s="7"/>
      <c r="F345" s="7"/>
      <c r="G345" s="7"/>
      <c r="H345" s="7"/>
      <c r="I345" s="7"/>
      <c r="J345" s="7"/>
      <c r="L345" s="7"/>
      <c r="M345" s="7"/>
      <c r="N345" s="7"/>
    </row>
    <row r="346" spans="1:14" x14ac:dyDescent="0.25">
      <c r="A346" s="245"/>
      <c r="B346" s="7"/>
      <c r="C346" s="242"/>
      <c r="D346" s="7"/>
      <c r="E346" s="7"/>
      <c r="F346" s="7"/>
      <c r="G346" s="7"/>
      <c r="H346" s="7"/>
      <c r="I346" s="7"/>
      <c r="J346" s="7"/>
      <c r="L346" s="7"/>
      <c r="M346" s="7"/>
      <c r="N346" s="7"/>
    </row>
    <row r="347" spans="1:14" x14ac:dyDescent="0.25">
      <c r="A347" s="245"/>
      <c r="B347" s="7"/>
      <c r="C347" s="242"/>
      <c r="D347" s="7"/>
      <c r="E347" s="7"/>
      <c r="F347" s="7"/>
      <c r="G347" s="7"/>
      <c r="H347" s="7"/>
      <c r="I347" s="7"/>
      <c r="J347" s="7"/>
      <c r="L347" s="7"/>
      <c r="M347" s="7"/>
      <c r="N347" s="7"/>
    </row>
    <row r="348" spans="1:14" x14ac:dyDescent="0.25">
      <c r="A348" s="245"/>
      <c r="B348" s="7"/>
      <c r="C348" s="242"/>
      <c r="D348" s="7"/>
      <c r="E348" s="7"/>
      <c r="F348" s="7"/>
      <c r="G348" s="7"/>
      <c r="H348" s="7"/>
      <c r="I348" s="7"/>
      <c r="J348" s="7"/>
      <c r="L348" s="7"/>
      <c r="M348" s="7"/>
      <c r="N348" s="7"/>
    </row>
    <row r="349" spans="1:14" x14ac:dyDescent="0.25">
      <c r="A349" s="245"/>
      <c r="B349" s="7"/>
      <c r="C349" s="242"/>
      <c r="D349" s="7"/>
      <c r="E349" s="7"/>
      <c r="F349" s="7"/>
      <c r="G349" s="7"/>
      <c r="H349" s="7"/>
      <c r="I349" s="7"/>
      <c r="J349" s="7"/>
      <c r="L349" s="7"/>
      <c r="M349" s="7"/>
      <c r="N349" s="7"/>
    </row>
    <row r="350" spans="1:14" x14ac:dyDescent="0.25">
      <c r="A350" s="245"/>
      <c r="B350" s="7"/>
      <c r="C350" s="242"/>
      <c r="D350" s="7"/>
      <c r="E350" s="7"/>
      <c r="F350" s="7"/>
      <c r="G350" s="7"/>
      <c r="H350" s="7"/>
      <c r="I350" s="7"/>
      <c r="J350" s="7"/>
      <c r="L350" s="7"/>
      <c r="M350" s="7"/>
      <c r="N350" s="7"/>
    </row>
    <row r="351" spans="1:14" x14ac:dyDescent="0.25">
      <c r="A351" s="245"/>
      <c r="B351" s="7"/>
      <c r="C351" s="242"/>
      <c r="D351" s="7"/>
      <c r="E351" s="7"/>
      <c r="F351" s="7"/>
      <c r="G351" s="7"/>
      <c r="H351" s="7"/>
      <c r="I351" s="7"/>
      <c r="J351" s="7"/>
      <c r="L351" s="7"/>
      <c r="M351" s="7"/>
      <c r="N351" s="7"/>
    </row>
    <row r="352" spans="1:14" x14ac:dyDescent="0.25">
      <c r="A352" s="245"/>
      <c r="B352" s="7"/>
      <c r="C352" s="242"/>
      <c r="D352" s="7"/>
      <c r="E352" s="7"/>
      <c r="F352" s="7"/>
      <c r="G352" s="7"/>
      <c r="H352" s="7"/>
      <c r="I352" s="7"/>
      <c r="J352" s="7"/>
      <c r="L352" s="7"/>
      <c r="M352" s="7"/>
      <c r="N352" s="7"/>
    </row>
    <row r="353" spans="1:14" x14ac:dyDescent="0.25">
      <c r="A353" s="245"/>
      <c r="B353" s="7"/>
      <c r="C353" s="242"/>
      <c r="D353" s="7"/>
      <c r="E353" s="7"/>
      <c r="F353" s="7"/>
      <c r="G353" s="7"/>
      <c r="H353" s="7"/>
      <c r="I353" s="7"/>
      <c r="J353" s="7"/>
      <c r="L353" s="7"/>
      <c r="M353" s="7"/>
      <c r="N353" s="7"/>
    </row>
    <row r="354" spans="1:14" x14ac:dyDescent="0.25">
      <c r="A354" s="245"/>
      <c r="B354" s="7"/>
      <c r="C354" s="242"/>
      <c r="D354" s="7"/>
      <c r="E354" s="7"/>
      <c r="F354" s="7"/>
      <c r="G354" s="7"/>
      <c r="H354" s="7"/>
      <c r="I354" s="7"/>
      <c r="J354" s="7"/>
      <c r="L354" s="7"/>
      <c r="M354" s="7"/>
      <c r="N354" s="7"/>
    </row>
    <row r="355" spans="1:14" x14ac:dyDescent="0.25">
      <c r="A355" s="245"/>
      <c r="B355" s="7"/>
      <c r="C355" s="242"/>
      <c r="D355" s="7"/>
      <c r="E355" s="7"/>
      <c r="F355" s="7"/>
      <c r="G355" s="7"/>
      <c r="H355" s="7"/>
      <c r="I355" s="7"/>
      <c r="J355" s="7"/>
      <c r="L355" s="7"/>
      <c r="M355" s="7"/>
      <c r="N355" s="7"/>
    </row>
    <row r="356" spans="1:14" x14ac:dyDescent="0.25">
      <c r="A356" s="245"/>
      <c r="B356" s="7"/>
      <c r="C356" s="242"/>
      <c r="D356" s="7"/>
      <c r="E356" s="7"/>
      <c r="F356" s="7"/>
      <c r="G356" s="7"/>
      <c r="H356" s="7"/>
      <c r="I356" s="7"/>
      <c r="J356" s="7"/>
      <c r="L356" s="7"/>
      <c r="M356" s="7"/>
      <c r="N356" s="7"/>
    </row>
    <row r="357" spans="1:14" x14ac:dyDescent="0.25">
      <c r="A357" s="245"/>
      <c r="B357" s="7"/>
      <c r="C357" s="242"/>
      <c r="D357" s="7"/>
      <c r="E357" s="7"/>
      <c r="F357" s="7"/>
      <c r="G357" s="7"/>
      <c r="H357" s="7"/>
      <c r="I357" s="7"/>
      <c r="J357" s="7"/>
      <c r="L357" s="7"/>
      <c r="M357" s="7"/>
      <c r="N357" s="7"/>
    </row>
    <row r="358" spans="1:14" x14ac:dyDescent="0.25">
      <c r="A358" s="245"/>
      <c r="B358" s="7"/>
      <c r="C358" s="242"/>
      <c r="D358" s="7"/>
      <c r="E358" s="7"/>
      <c r="F358" s="7"/>
      <c r="G358" s="7"/>
      <c r="H358" s="7"/>
      <c r="I358" s="7"/>
      <c r="J358" s="7"/>
      <c r="L358" s="7"/>
      <c r="M358" s="7"/>
      <c r="N358" s="7"/>
    </row>
    <row r="359" spans="1:14" x14ac:dyDescent="0.25">
      <c r="A359" s="245"/>
      <c r="B359" s="7"/>
      <c r="C359" s="242"/>
      <c r="D359" s="7"/>
      <c r="E359" s="7"/>
      <c r="F359" s="7"/>
      <c r="G359" s="7"/>
      <c r="H359" s="7"/>
      <c r="I359" s="7"/>
      <c r="J359" s="7"/>
      <c r="L359" s="7"/>
      <c r="M359" s="7"/>
      <c r="N359" s="7"/>
    </row>
    <row r="360" spans="1:14" x14ac:dyDescent="0.25">
      <c r="C360" s="243"/>
    </row>
    <row r="361" spans="1:14" x14ac:dyDescent="0.25">
      <c r="C361" s="243"/>
    </row>
    <row r="362" spans="1:14" x14ac:dyDescent="0.25">
      <c r="C362" s="243"/>
    </row>
    <row r="363" spans="1:14" x14ac:dyDescent="0.25">
      <c r="C363" s="243"/>
    </row>
    <row r="364" spans="1:14" x14ac:dyDescent="0.25">
      <c r="C364" s="243"/>
    </row>
    <row r="365" spans="1:14" x14ac:dyDescent="0.25">
      <c r="C365" s="243"/>
    </row>
    <row r="366" spans="1:14" x14ac:dyDescent="0.25">
      <c r="C366" s="243"/>
    </row>
    <row r="367" spans="1:14" x14ac:dyDescent="0.25">
      <c r="C367" s="243"/>
    </row>
    <row r="368" spans="1:14" x14ac:dyDescent="0.25">
      <c r="C368" s="243"/>
    </row>
    <row r="369" spans="3:3" x14ac:dyDescent="0.25">
      <c r="C369" s="243"/>
    </row>
    <row r="370" spans="3:3" x14ac:dyDescent="0.25">
      <c r="C370" s="243"/>
    </row>
    <row r="371" spans="3:3" x14ac:dyDescent="0.25">
      <c r="C371" s="243"/>
    </row>
    <row r="372" spans="3:3" x14ac:dyDescent="0.25">
      <c r="C372" s="243"/>
    </row>
    <row r="373" spans="3:3" x14ac:dyDescent="0.25">
      <c r="C373" s="243"/>
    </row>
    <row r="374" spans="3:3" x14ac:dyDescent="0.25">
      <c r="C374" s="243"/>
    </row>
    <row r="375" spans="3:3" x14ac:dyDescent="0.25">
      <c r="C375" s="243"/>
    </row>
    <row r="376" spans="3:3" x14ac:dyDescent="0.25">
      <c r="C376" s="243"/>
    </row>
    <row r="377" spans="3:3" x14ac:dyDescent="0.25">
      <c r="C377" s="243"/>
    </row>
    <row r="378" spans="3:3" x14ac:dyDescent="0.25">
      <c r="C378" s="243"/>
    </row>
    <row r="379" spans="3:3" x14ac:dyDescent="0.25">
      <c r="C379" s="243"/>
    </row>
    <row r="380" spans="3:3" x14ac:dyDescent="0.25">
      <c r="C380" s="243"/>
    </row>
    <row r="381" spans="3:3" x14ac:dyDescent="0.25">
      <c r="C381" s="243"/>
    </row>
    <row r="382" spans="3:3" x14ac:dyDescent="0.25">
      <c r="C382" s="243"/>
    </row>
    <row r="383" spans="3:3" x14ac:dyDescent="0.25">
      <c r="C383" s="243"/>
    </row>
    <row r="384" spans="3:3" x14ac:dyDescent="0.25">
      <c r="C384" s="243"/>
    </row>
    <row r="385" spans="3:3" x14ac:dyDescent="0.25">
      <c r="C385" s="243"/>
    </row>
    <row r="386" spans="3:3" x14ac:dyDescent="0.25">
      <c r="C386" s="243"/>
    </row>
    <row r="387" spans="3:3" x14ac:dyDescent="0.25">
      <c r="C387" s="243"/>
    </row>
    <row r="388" spans="3:3" x14ac:dyDescent="0.25">
      <c r="C388" s="243"/>
    </row>
    <row r="389" spans="3:3" x14ac:dyDescent="0.25">
      <c r="C389" s="243"/>
    </row>
    <row r="390" spans="3:3" x14ac:dyDescent="0.25">
      <c r="C390" s="243"/>
    </row>
    <row r="391" spans="3:3" x14ac:dyDescent="0.25">
      <c r="C391" s="243"/>
    </row>
    <row r="392" spans="3:3" x14ac:dyDescent="0.25">
      <c r="C392" s="243"/>
    </row>
    <row r="393" spans="3:3" x14ac:dyDescent="0.25">
      <c r="C393" s="243"/>
    </row>
    <row r="394" spans="3:3" x14ac:dyDescent="0.25">
      <c r="C394" s="243"/>
    </row>
    <row r="395" spans="3:3" x14ac:dyDescent="0.25">
      <c r="C395" s="243"/>
    </row>
    <row r="396" spans="3:3" x14ac:dyDescent="0.25">
      <c r="C396" s="243"/>
    </row>
    <row r="397" spans="3:3" x14ac:dyDescent="0.25">
      <c r="C397" s="243"/>
    </row>
    <row r="398" spans="3:3" x14ac:dyDescent="0.25">
      <c r="C398" s="243"/>
    </row>
    <row r="399" spans="3:3" x14ac:dyDescent="0.25">
      <c r="C399" s="243"/>
    </row>
    <row r="400" spans="3:3" x14ac:dyDescent="0.25">
      <c r="C400" s="243"/>
    </row>
    <row r="401" spans="3:3" x14ac:dyDescent="0.25">
      <c r="C401" s="243"/>
    </row>
    <row r="402" spans="3:3" x14ac:dyDescent="0.25">
      <c r="C402" s="243"/>
    </row>
    <row r="403" spans="3:3" x14ac:dyDescent="0.25">
      <c r="C403" s="243"/>
    </row>
    <row r="404" spans="3:3" x14ac:dyDescent="0.25">
      <c r="C404" s="243"/>
    </row>
    <row r="405" spans="3:3" x14ac:dyDescent="0.25">
      <c r="C405" s="243"/>
    </row>
    <row r="406" spans="3:3" x14ac:dyDescent="0.25">
      <c r="C406" s="243"/>
    </row>
    <row r="407" spans="3:3" x14ac:dyDescent="0.25">
      <c r="C407" s="243"/>
    </row>
    <row r="408" spans="3:3" x14ac:dyDescent="0.25">
      <c r="C408" s="243"/>
    </row>
    <row r="409" spans="3:3" x14ac:dyDescent="0.25">
      <c r="C409" s="243"/>
    </row>
    <row r="410" spans="3:3" x14ac:dyDescent="0.25">
      <c r="C410" s="243"/>
    </row>
    <row r="411" spans="3:3" x14ac:dyDescent="0.25">
      <c r="C411" s="243"/>
    </row>
    <row r="412" spans="3:3" x14ac:dyDescent="0.25">
      <c r="C412" s="243"/>
    </row>
    <row r="413" spans="3:3" x14ac:dyDescent="0.25">
      <c r="C413" s="243"/>
    </row>
    <row r="414" spans="3:3" x14ac:dyDescent="0.25">
      <c r="C414" s="243"/>
    </row>
    <row r="415" spans="3:3" x14ac:dyDescent="0.25">
      <c r="C415" s="243"/>
    </row>
    <row r="416" spans="3:3" x14ac:dyDescent="0.25">
      <c r="C416" s="243"/>
    </row>
    <row r="417" spans="3:3" x14ac:dyDescent="0.25">
      <c r="C417" s="243"/>
    </row>
    <row r="418" spans="3:3" x14ac:dyDescent="0.25">
      <c r="C418" s="243"/>
    </row>
    <row r="419" spans="3:3" x14ac:dyDescent="0.25">
      <c r="C419" s="243"/>
    </row>
    <row r="420" spans="3:3" x14ac:dyDescent="0.25">
      <c r="C420" s="243"/>
    </row>
    <row r="421" spans="3:3" x14ac:dyDescent="0.25">
      <c r="C421" s="243"/>
    </row>
    <row r="422" spans="3:3" x14ac:dyDescent="0.25">
      <c r="C422" s="243"/>
    </row>
    <row r="423" spans="3:3" x14ac:dyDescent="0.25">
      <c r="C423" s="243"/>
    </row>
    <row r="424" spans="3:3" x14ac:dyDescent="0.25">
      <c r="C424" s="243"/>
    </row>
    <row r="425" spans="3:3" x14ac:dyDescent="0.25">
      <c r="C425" s="243"/>
    </row>
    <row r="426" spans="3:3" x14ac:dyDescent="0.25">
      <c r="C426" s="243"/>
    </row>
    <row r="427" spans="3:3" x14ac:dyDescent="0.25">
      <c r="C427" s="243"/>
    </row>
    <row r="428" spans="3:3" x14ac:dyDescent="0.25">
      <c r="C428" s="243"/>
    </row>
    <row r="429" spans="3:3" x14ac:dyDescent="0.25">
      <c r="C429" s="243"/>
    </row>
    <row r="430" spans="3:3" x14ac:dyDescent="0.25">
      <c r="C430" s="243"/>
    </row>
    <row r="431" spans="3:3" x14ac:dyDescent="0.25">
      <c r="C431" s="243"/>
    </row>
    <row r="432" spans="3:3" x14ac:dyDescent="0.25">
      <c r="C432" s="243"/>
    </row>
    <row r="433" spans="3:3" x14ac:dyDescent="0.25">
      <c r="C433" s="243"/>
    </row>
    <row r="434" spans="3:3" x14ac:dyDescent="0.25">
      <c r="C434" s="243"/>
    </row>
    <row r="435" spans="3:3" x14ac:dyDescent="0.25">
      <c r="C435" s="243"/>
    </row>
    <row r="436" spans="3:3" x14ac:dyDescent="0.25">
      <c r="C436" s="243"/>
    </row>
    <row r="437" spans="3:3" x14ac:dyDescent="0.25">
      <c r="C437" s="243"/>
    </row>
    <row r="438" spans="3:3" x14ac:dyDescent="0.25">
      <c r="C438" s="243"/>
    </row>
    <row r="439" spans="3:3" x14ac:dyDescent="0.25">
      <c r="C439" s="243"/>
    </row>
    <row r="440" spans="3:3" x14ac:dyDescent="0.25">
      <c r="C440" s="243"/>
    </row>
    <row r="441" spans="3:3" x14ac:dyDescent="0.25">
      <c r="C441" s="243"/>
    </row>
    <row r="442" spans="3:3" x14ac:dyDescent="0.25">
      <c r="C442" s="243"/>
    </row>
    <row r="443" spans="3:3" x14ac:dyDescent="0.25">
      <c r="C443" s="243"/>
    </row>
    <row r="444" spans="3:3" x14ac:dyDescent="0.25">
      <c r="C444" s="243"/>
    </row>
    <row r="445" spans="3:3" x14ac:dyDescent="0.25">
      <c r="C445" s="243"/>
    </row>
    <row r="446" spans="3:3" x14ac:dyDescent="0.25">
      <c r="C446" s="243"/>
    </row>
    <row r="447" spans="3:3" x14ac:dyDescent="0.25">
      <c r="C447" s="243"/>
    </row>
    <row r="448" spans="3:3" x14ac:dyDescent="0.25">
      <c r="C448" s="243"/>
    </row>
    <row r="449" spans="3:3" x14ac:dyDescent="0.25">
      <c r="C449" s="243"/>
    </row>
    <row r="450" spans="3:3" x14ac:dyDescent="0.25">
      <c r="C450" s="243"/>
    </row>
    <row r="451" spans="3:3" x14ac:dyDescent="0.25">
      <c r="C451" s="243"/>
    </row>
    <row r="452" spans="3:3" x14ac:dyDescent="0.25">
      <c r="C452" s="243"/>
    </row>
    <row r="453" spans="3:3" x14ac:dyDescent="0.25">
      <c r="C453" s="243"/>
    </row>
    <row r="454" spans="3:3" x14ac:dyDescent="0.25">
      <c r="C454" s="243"/>
    </row>
    <row r="455" spans="3:3" x14ac:dyDescent="0.25">
      <c r="C455" s="243"/>
    </row>
    <row r="456" spans="3:3" x14ac:dyDescent="0.25">
      <c r="C456" s="243"/>
    </row>
    <row r="457" spans="3:3" x14ac:dyDescent="0.25">
      <c r="C457" s="243"/>
    </row>
    <row r="458" spans="3:3" x14ac:dyDescent="0.25">
      <c r="C458" s="243"/>
    </row>
    <row r="459" spans="3:3" x14ac:dyDescent="0.25">
      <c r="C459" s="243"/>
    </row>
    <row r="460" spans="3:3" x14ac:dyDescent="0.25">
      <c r="C460" s="243"/>
    </row>
    <row r="461" spans="3:3" x14ac:dyDescent="0.25">
      <c r="C461" s="243"/>
    </row>
    <row r="462" spans="3:3" x14ac:dyDescent="0.25">
      <c r="C462" s="243"/>
    </row>
    <row r="463" spans="3:3" x14ac:dyDescent="0.25">
      <c r="C463" s="243"/>
    </row>
    <row r="464" spans="3:3" x14ac:dyDescent="0.25">
      <c r="C464" s="243"/>
    </row>
    <row r="465" spans="3:3" x14ac:dyDescent="0.25">
      <c r="C465" s="243"/>
    </row>
    <row r="466" spans="3:3" x14ac:dyDescent="0.25">
      <c r="C466" s="243"/>
    </row>
    <row r="467" spans="3:3" x14ac:dyDescent="0.25">
      <c r="C467" s="243"/>
    </row>
    <row r="468" spans="3:3" x14ac:dyDescent="0.25">
      <c r="C468" s="243"/>
    </row>
    <row r="469" spans="3:3" x14ac:dyDescent="0.25">
      <c r="C469" s="243"/>
    </row>
    <row r="470" spans="3:3" x14ac:dyDescent="0.25">
      <c r="C470" s="243"/>
    </row>
    <row r="471" spans="3:3" x14ac:dyDescent="0.25">
      <c r="C471" s="243"/>
    </row>
    <row r="472" spans="3:3" x14ac:dyDescent="0.25">
      <c r="C472" s="243"/>
    </row>
    <row r="473" spans="3:3" x14ac:dyDescent="0.25">
      <c r="C473" s="243"/>
    </row>
    <row r="474" spans="3:3" x14ac:dyDescent="0.25">
      <c r="C474" s="243"/>
    </row>
    <row r="475" spans="3:3" x14ac:dyDescent="0.25">
      <c r="C475" s="243"/>
    </row>
    <row r="476" spans="3:3" x14ac:dyDescent="0.25">
      <c r="C476" s="243"/>
    </row>
    <row r="477" spans="3:3" x14ac:dyDescent="0.25">
      <c r="C477" s="243"/>
    </row>
    <row r="478" spans="3:3" x14ac:dyDescent="0.25">
      <c r="C478" s="243"/>
    </row>
    <row r="479" spans="3:3" x14ac:dyDescent="0.25">
      <c r="C479" s="243"/>
    </row>
    <row r="480" spans="3:3" x14ac:dyDescent="0.25">
      <c r="C480" s="243"/>
    </row>
    <row r="481" spans="3:3" x14ac:dyDescent="0.25">
      <c r="C481" s="243"/>
    </row>
    <row r="482" spans="3:3" x14ac:dyDescent="0.25">
      <c r="C482" s="243"/>
    </row>
    <row r="483" spans="3:3" x14ac:dyDescent="0.25">
      <c r="C483" s="243"/>
    </row>
    <row r="484" spans="3:3" x14ac:dyDescent="0.25">
      <c r="C484" s="243"/>
    </row>
    <row r="485" spans="3:3" x14ac:dyDescent="0.25">
      <c r="C485" s="243"/>
    </row>
    <row r="486" spans="3:3" x14ac:dyDescent="0.25">
      <c r="C486" s="243"/>
    </row>
    <row r="487" spans="3:3" x14ac:dyDescent="0.25">
      <c r="C487" s="243"/>
    </row>
    <row r="488" spans="3:3" x14ac:dyDescent="0.25">
      <c r="C488" s="243"/>
    </row>
    <row r="489" spans="3:3" x14ac:dyDescent="0.25">
      <c r="C489" s="243"/>
    </row>
    <row r="490" spans="3:3" x14ac:dyDescent="0.25">
      <c r="C490" s="243"/>
    </row>
    <row r="491" spans="3:3" x14ac:dyDescent="0.25">
      <c r="C491" s="243"/>
    </row>
    <row r="492" spans="3:3" x14ac:dyDescent="0.25">
      <c r="C492" s="243"/>
    </row>
    <row r="493" spans="3:3" x14ac:dyDescent="0.25">
      <c r="C493" s="243"/>
    </row>
    <row r="494" spans="3:3" x14ac:dyDescent="0.25">
      <c r="C494" s="243"/>
    </row>
    <row r="495" spans="3:3" x14ac:dyDescent="0.25">
      <c r="C495" s="243"/>
    </row>
    <row r="496" spans="3:3" x14ac:dyDescent="0.25">
      <c r="C496" s="243"/>
    </row>
    <row r="497" spans="3:3" x14ac:dyDescent="0.25">
      <c r="C497" s="243"/>
    </row>
    <row r="498" spans="3:3" x14ac:dyDescent="0.25">
      <c r="C498" s="243"/>
    </row>
    <row r="499" spans="3:3" x14ac:dyDescent="0.25">
      <c r="C499" s="243"/>
    </row>
    <row r="500" spans="3:3" x14ac:dyDescent="0.25">
      <c r="C500" s="243"/>
    </row>
    <row r="501" spans="3:3" x14ac:dyDescent="0.25">
      <c r="C501" s="243"/>
    </row>
    <row r="502" spans="3:3" x14ac:dyDescent="0.25">
      <c r="C502" s="243"/>
    </row>
    <row r="503" spans="3:3" x14ac:dyDescent="0.25">
      <c r="C503" s="243"/>
    </row>
    <row r="504" spans="3:3" x14ac:dyDescent="0.25">
      <c r="C504" s="243"/>
    </row>
    <row r="505" spans="3:3" x14ac:dyDescent="0.25">
      <c r="C505" s="243"/>
    </row>
    <row r="506" spans="3:3" x14ac:dyDescent="0.25">
      <c r="C506" s="243"/>
    </row>
    <row r="507" spans="3:3" x14ac:dyDescent="0.25">
      <c r="C507" s="243"/>
    </row>
    <row r="508" spans="3:3" x14ac:dyDescent="0.25">
      <c r="C508" s="243"/>
    </row>
    <row r="509" spans="3:3" x14ac:dyDescent="0.25">
      <c r="C509" s="243"/>
    </row>
    <row r="510" spans="3:3" x14ac:dyDescent="0.25">
      <c r="C510" s="243"/>
    </row>
    <row r="511" spans="3:3" x14ac:dyDescent="0.25">
      <c r="C511" s="243"/>
    </row>
    <row r="512" spans="3:3" x14ac:dyDescent="0.25">
      <c r="C512" s="243"/>
    </row>
    <row r="513" spans="3:3" x14ac:dyDescent="0.25">
      <c r="C513" s="243"/>
    </row>
    <row r="514" spans="3:3" x14ac:dyDescent="0.25">
      <c r="C514" s="243"/>
    </row>
    <row r="515" spans="3:3" x14ac:dyDescent="0.25">
      <c r="C515" s="243"/>
    </row>
    <row r="516" spans="3:3" x14ac:dyDescent="0.25">
      <c r="C516" s="243"/>
    </row>
    <row r="517" spans="3:3" x14ac:dyDescent="0.25">
      <c r="C517" s="243"/>
    </row>
    <row r="518" spans="3:3" x14ac:dyDescent="0.25">
      <c r="C518" s="243"/>
    </row>
    <row r="519" spans="3:3" x14ac:dyDescent="0.25">
      <c r="C519" s="243"/>
    </row>
    <row r="520" spans="3:3" x14ac:dyDescent="0.25">
      <c r="C520" s="243"/>
    </row>
    <row r="521" spans="3:3" x14ac:dyDescent="0.25">
      <c r="C521" s="243"/>
    </row>
    <row r="522" spans="3:3" x14ac:dyDescent="0.25">
      <c r="C522" s="243"/>
    </row>
    <row r="523" spans="3:3" x14ac:dyDescent="0.25">
      <c r="C523" s="243"/>
    </row>
    <row r="524" spans="3:3" x14ac:dyDescent="0.25">
      <c r="C524" s="243"/>
    </row>
    <row r="525" spans="3:3" x14ac:dyDescent="0.25">
      <c r="C525" s="243"/>
    </row>
    <row r="526" spans="3:3" x14ac:dyDescent="0.25">
      <c r="C526" s="243"/>
    </row>
    <row r="527" spans="3:3" x14ac:dyDescent="0.25">
      <c r="C527" s="243"/>
    </row>
    <row r="528" spans="3:3" x14ac:dyDescent="0.25">
      <c r="C528" s="243"/>
    </row>
    <row r="529" spans="3:3" x14ac:dyDescent="0.25">
      <c r="C529" s="243"/>
    </row>
    <row r="530" spans="3:3" x14ac:dyDescent="0.25">
      <c r="C530" s="243"/>
    </row>
    <row r="531" spans="3:3" x14ac:dyDescent="0.25">
      <c r="C531" s="243"/>
    </row>
    <row r="532" spans="3:3" x14ac:dyDescent="0.25">
      <c r="C532" s="243"/>
    </row>
    <row r="533" spans="3:3" x14ac:dyDescent="0.25">
      <c r="C533" s="243"/>
    </row>
    <row r="534" spans="3:3" x14ac:dyDescent="0.25">
      <c r="C534" s="243"/>
    </row>
    <row r="535" spans="3:3" x14ac:dyDescent="0.25">
      <c r="C535" s="243"/>
    </row>
    <row r="536" spans="3:3" x14ac:dyDescent="0.25">
      <c r="C536" s="243"/>
    </row>
    <row r="537" spans="3:3" x14ac:dyDescent="0.25">
      <c r="C537" s="243"/>
    </row>
    <row r="538" spans="3:3" x14ac:dyDescent="0.25">
      <c r="C538" s="243"/>
    </row>
    <row r="539" spans="3:3" x14ac:dyDescent="0.25">
      <c r="C539" s="243"/>
    </row>
    <row r="540" spans="3:3" x14ac:dyDescent="0.25">
      <c r="C540" s="243"/>
    </row>
    <row r="541" spans="3:3" x14ac:dyDescent="0.25">
      <c r="C541" s="243"/>
    </row>
    <row r="542" spans="3:3" x14ac:dyDescent="0.25">
      <c r="C542" s="243"/>
    </row>
    <row r="543" spans="3:3" x14ac:dyDescent="0.25">
      <c r="C543" s="243"/>
    </row>
    <row r="544" spans="3:3" x14ac:dyDescent="0.25">
      <c r="C544" s="243"/>
    </row>
    <row r="545" spans="3:3" x14ac:dyDescent="0.25">
      <c r="C545" s="243"/>
    </row>
    <row r="546" spans="3:3" x14ac:dyDescent="0.25">
      <c r="C546" s="243"/>
    </row>
    <row r="547" spans="3:3" x14ac:dyDescent="0.25">
      <c r="C547" s="243"/>
    </row>
    <row r="548" spans="3:3" x14ac:dyDescent="0.25">
      <c r="C548" s="243"/>
    </row>
    <row r="549" spans="3:3" x14ac:dyDescent="0.25">
      <c r="C549" s="243"/>
    </row>
    <row r="550" spans="3:3" x14ac:dyDescent="0.25">
      <c r="C550" s="243"/>
    </row>
    <row r="551" spans="3:3" x14ac:dyDescent="0.25">
      <c r="C551" s="243"/>
    </row>
    <row r="552" spans="3:3" x14ac:dyDescent="0.25">
      <c r="C552" s="243"/>
    </row>
    <row r="553" spans="3:3" x14ac:dyDescent="0.25">
      <c r="C553" s="243"/>
    </row>
    <row r="554" spans="3:3" x14ac:dyDescent="0.25">
      <c r="C554" s="243"/>
    </row>
    <row r="555" spans="3:3" x14ac:dyDescent="0.25">
      <c r="C555" s="243"/>
    </row>
    <row r="556" spans="3:3" x14ac:dyDescent="0.25">
      <c r="C556" s="243"/>
    </row>
    <row r="557" spans="3:3" x14ac:dyDescent="0.25">
      <c r="C557" s="243"/>
    </row>
    <row r="558" spans="3:3" x14ac:dyDescent="0.25">
      <c r="C558" s="243"/>
    </row>
    <row r="559" spans="3:3" x14ac:dyDescent="0.25">
      <c r="C559" s="243"/>
    </row>
    <row r="560" spans="3:3" x14ac:dyDescent="0.25">
      <c r="C560" s="243"/>
    </row>
    <row r="561" spans="3:3" x14ac:dyDescent="0.25">
      <c r="C561" s="243"/>
    </row>
    <row r="562" spans="3:3" x14ac:dyDescent="0.25">
      <c r="C562" s="243"/>
    </row>
    <row r="563" spans="3:3" x14ac:dyDescent="0.25">
      <c r="C563" s="243"/>
    </row>
    <row r="564" spans="3:3" x14ac:dyDescent="0.25">
      <c r="C564" s="243"/>
    </row>
    <row r="565" spans="3:3" x14ac:dyDescent="0.25">
      <c r="C565" s="243"/>
    </row>
    <row r="566" spans="3:3" x14ac:dyDescent="0.25">
      <c r="C566" s="243"/>
    </row>
    <row r="567" spans="3:3" x14ac:dyDescent="0.25">
      <c r="C567" s="243"/>
    </row>
    <row r="568" spans="3:3" x14ac:dyDescent="0.25">
      <c r="C568" s="243"/>
    </row>
    <row r="569" spans="3:3" x14ac:dyDescent="0.25">
      <c r="C569" s="243"/>
    </row>
    <row r="570" spans="3:3" x14ac:dyDescent="0.25">
      <c r="C570" s="243"/>
    </row>
    <row r="571" spans="3:3" x14ac:dyDescent="0.25">
      <c r="C571" s="243"/>
    </row>
    <row r="572" spans="3:3" x14ac:dyDescent="0.25">
      <c r="C572" s="243"/>
    </row>
    <row r="573" spans="3:3" x14ac:dyDescent="0.25">
      <c r="C573" s="243"/>
    </row>
    <row r="574" spans="3:3" x14ac:dyDescent="0.25">
      <c r="C574" s="243"/>
    </row>
    <row r="575" spans="3:3" x14ac:dyDescent="0.25">
      <c r="C575" s="243"/>
    </row>
    <row r="576" spans="3:3" x14ac:dyDescent="0.25">
      <c r="C576" s="243"/>
    </row>
    <row r="577" spans="3:3" x14ac:dyDescent="0.25">
      <c r="C577" s="243"/>
    </row>
    <row r="578" spans="3:3" x14ac:dyDescent="0.25">
      <c r="C578" s="243"/>
    </row>
    <row r="579" spans="3:3" x14ac:dyDescent="0.25">
      <c r="C579" s="243"/>
    </row>
    <row r="580" spans="3:3" x14ac:dyDescent="0.25">
      <c r="C580" s="243"/>
    </row>
    <row r="581" spans="3:3" x14ac:dyDescent="0.25">
      <c r="C581" s="243"/>
    </row>
    <row r="582" spans="3:3" x14ac:dyDescent="0.25">
      <c r="C582" s="243"/>
    </row>
    <row r="583" spans="3:3" x14ac:dyDescent="0.25">
      <c r="C583" s="243"/>
    </row>
    <row r="584" spans="3:3" x14ac:dyDescent="0.25">
      <c r="C584" s="243"/>
    </row>
    <row r="585" spans="3:3" x14ac:dyDescent="0.25">
      <c r="C585" s="243"/>
    </row>
    <row r="586" spans="3:3" x14ac:dyDescent="0.25">
      <c r="C586" s="243"/>
    </row>
    <row r="587" spans="3:3" x14ac:dyDescent="0.25">
      <c r="C587" s="243"/>
    </row>
    <row r="588" spans="3:3" x14ac:dyDescent="0.25">
      <c r="C588" s="243"/>
    </row>
    <row r="589" spans="3:3" x14ac:dyDescent="0.25">
      <c r="C589" s="243"/>
    </row>
    <row r="590" spans="3:3" x14ac:dyDescent="0.25">
      <c r="C590" s="243"/>
    </row>
    <row r="591" spans="3:3" x14ac:dyDescent="0.25">
      <c r="C591" s="243"/>
    </row>
    <row r="592" spans="3:3" x14ac:dyDescent="0.25">
      <c r="C592" s="243"/>
    </row>
    <row r="593" spans="3:3" x14ac:dyDescent="0.25">
      <c r="C593" s="243"/>
    </row>
    <row r="594" spans="3:3" x14ac:dyDescent="0.25">
      <c r="C594" s="243"/>
    </row>
    <row r="595" spans="3:3" x14ac:dyDescent="0.25">
      <c r="C595" s="243"/>
    </row>
    <row r="596" spans="3:3" x14ac:dyDescent="0.25">
      <c r="C596" s="243"/>
    </row>
    <row r="597" spans="3:3" x14ac:dyDescent="0.25">
      <c r="C597" s="243"/>
    </row>
    <row r="598" spans="3:3" x14ac:dyDescent="0.25">
      <c r="C598" s="243"/>
    </row>
    <row r="599" spans="3:3" x14ac:dyDescent="0.25">
      <c r="C599" s="243"/>
    </row>
    <row r="600" spans="3:3" x14ac:dyDescent="0.25">
      <c r="C600" s="243"/>
    </row>
    <row r="601" spans="3:3" x14ac:dyDescent="0.25">
      <c r="C601" s="243"/>
    </row>
    <row r="602" spans="3:3" x14ac:dyDescent="0.25">
      <c r="C602" s="243"/>
    </row>
    <row r="603" spans="3:3" x14ac:dyDescent="0.25">
      <c r="C603" s="243"/>
    </row>
    <row r="604" spans="3:3" x14ac:dyDescent="0.25">
      <c r="C604" s="243"/>
    </row>
    <row r="605" spans="3:3" x14ac:dyDescent="0.25">
      <c r="C605" s="243"/>
    </row>
    <row r="606" spans="3:3" x14ac:dyDescent="0.25">
      <c r="C606" s="243"/>
    </row>
    <row r="607" spans="3:3" x14ac:dyDescent="0.25">
      <c r="C607" s="243"/>
    </row>
    <row r="608" spans="3:3" x14ac:dyDescent="0.25">
      <c r="C608" s="243"/>
    </row>
    <row r="609" spans="3:3" x14ac:dyDescent="0.25">
      <c r="C609" s="243"/>
    </row>
    <row r="610" spans="3:3" x14ac:dyDescent="0.25">
      <c r="C610" s="243"/>
    </row>
    <row r="611" spans="3:3" x14ac:dyDescent="0.25">
      <c r="C611" s="243"/>
    </row>
    <row r="612" spans="3:3" x14ac:dyDescent="0.25">
      <c r="C612" s="243"/>
    </row>
    <row r="613" spans="3:3" x14ac:dyDescent="0.25">
      <c r="C613" s="243"/>
    </row>
    <row r="614" spans="3:3" x14ac:dyDescent="0.25">
      <c r="C614" s="243"/>
    </row>
    <row r="615" spans="3:3" x14ac:dyDescent="0.25">
      <c r="C615" s="243"/>
    </row>
    <row r="616" spans="3:3" x14ac:dyDescent="0.25">
      <c r="C616" s="243"/>
    </row>
    <row r="617" spans="3:3" x14ac:dyDescent="0.25">
      <c r="C617" s="243"/>
    </row>
    <row r="618" spans="3:3" x14ac:dyDescent="0.25">
      <c r="C618" s="243"/>
    </row>
    <row r="619" spans="3:3" x14ac:dyDescent="0.25">
      <c r="C619" s="243"/>
    </row>
    <row r="620" spans="3:3" x14ac:dyDescent="0.25">
      <c r="C620" s="243"/>
    </row>
    <row r="621" spans="3:3" x14ac:dyDescent="0.25">
      <c r="C621" s="243"/>
    </row>
    <row r="622" spans="3:3" x14ac:dyDescent="0.25">
      <c r="C622" s="243"/>
    </row>
    <row r="623" spans="3:3" x14ac:dyDescent="0.25">
      <c r="C623" s="243"/>
    </row>
    <row r="624" spans="3:3" x14ac:dyDescent="0.25">
      <c r="C624" s="243"/>
    </row>
    <row r="625" spans="3:3" x14ac:dyDescent="0.25">
      <c r="C625" s="243"/>
    </row>
    <row r="626" spans="3:3" x14ac:dyDescent="0.25">
      <c r="C626" s="243"/>
    </row>
    <row r="627" spans="3:3" x14ac:dyDescent="0.25">
      <c r="C627" s="243"/>
    </row>
    <row r="628" spans="3:3" x14ac:dyDescent="0.25">
      <c r="C628" s="243"/>
    </row>
    <row r="629" spans="3:3" x14ac:dyDescent="0.25">
      <c r="C629" s="243"/>
    </row>
    <row r="630" spans="3:3" x14ac:dyDescent="0.25">
      <c r="C630" s="243"/>
    </row>
    <row r="631" spans="3:3" x14ac:dyDescent="0.25">
      <c r="C631" s="243"/>
    </row>
    <row r="632" spans="3:3" x14ac:dyDescent="0.25">
      <c r="C632" s="243"/>
    </row>
    <row r="633" spans="3:3" x14ac:dyDescent="0.25">
      <c r="C633" s="243"/>
    </row>
    <row r="634" spans="3:3" x14ac:dyDescent="0.25">
      <c r="C634" s="243"/>
    </row>
    <row r="635" spans="3:3" x14ac:dyDescent="0.25">
      <c r="C635" s="243"/>
    </row>
    <row r="636" spans="3:3" x14ac:dyDescent="0.25">
      <c r="C636" s="243"/>
    </row>
    <row r="637" spans="3:3" x14ac:dyDescent="0.25">
      <c r="C637" s="243"/>
    </row>
    <row r="638" spans="3:3" x14ac:dyDescent="0.25">
      <c r="C638" s="243"/>
    </row>
    <row r="639" spans="3:3" x14ac:dyDescent="0.25">
      <c r="C639" s="243"/>
    </row>
    <row r="640" spans="3:3" x14ac:dyDescent="0.25">
      <c r="C640" s="243"/>
    </row>
    <row r="641" spans="3:3" x14ac:dyDescent="0.25">
      <c r="C641" s="243"/>
    </row>
    <row r="642" spans="3:3" x14ac:dyDescent="0.25">
      <c r="C642" s="243"/>
    </row>
    <row r="643" spans="3:3" x14ac:dyDescent="0.25">
      <c r="C643" s="243"/>
    </row>
    <row r="644" spans="3:3" x14ac:dyDescent="0.25">
      <c r="C644" s="243"/>
    </row>
    <row r="645" spans="3:3" x14ac:dyDescent="0.25">
      <c r="C645" s="243"/>
    </row>
    <row r="646" spans="3:3" x14ac:dyDescent="0.25">
      <c r="C646" s="243"/>
    </row>
    <row r="647" spans="3:3" x14ac:dyDescent="0.25">
      <c r="C647" s="243"/>
    </row>
    <row r="648" spans="3:3" x14ac:dyDescent="0.25">
      <c r="C648" s="243"/>
    </row>
    <row r="649" spans="3:3" x14ac:dyDescent="0.25">
      <c r="C649" s="243"/>
    </row>
    <row r="650" spans="3:3" x14ac:dyDescent="0.25">
      <c r="C650" s="243"/>
    </row>
    <row r="651" spans="3:3" x14ac:dyDescent="0.25">
      <c r="C651" s="243"/>
    </row>
    <row r="652" spans="3:3" x14ac:dyDescent="0.25">
      <c r="C652" s="243"/>
    </row>
    <row r="653" spans="3:3" x14ac:dyDescent="0.25">
      <c r="C653" s="243"/>
    </row>
    <row r="654" spans="3:3" x14ac:dyDescent="0.25">
      <c r="C654" s="243"/>
    </row>
    <row r="655" spans="3:3" x14ac:dyDescent="0.25">
      <c r="C655" s="243"/>
    </row>
    <row r="656" spans="3:3" x14ac:dyDescent="0.25">
      <c r="C656" s="243"/>
    </row>
    <row r="657" spans="3:3" x14ac:dyDescent="0.25">
      <c r="C657" s="243"/>
    </row>
    <row r="658" spans="3:3" x14ac:dyDescent="0.25">
      <c r="C658" s="243"/>
    </row>
    <row r="659" spans="3:3" x14ac:dyDescent="0.25">
      <c r="C659" s="243"/>
    </row>
    <row r="660" spans="3:3" x14ac:dyDescent="0.25">
      <c r="C660" s="243"/>
    </row>
    <row r="661" spans="3:3" x14ac:dyDescent="0.25">
      <c r="C661" s="243"/>
    </row>
    <row r="662" spans="3:3" x14ac:dyDescent="0.25">
      <c r="C662" s="243"/>
    </row>
    <row r="663" spans="3:3" x14ac:dyDescent="0.25">
      <c r="C663" s="243"/>
    </row>
    <row r="664" spans="3:3" x14ac:dyDescent="0.25">
      <c r="C664" s="243"/>
    </row>
    <row r="665" spans="3:3" x14ac:dyDescent="0.25">
      <c r="C665" s="243"/>
    </row>
    <row r="666" spans="3:3" x14ac:dyDescent="0.25">
      <c r="C666" s="243"/>
    </row>
    <row r="667" spans="3:3" x14ac:dyDescent="0.25">
      <c r="C667" s="243"/>
    </row>
    <row r="668" spans="3:3" x14ac:dyDescent="0.25">
      <c r="C668" s="243"/>
    </row>
    <row r="669" spans="3:3" x14ac:dyDescent="0.25">
      <c r="C669" s="243"/>
    </row>
    <row r="670" spans="3:3" x14ac:dyDescent="0.25">
      <c r="C670" s="243"/>
    </row>
    <row r="671" spans="3:3" x14ac:dyDescent="0.25">
      <c r="C671" s="243"/>
    </row>
    <row r="672" spans="3:3" x14ac:dyDescent="0.25">
      <c r="C672" s="243"/>
    </row>
    <row r="673" spans="3:3" x14ac:dyDescent="0.25">
      <c r="C673" s="243"/>
    </row>
    <row r="674" spans="3:3" x14ac:dyDescent="0.25">
      <c r="C674" s="243"/>
    </row>
    <row r="675" spans="3:3" x14ac:dyDescent="0.25">
      <c r="C675" s="243"/>
    </row>
    <row r="676" spans="3:3" x14ac:dyDescent="0.25">
      <c r="C676" s="243"/>
    </row>
    <row r="677" spans="3:3" x14ac:dyDescent="0.25">
      <c r="C677" s="243"/>
    </row>
    <row r="678" spans="3:3" x14ac:dyDescent="0.25">
      <c r="C678" s="243"/>
    </row>
    <row r="679" spans="3:3" x14ac:dyDescent="0.25">
      <c r="C679" s="243"/>
    </row>
    <row r="680" spans="3:3" x14ac:dyDescent="0.25">
      <c r="C680" s="243"/>
    </row>
    <row r="681" spans="3:3" x14ac:dyDescent="0.25">
      <c r="C681" s="243"/>
    </row>
    <row r="682" spans="3:3" x14ac:dyDescent="0.25">
      <c r="C682" s="243"/>
    </row>
    <row r="683" spans="3:3" x14ac:dyDescent="0.25">
      <c r="C683" s="243"/>
    </row>
    <row r="684" spans="3:3" x14ac:dyDescent="0.25">
      <c r="C684" s="243"/>
    </row>
    <row r="685" spans="3:3" x14ac:dyDescent="0.25">
      <c r="C685" s="243"/>
    </row>
    <row r="686" spans="3:3" x14ac:dyDescent="0.25">
      <c r="C686" s="243"/>
    </row>
    <row r="687" spans="3:3" x14ac:dyDescent="0.25">
      <c r="C687" s="243"/>
    </row>
    <row r="688" spans="3:3" x14ac:dyDescent="0.25">
      <c r="C688" s="243"/>
    </row>
  </sheetData>
  <mergeCells count="64">
    <mergeCell ref="C144:C145"/>
    <mergeCell ref="C146:C147"/>
    <mergeCell ref="C150:C151"/>
    <mergeCell ref="C234:C237"/>
    <mergeCell ref="C114:C115"/>
    <mergeCell ref="C118:C119"/>
    <mergeCell ref="C120:C121"/>
    <mergeCell ref="C232:C233"/>
    <mergeCell ref="B167:O167"/>
    <mergeCell ref="B227:O227"/>
    <mergeCell ref="C148:C149"/>
    <mergeCell ref="B161:O161"/>
    <mergeCell ref="C224:C225"/>
    <mergeCell ref="C138:C139"/>
    <mergeCell ref="C142:C143"/>
    <mergeCell ref="C130:C131"/>
    <mergeCell ref="C132:C133"/>
    <mergeCell ref="C140:C141"/>
    <mergeCell ref="C134:C135"/>
    <mergeCell ref="C126:C127"/>
    <mergeCell ref="C136:C137"/>
    <mergeCell ref="G9:G10"/>
    <mergeCell ref="C8:C10"/>
    <mergeCell ref="O9:O10"/>
    <mergeCell ref="E8:G8"/>
    <mergeCell ref="B45:B47"/>
    <mergeCell ref="B29:B31"/>
    <mergeCell ref="B11:O11"/>
    <mergeCell ref="B33:B35"/>
    <mergeCell ref="B17:B19"/>
    <mergeCell ref="B37:B39"/>
    <mergeCell ref="B25:B27"/>
    <mergeCell ref="B21:B23"/>
    <mergeCell ref="B41:B43"/>
    <mergeCell ref="B49:B51"/>
    <mergeCell ref="C128:C129"/>
    <mergeCell ref="B53:B55"/>
    <mergeCell ref="B57:B59"/>
    <mergeCell ref="B61:O61"/>
    <mergeCell ref="B79:O79"/>
    <mergeCell ref="B68:O68"/>
    <mergeCell ref="B64:B65"/>
    <mergeCell ref="C116:C117"/>
    <mergeCell ref="C110:C111"/>
    <mergeCell ref="C106:C107"/>
    <mergeCell ref="C112:C113"/>
    <mergeCell ref="C122:C123"/>
    <mergeCell ref="C124:C125"/>
    <mergeCell ref="B1:O1"/>
    <mergeCell ref="B2:O2"/>
    <mergeCell ref="B3:O3"/>
    <mergeCell ref="B4:O4"/>
    <mergeCell ref="M9:N9"/>
    <mergeCell ref="H8:H10"/>
    <mergeCell ref="D8:D10"/>
    <mergeCell ref="B8:B10"/>
    <mergeCell ref="L8:L10"/>
    <mergeCell ref="K9:K10"/>
    <mergeCell ref="A6:O6"/>
    <mergeCell ref="E9:F9"/>
    <mergeCell ref="A8:A10"/>
    <mergeCell ref="I8:K8"/>
    <mergeCell ref="M8:O8"/>
    <mergeCell ref="I9:J9"/>
  </mergeCells>
  <pageMargins left="1.1811023622047245" right="0.39370078740157483" top="0.78740157480314965" bottom="0.78740157480314965" header="0.31496062992125984" footer="0.31496062992125984"/>
  <pageSetup paperSize="9" scale="94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59"/>
  <sheetViews>
    <sheetView showZeros="0" workbookViewId="0">
      <selection activeCell="R11" sqref="R11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4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19"/>
      <c r="C1" s="618" t="s">
        <v>329</v>
      </c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</row>
    <row r="2" spans="1:17" x14ac:dyDescent="0.25">
      <c r="B2" s="119"/>
      <c r="C2" s="618" t="s">
        <v>467</v>
      </c>
      <c r="D2" s="618"/>
      <c r="E2" s="618"/>
      <c r="F2" s="618"/>
      <c r="G2" s="618"/>
      <c r="H2" s="618"/>
      <c r="I2" s="618"/>
      <c r="J2" s="618"/>
      <c r="K2" s="618"/>
      <c r="L2" s="618"/>
      <c r="M2" s="618"/>
      <c r="N2" s="618"/>
      <c r="O2" s="618"/>
    </row>
    <row r="3" spans="1:17" x14ac:dyDescent="0.25">
      <c r="B3" s="119"/>
      <c r="C3" s="618" t="s">
        <v>529</v>
      </c>
      <c r="D3" s="618"/>
      <c r="E3" s="618"/>
      <c r="F3" s="618"/>
      <c r="G3" s="618"/>
      <c r="H3" s="618"/>
      <c r="I3" s="618"/>
      <c r="J3" s="618"/>
      <c r="K3" s="618"/>
      <c r="L3" s="618"/>
      <c r="M3" s="618"/>
      <c r="N3" s="618"/>
      <c r="O3" s="618"/>
    </row>
    <row r="4" spans="1:17" x14ac:dyDescent="0.25">
      <c r="B4" s="119"/>
      <c r="C4" s="618" t="s">
        <v>345</v>
      </c>
      <c r="D4" s="618"/>
      <c r="E4" s="618"/>
      <c r="F4" s="618"/>
      <c r="G4" s="618"/>
      <c r="H4" s="618"/>
      <c r="I4" s="618"/>
      <c r="J4" s="618"/>
      <c r="K4" s="618"/>
      <c r="L4" s="618"/>
      <c r="M4" s="618"/>
      <c r="N4" s="618"/>
      <c r="O4" s="618"/>
    </row>
    <row r="5" spans="1:17" x14ac:dyDescent="0.25">
      <c r="C5" s="120"/>
      <c r="D5" s="121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1"/>
    </row>
    <row r="6" spans="1:17" ht="30.75" customHeight="1" x14ac:dyDescent="0.25">
      <c r="A6" s="547" t="s">
        <v>487</v>
      </c>
      <c r="B6" s="547"/>
      <c r="C6" s="547"/>
      <c r="D6" s="547"/>
      <c r="E6" s="547"/>
      <c r="F6" s="547"/>
      <c r="G6" s="547"/>
      <c r="H6" s="547"/>
      <c r="I6" s="547"/>
      <c r="J6" s="547"/>
      <c r="K6" s="547"/>
      <c r="L6" s="547"/>
      <c r="M6" s="547"/>
      <c r="N6" s="547"/>
      <c r="O6" s="547"/>
    </row>
    <row r="7" spans="1:17" ht="17.25" customHeight="1" x14ac:dyDescent="0.25">
      <c r="A7" s="59"/>
      <c r="B7" s="59"/>
      <c r="C7" s="59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5" t="s">
        <v>412</v>
      </c>
    </row>
    <row r="8" spans="1:17" x14ac:dyDescent="0.25">
      <c r="A8" s="617" t="s">
        <v>5</v>
      </c>
      <c r="B8" s="541" t="s">
        <v>326</v>
      </c>
      <c r="C8" s="541" t="s">
        <v>54</v>
      </c>
      <c r="D8" s="537" t="s">
        <v>337</v>
      </c>
      <c r="E8" s="563" t="s">
        <v>194</v>
      </c>
      <c r="F8" s="563"/>
      <c r="G8" s="563"/>
      <c r="H8" s="550" t="s">
        <v>339</v>
      </c>
      <c r="I8" s="569" t="s">
        <v>194</v>
      </c>
      <c r="J8" s="569"/>
      <c r="K8" s="569"/>
      <c r="L8" s="530" t="s">
        <v>0</v>
      </c>
      <c r="M8" s="530" t="s">
        <v>194</v>
      </c>
      <c r="N8" s="530"/>
      <c r="O8" s="530"/>
    </row>
    <row r="9" spans="1:17" x14ac:dyDescent="0.25">
      <c r="A9" s="617"/>
      <c r="B9" s="541"/>
      <c r="C9" s="541"/>
      <c r="D9" s="537"/>
      <c r="E9" s="563" t="s">
        <v>1</v>
      </c>
      <c r="F9" s="563"/>
      <c r="G9" s="537" t="s">
        <v>2</v>
      </c>
      <c r="H9" s="550"/>
      <c r="I9" s="569" t="s">
        <v>1</v>
      </c>
      <c r="J9" s="569"/>
      <c r="K9" s="550" t="s">
        <v>2</v>
      </c>
      <c r="L9" s="530"/>
      <c r="M9" s="530" t="s">
        <v>1</v>
      </c>
      <c r="N9" s="530"/>
      <c r="O9" s="541" t="s">
        <v>2</v>
      </c>
      <c r="Q9" s="122"/>
    </row>
    <row r="10" spans="1:17" ht="29.25" customHeight="1" x14ac:dyDescent="0.25">
      <c r="A10" s="617"/>
      <c r="B10" s="541"/>
      <c r="C10" s="541"/>
      <c r="D10" s="537"/>
      <c r="E10" s="140" t="s">
        <v>3</v>
      </c>
      <c r="F10" s="139" t="s">
        <v>4</v>
      </c>
      <c r="G10" s="537"/>
      <c r="H10" s="550"/>
      <c r="I10" s="141" t="s">
        <v>3</v>
      </c>
      <c r="J10" s="136" t="s">
        <v>4</v>
      </c>
      <c r="K10" s="550"/>
      <c r="L10" s="530"/>
      <c r="M10" s="137" t="s">
        <v>3</v>
      </c>
      <c r="N10" s="135" t="s">
        <v>4</v>
      </c>
      <c r="O10" s="541"/>
      <c r="P10" s="71" t="s">
        <v>305</v>
      </c>
      <c r="Q10" s="72"/>
    </row>
    <row r="11" spans="1:17" ht="15.95" customHeight="1" x14ac:dyDescent="0.25">
      <c r="A11" s="14" t="s">
        <v>71</v>
      </c>
      <c r="B11" s="527" t="s">
        <v>59</v>
      </c>
      <c r="C11" s="528"/>
      <c r="D11" s="528"/>
      <c r="E11" s="528"/>
      <c r="F11" s="528"/>
      <c r="G11" s="528"/>
      <c r="H11" s="528"/>
      <c r="I11" s="528"/>
      <c r="J11" s="528"/>
      <c r="K11" s="528"/>
      <c r="L11" s="528"/>
      <c r="M11" s="528"/>
      <c r="N11" s="528"/>
      <c r="O11" s="529"/>
      <c r="P11" s="71" t="s">
        <v>306</v>
      </c>
      <c r="Q11" s="72"/>
    </row>
    <row r="12" spans="1:17" ht="15" customHeight="1" x14ac:dyDescent="0.25">
      <c r="A12" s="14" t="s">
        <v>182</v>
      </c>
      <c r="B12" s="13" t="s">
        <v>20</v>
      </c>
      <c r="C12" s="16" t="s">
        <v>31</v>
      </c>
      <c r="D12" s="17">
        <f>E12+G12</f>
        <v>109.89999999999999</v>
      </c>
      <c r="E12" s="17">
        <v>105.6</v>
      </c>
      <c r="F12" s="17"/>
      <c r="G12" s="17">
        <v>4.3</v>
      </c>
      <c r="H12" s="11">
        <f>I12+K12</f>
        <v>0</v>
      </c>
      <c r="I12" s="11"/>
      <c r="J12" s="11"/>
      <c r="K12" s="11"/>
      <c r="L12" s="13">
        <f>M12+O12</f>
        <v>109.89999999999999</v>
      </c>
      <c r="M12" s="13">
        <f>E12+I12</f>
        <v>105.6</v>
      </c>
      <c r="N12" s="13">
        <f>F12+J12</f>
        <v>0</v>
      </c>
      <c r="O12" s="13">
        <f>G12+K12</f>
        <v>4.3</v>
      </c>
      <c r="P12" s="71" t="s">
        <v>307</v>
      </c>
      <c r="Q12" s="72"/>
    </row>
    <row r="13" spans="1:17" ht="15.95" customHeight="1" x14ac:dyDescent="0.25">
      <c r="A13" s="21" t="s">
        <v>72</v>
      </c>
      <c r="B13" s="22" t="s">
        <v>175</v>
      </c>
      <c r="C13" s="29"/>
      <c r="D13" s="24">
        <f>D12</f>
        <v>109.89999999999999</v>
      </c>
      <c r="E13" s="24">
        <f>E12</f>
        <v>105.6</v>
      </c>
      <c r="F13" s="24">
        <f>F12</f>
        <v>0</v>
      </c>
      <c r="G13" s="24">
        <f>G12</f>
        <v>4.3</v>
      </c>
      <c r="H13" s="25">
        <f t="shared" ref="H13:O13" si="0">H12</f>
        <v>0</v>
      </c>
      <c r="I13" s="25">
        <f t="shared" si="0"/>
        <v>0</v>
      </c>
      <c r="J13" s="25">
        <f t="shared" si="0"/>
        <v>0</v>
      </c>
      <c r="K13" s="25">
        <f t="shared" si="0"/>
        <v>0</v>
      </c>
      <c r="L13" s="22">
        <f t="shared" si="0"/>
        <v>109.89999999999999</v>
      </c>
      <c r="M13" s="22">
        <f t="shared" si="0"/>
        <v>105.6</v>
      </c>
      <c r="N13" s="22">
        <f t="shared" si="0"/>
        <v>0</v>
      </c>
      <c r="O13" s="22">
        <f t="shared" si="0"/>
        <v>4.3</v>
      </c>
      <c r="P13" s="71" t="s">
        <v>308</v>
      </c>
      <c r="Q13" s="72"/>
    </row>
    <row r="14" spans="1:17" ht="15.95" customHeight="1" x14ac:dyDescent="0.25">
      <c r="A14" s="14" t="s">
        <v>73</v>
      </c>
      <c r="B14" s="527" t="s">
        <v>63</v>
      </c>
      <c r="C14" s="528"/>
      <c r="D14" s="528"/>
      <c r="E14" s="528"/>
      <c r="F14" s="528"/>
      <c r="G14" s="528"/>
      <c r="H14" s="528"/>
      <c r="I14" s="528"/>
      <c r="J14" s="528"/>
      <c r="K14" s="528"/>
      <c r="L14" s="528"/>
      <c r="M14" s="528"/>
      <c r="N14" s="528"/>
      <c r="O14" s="529"/>
      <c r="P14" s="71" t="s">
        <v>311</v>
      </c>
      <c r="Q14" s="72">
        <f>L12</f>
        <v>109.89999999999999</v>
      </c>
    </row>
    <row r="15" spans="1:17" ht="15" customHeight="1" x14ac:dyDescent="0.25">
      <c r="A15" s="14" t="s">
        <v>74</v>
      </c>
      <c r="B15" s="13" t="s">
        <v>20</v>
      </c>
      <c r="C15" s="16" t="s">
        <v>32</v>
      </c>
      <c r="D15" s="17">
        <f>E15+G15</f>
        <v>34.9</v>
      </c>
      <c r="E15" s="17">
        <v>34.9</v>
      </c>
      <c r="F15" s="17"/>
      <c r="G15" s="17"/>
      <c r="H15" s="11">
        <f>I15+K15</f>
        <v>0</v>
      </c>
      <c r="I15" s="11"/>
      <c r="J15" s="11"/>
      <c r="K15" s="11"/>
      <c r="L15" s="13">
        <f>M15+O15</f>
        <v>34.9</v>
      </c>
      <c r="M15" s="13">
        <f>E15+I15</f>
        <v>34.9</v>
      </c>
      <c r="N15" s="13">
        <f>F15+J15</f>
        <v>0</v>
      </c>
      <c r="O15" s="13">
        <f>G15+K15</f>
        <v>0</v>
      </c>
      <c r="P15" s="71" t="s">
        <v>309</v>
      </c>
      <c r="Q15" s="72">
        <f>SUM(I20:I30)</f>
        <v>0</v>
      </c>
    </row>
    <row r="16" spans="1:17" ht="15.95" customHeight="1" x14ac:dyDescent="0.25">
      <c r="A16" s="21" t="s">
        <v>75</v>
      </c>
      <c r="B16" s="22" t="s">
        <v>176</v>
      </c>
      <c r="C16" s="29"/>
      <c r="D16" s="24">
        <f>D15</f>
        <v>34.9</v>
      </c>
      <c r="E16" s="24">
        <f>E15</f>
        <v>34.9</v>
      </c>
      <c r="F16" s="24">
        <f>F15</f>
        <v>0</v>
      </c>
      <c r="G16" s="24">
        <f>G15</f>
        <v>0</v>
      </c>
      <c r="H16" s="25">
        <f t="shared" ref="H16:O16" si="1">H15</f>
        <v>0</v>
      </c>
      <c r="I16" s="25">
        <f t="shared" si="1"/>
        <v>0</v>
      </c>
      <c r="J16" s="25">
        <f t="shared" si="1"/>
        <v>0</v>
      </c>
      <c r="K16" s="25">
        <f t="shared" si="1"/>
        <v>0</v>
      </c>
      <c r="L16" s="22">
        <f t="shared" si="1"/>
        <v>34.9</v>
      </c>
      <c r="M16" s="22">
        <f t="shared" si="1"/>
        <v>34.9</v>
      </c>
      <c r="N16" s="22">
        <f t="shared" si="1"/>
        <v>0</v>
      </c>
      <c r="O16" s="22">
        <f t="shared" si="1"/>
        <v>0</v>
      </c>
      <c r="P16" s="71" t="s">
        <v>310</v>
      </c>
      <c r="Q16" s="72">
        <f>L15</f>
        <v>34.9</v>
      </c>
    </row>
    <row r="17" spans="1:17" ht="15.95" customHeight="1" x14ac:dyDescent="0.25">
      <c r="A17" s="123" t="s">
        <v>76</v>
      </c>
      <c r="B17" s="153" t="s">
        <v>172</v>
      </c>
      <c r="C17" s="154"/>
      <c r="D17" s="48">
        <f>D13+D16</f>
        <v>144.79999999999998</v>
      </c>
      <c r="E17" s="48">
        <f>E13+E16</f>
        <v>140.5</v>
      </c>
      <c r="F17" s="48">
        <f>F13+F16</f>
        <v>0</v>
      </c>
      <c r="G17" s="48">
        <f>G13+G16</f>
        <v>4.3</v>
      </c>
      <c r="H17" s="49">
        <f t="shared" ref="H17:O17" si="2">H13+H16</f>
        <v>0</v>
      </c>
      <c r="I17" s="49">
        <f t="shared" si="2"/>
        <v>0</v>
      </c>
      <c r="J17" s="49">
        <f t="shared" si="2"/>
        <v>0</v>
      </c>
      <c r="K17" s="49">
        <f t="shared" si="2"/>
        <v>0</v>
      </c>
      <c r="L17" s="50">
        <f t="shared" si="2"/>
        <v>144.79999999999998</v>
      </c>
      <c r="M17" s="50">
        <f t="shared" si="2"/>
        <v>140.5</v>
      </c>
      <c r="N17" s="50">
        <f t="shared" si="2"/>
        <v>0</v>
      </c>
      <c r="O17" s="50">
        <f t="shared" si="2"/>
        <v>4.3</v>
      </c>
      <c r="P17" s="71" t="s">
        <v>312</v>
      </c>
      <c r="Q17" s="72">
        <f>SUM(I66:I79)</f>
        <v>0</v>
      </c>
    </row>
    <row r="18" spans="1:17" ht="15" customHeight="1" x14ac:dyDescent="0.25">
      <c r="A18" s="107" t="s">
        <v>173</v>
      </c>
      <c r="B18" s="124"/>
      <c r="C18" s="125"/>
      <c r="D18" s="124"/>
      <c r="E18" s="124"/>
      <c r="F18" s="109"/>
      <c r="G18" s="109"/>
      <c r="H18" s="109"/>
      <c r="I18" s="109"/>
      <c r="J18" s="109"/>
      <c r="K18" s="109"/>
      <c r="L18" s="109"/>
      <c r="M18" s="109"/>
      <c r="N18" s="109"/>
      <c r="P18" s="71" t="s">
        <v>313</v>
      </c>
      <c r="Q18" s="72">
        <f>SUM(I37:I63)</f>
        <v>0</v>
      </c>
    </row>
    <row r="19" spans="1:17" x14ac:dyDescent="0.25">
      <c r="A19" s="107"/>
      <c r="B19" s="7"/>
      <c r="C19" s="110"/>
      <c r="D19" s="7"/>
      <c r="E19" s="7"/>
      <c r="F19" s="111"/>
      <c r="G19" s="7"/>
      <c r="H19" s="7"/>
      <c r="I19" s="7"/>
      <c r="J19" s="7"/>
      <c r="K19" s="7"/>
      <c r="L19" s="7"/>
      <c r="M19" s="7"/>
      <c r="N19" s="7"/>
      <c r="P19" s="71" t="s">
        <v>314</v>
      </c>
      <c r="Q19" s="72">
        <f>SUM(I82:I85)</f>
        <v>0</v>
      </c>
    </row>
    <row r="20" spans="1:17" x14ac:dyDescent="0.25">
      <c r="A20" s="7"/>
      <c r="B20" s="7"/>
      <c r="C20" s="53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6" t="s">
        <v>172</v>
      </c>
      <c r="Q20" s="77">
        <f>SUM(Q10:Q19)</f>
        <v>144.79999999999998</v>
      </c>
    </row>
    <row r="21" spans="1:17" x14ac:dyDescent="0.25">
      <c r="A21" s="7"/>
      <c r="B21" s="7"/>
      <c r="C21" s="53"/>
      <c r="D21" s="7"/>
      <c r="E21" s="7"/>
      <c r="F21" s="7"/>
      <c r="G21" s="7"/>
      <c r="H21" s="7"/>
      <c r="I21" s="7"/>
      <c r="J21" s="7" t="s">
        <v>453</v>
      </c>
      <c r="K21" s="7"/>
      <c r="L21" s="7"/>
      <c r="M21" s="7"/>
      <c r="N21" s="7"/>
      <c r="P21" s="78"/>
      <c r="Q21" s="78"/>
    </row>
    <row r="22" spans="1:17" x14ac:dyDescent="0.25">
      <c r="A22" s="7"/>
      <c r="B22" s="7"/>
      <c r="C22" s="53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P22" s="78"/>
      <c r="Q22" s="78">
        <f>Q20-L17</f>
        <v>0</v>
      </c>
    </row>
    <row r="23" spans="1:17" x14ac:dyDescent="0.25">
      <c r="A23" s="7"/>
      <c r="B23" s="7"/>
      <c r="C23" s="53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7" x14ac:dyDescent="0.25">
      <c r="A24" s="7"/>
      <c r="B24" s="7"/>
      <c r="C24" s="53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Q24" s="2">
        <f>L17-Q20</f>
        <v>0</v>
      </c>
    </row>
    <row r="25" spans="1:17" x14ac:dyDescent="0.25">
      <c r="A25" s="7"/>
      <c r="B25" s="7"/>
      <c r="C25" s="53"/>
      <c r="D25" s="7"/>
      <c r="E25" s="7"/>
      <c r="F25" s="7"/>
      <c r="G25" s="7" t="s">
        <v>173</v>
      </c>
      <c r="H25" s="7"/>
      <c r="I25" s="7"/>
      <c r="J25" s="7"/>
      <c r="K25" s="7"/>
      <c r="L25" s="7"/>
      <c r="M25" s="7"/>
      <c r="N25" s="7"/>
    </row>
    <row r="26" spans="1:17" x14ac:dyDescent="0.25">
      <c r="A26" s="7"/>
      <c r="B26" s="7"/>
      <c r="C26" s="53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</row>
    <row r="27" spans="1:17" x14ac:dyDescent="0.25">
      <c r="A27" s="7"/>
      <c r="B27" s="7"/>
      <c r="C27" s="53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7" x14ac:dyDescent="0.25">
      <c r="A28" s="7"/>
      <c r="B28" s="7"/>
      <c r="C28" s="53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17" x14ac:dyDescent="0.25">
      <c r="A29" s="7"/>
      <c r="B29" s="7"/>
      <c r="C29" s="53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</row>
    <row r="30" spans="1:17" x14ac:dyDescent="0.25">
      <c r="A30" s="7"/>
      <c r="B30" s="7"/>
      <c r="C30" s="53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</row>
    <row r="31" spans="1:17" x14ac:dyDescent="0.25">
      <c r="A31" s="7"/>
      <c r="B31" s="7"/>
      <c r="C31" s="53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</row>
    <row r="32" spans="1:17" x14ac:dyDescent="0.25">
      <c r="A32" s="7"/>
      <c r="B32" s="7"/>
      <c r="C32" s="53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pans="1:14" x14ac:dyDescent="0.25">
      <c r="A33" s="7"/>
      <c r="B33" s="7"/>
      <c r="C33" s="53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pans="1:14" x14ac:dyDescent="0.25">
      <c r="A34" s="7"/>
      <c r="B34" s="7"/>
      <c r="C34" s="53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pans="1:14" x14ac:dyDescent="0.25">
      <c r="A35" s="7"/>
      <c r="B35" s="7"/>
      <c r="C35" s="53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pans="1:14" x14ac:dyDescent="0.25">
      <c r="A36" s="7"/>
      <c r="B36" s="7"/>
      <c r="C36" s="53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4" x14ac:dyDescent="0.25">
      <c r="A37" s="7"/>
      <c r="B37" s="7"/>
      <c r="C37" s="53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x14ac:dyDescent="0.25">
      <c r="A38" s="7"/>
      <c r="B38" s="7"/>
      <c r="C38" s="53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x14ac:dyDescent="0.25">
      <c r="A39" s="7"/>
      <c r="B39" s="7"/>
      <c r="C39" s="53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x14ac:dyDescent="0.25">
      <c r="A40" s="7"/>
      <c r="B40" s="7"/>
      <c r="C40" s="53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4" x14ac:dyDescent="0.25">
      <c r="A41" s="7"/>
      <c r="B41" s="7"/>
      <c r="C41" s="53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4" x14ac:dyDescent="0.25">
      <c r="A42" s="7"/>
      <c r="B42" s="7"/>
      <c r="C42" s="53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4" x14ac:dyDescent="0.25">
      <c r="A43" s="7"/>
      <c r="B43" s="7"/>
      <c r="C43" s="53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4" x14ac:dyDescent="0.25">
      <c r="A44" s="7"/>
      <c r="B44" s="7"/>
      <c r="C44" s="53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4" x14ac:dyDescent="0.25">
      <c r="A45" s="7"/>
      <c r="B45" s="7"/>
      <c r="C45" s="53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4" x14ac:dyDescent="0.25">
      <c r="A46" s="7"/>
      <c r="B46" s="7"/>
      <c r="C46" s="53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</row>
    <row r="47" spans="1:14" x14ac:dyDescent="0.25">
      <c r="A47" s="7"/>
      <c r="B47" s="7"/>
      <c r="C47" s="53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4" x14ac:dyDescent="0.25">
      <c r="A48" s="7"/>
      <c r="B48" s="7"/>
      <c r="C48" s="53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C131" s="54"/>
    </row>
    <row r="132" spans="1:14" x14ac:dyDescent="0.25">
      <c r="C132" s="54"/>
    </row>
    <row r="133" spans="1:14" x14ac:dyDescent="0.25">
      <c r="C133" s="54"/>
    </row>
    <row r="134" spans="1:14" x14ac:dyDescent="0.25">
      <c r="C134" s="54"/>
    </row>
    <row r="135" spans="1:14" x14ac:dyDescent="0.25">
      <c r="C135" s="54"/>
    </row>
    <row r="136" spans="1:14" x14ac:dyDescent="0.25">
      <c r="C136" s="54"/>
    </row>
    <row r="137" spans="1:14" x14ac:dyDescent="0.25">
      <c r="C137" s="54"/>
    </row>
    <row r="138" spans="1:14" x14ac:dyDescent="0.25">
      <c r="C138" s="54"/>
    </row>
    <row r="139" spans="1:14" x14ac:dyDescent="0.25">
      <c r="C139" s="54"/>
    </row>
    <row r="140" spans="1:14" x14ac:dyDescent="0.25">
      <c r="C140" s="54"/>
    </row>
    <row r="141" spans="1:14" x14ac:dyDescent="0.25">
      <c r="C141" s="54"/>
    </row>
    <row r="142" spans="1:14" x14ac:dyDescent="0.25">
      <c r="C142" s="54"/>
    </row>
    <row r="143" spans="1:14" x14ac:dyDescent="0.25">
      <c r="C143" s="54"/>
    </row>
    <row r="144" spans="1:14" x14ac:dyDescent="0.25">
      <c r="C144" s="54"/>
    </row>
    <row r="145" spans="3:3" x14ac:dyDescent="0.25">
      <c r="C145" s="54"/>
    </row>
    <row r="146" spans="3:3" x14ac:dyDescent="0.25">
      <c r="C146" s="54"/>
    </row>
    <row r="147" spans="3:3" x14ac:dyDescent="0.25">
      <c r="C147" s="54"/>
    </row>
    <row r="148" spans="3:3" x14ac:dyDescent="0.25">
      <c r="C148" s="54"/>
    </row>
    <row r="149" spans="3:3" x14ac:dyDescent="0.25">
      <c r="C149" s="54"/>
    </row>
    <row r="150" spans="3:3" x14ac:dyDescent="0.25">
      <c r="C150" s="54"/>
    </row>
    <row r="151" spans="3:3" x14ac:dyDescent="0.25">
      <c r="C151" s="54"/>
    </row>
    <row r="152" spans="3:3" x14ac:dyDescent="0.25">
      <c r="C152" s="54"/>
    </row>
    <row r="153" spans="3:3" x14ac:dyDescent="0.25">
      <c r="C153" s="54"/>
    </row>
    <row r="154" spans="3:3" x14ac:dyDescent="0.25">
      <c r="C154" s="54"/>
    </row>
    <row r="155" spans="3:3" x14ac:dyDescent="0.25">
      <c r="C155" s="54"/>
    </row>
    <row r="156" spans="3:3" x14ac:dyDescent="0.25">
      <c r="C156" s="54"/>
    </row>
    <row r="157" spans="3:3" x14ac:dyDescent="0.25">
      <c r="C157" s="54"/>
    </row>
    <row r="158" spans="3:3" x14ac:dyDescent="0.25">
      <c r="C158" s="54"/>
    </row>
    <row r="159" spans="3:3" x14ac:dyDescent="0.25">
      <c r="C159" s="54"/>
    </row>
    <row r="160" spans="3:3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</sheetData>
  <mergeCells count="22">
    <mergeCell ref="B14:O14"/>
    <mergeCell ref="L8:L10"/>
    <mergeCell ref="M8:O8"/>
    <mergeCell ref="E9:F9"/>
    <mergeCell ref="G9:G10"/>
    <mergeCell ref="I9:J9"/>
    <mergeCell ref="M9:N9"/>
    <mergeCell ref="O9:O10"/>
    <mergeCell ref="D8:D10"/>
    <mergeCell ref="I8:K8"/>
    <mergeCell ref="B11:O11"/>
    <mergeCell ref="K9:K10"/>
    <mergeCell ref="B8:B10"/>
    <mergeCell ref="C8:C10"/>
    <mergeCell ref="E8:G8"/>
    <mergeCell ref="H8:H10"/>
    <mergeCell ref="A8:A10"/>
    <mergeCell ref="C1:O1"/>
    <mergeCell ref="C2:O2"/>
    <mergeCell ref="C3:O3"/>
    <mergeCell ref="C4:O4"/>
    <mergeCell ref="A6:O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3"/>
  <sheetViews>
    <sheetView showZeros="0" workbookViewId="0">
      <selection activeCell="B3" sqref="B3:O3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4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8" width="9.140625" style="2" hidden="1" customWidth="1"/>
    <col min="19" max="20" width="0" style="2" hidden="1" customWidth="1"/>
    <col min="21" max="16384" width="9.140625" style="2"/>
  </cols>
  <sheetData>
    <row r="1" spans="1:15" x14ac:dyDescent="0.25">
      <c r="B1" s="575" t="s">
        <v>329</v>
      </c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  <c r="N1" s="575"/>
      <c r="O1" s="575"/>
    </row>
    <row r="2" spans="1:15" x14ac:dyDescent="0.25">
      <c r="B2" s="575" t="s">
        <v>467</v>
      </c>
      <c r="C2" s="575"/>
      <c r="D2" s="575"/>
      <c r="E2" s="575"/>
      <c r="F2" s="575"/>
      <c r="G2" s="575"/>
      <c r="H2" s="575"/>
      <c r="I2" s="575"/>
      <c r="J2" s="575"/>
      <c r="K2" s="575"/>
      <c r="L2" s="575"/>
      <c r="M2" s="575"/>
      <c r="N2" s="575"/>
      <c r="O2" s="575"/>
    </row>
    <row r="3" spans="1:15" x14ac:dyDescent="0.25">
      <c r="B3" s="575" t="s">
        <v>529</v>
      </c>
      <c r="C3" s="575"/>
      <c r="D3" s="575"/>
      <c r="E3" s="575"/>
      <c r="F3" s="575"/>
      <c r="G3" s="575"/>
      <c r="H3" s="575"/>
      <c r="I3" s="575"/>
      <c r="J3" s="575"/>
      <c r="K3" s="575"/>
      <c r="L3" s="575"/>
      <c r="M3" s="575"/>
      <c r="N3" s="575"/>
      <c r="O3" s="575"/>
    </row>
    <row r="4" spans="1:15" x14ac:dyDescent="0.25">
      <c r="B4" s="575" t="s">
        <v>346</v>
      </c>
      <c r="C4" s="575"/>
      <c r="D4" s="575"/>
      <c r="E4" s="575"/>
      <c r="F4" s="575"/>
      <c r="G4" s="575"/>
      <c r="H4" s="575"/>
      <c r="I4" s="575"/>
      <c r="J4" s="575"/>
      <c r="K4" s="575"/>
      <c r="L4" s="575"/>
      <c r="M4" s="575"/>
      <c r="N4" s="575"/>
      <c r="O4" s="575"/>
    </row>
    <row r="5" spans="1:15" ht="13.5" hidden="1" customHeight="1" x14ac:dyDescent="0.25">
      <c r="B5" s="619" t="s">
        <v>418</v>
      </c>
      <c r="C5" s="619"/>
      <c r="D5" s="619"/>
      <c r="E5" s="619"/>
      <c r="F5" s="619"/>
      <c r="G5" s="619"/>
      <c r="H5" s="619"/>
      <c r="I5" s="619"/>
      <c r="J5" s="619"/>
      <c r="K5" s="619"/>
      <c r="L5" s="619"/>
      <c r="M5" s="619"/>
      <c r="N5" s="619"/>
      <c r="O5" s="619"/>
    </row>
    <row r="6" spans="1:15" ht="15" hidden="1" customHeight="1" x14ac:dyDescent="0.25">
      <c r="B6" s="619" t="s">
        <v>441</v>
      </c>
      <c r="C6" s="619"/>
      <c r="D6" s="619"/>
      <c r="E6" s="619"/>
      <c r="F6" s="619"/>
      <c r="G6" s="619"/>
      <c r="H6" s="619"/>
      <c r="I6" s="619"/>
      <c r="J6" s="619"/>
      <c r="K6" s="619"/>
      <c r="L6" s="619"/>
      <c r="M6" s="619"/>
      <c r="N6" s="619"/>
      <c r="O6" s="619"/>
    </row>
    <row r="7" spans="1:15" ht="15" hidden="1" customHeight="1" x14ac:dyDescent="0.25">
      <c r="A7" s="330"/>
      <c r="B7" s="619" t="s">
        <v>429</v>
      </c>
      <c r="C7" s="619"/>
      <c r="D7" s="619"/>
      <c r="E7" s="619"/>
      <c r="F7" s="619"/>
      <c r="G7" s="619"/>
      <c r="H7" s="619"/>
      <c r="I7" s="619"/>
      <c r="J7" s="619"/>
      <c r="K7" s="619"/>
      <c r="L7" s="619"/>
      <c r="M7" s="619"/>
      <c r="N7" s="619"/>
      <c r="O7" s="619"/>
    </row>
    <row r="8" spans="1:15" hidden="1" x14ac:dyDescent="0.25">
      <c r="A8" s="330"/>
      <c r="B8" s="619" t="s">
        <v>430</v>
      </c>
      <c r="C8" s="619"/>
      <c r="D8" s="619"/>
      <c r="E8" s="619"/>
      <c r="F8" s="619"/>
      <c r="G8" s="619"/>
      <c r="H8" s="619"/>
      <c r="I8" s="619"/>
      <c r="J8" s="619"/>
      <c r="K8" s="619"/>
      <c r="L8" s="619"/>
      <c r="M8" s="619"/>
      <c r="N8" s="619"/>
      <c r="O8" s="619"/>
    </row>
    <row r="9" spans="1:15" ht="15" hidden="1" customHeight="1" x14ac:dyDescent="0.25">
      <c r="A9" s="330"/>
      <c r="B9" s="619" t="s">
        <v>432</v>
      </c>
      <c r="C9" s="619"/>
      <c r="D9" s="619"/>
      <c r="E9" s="619"/>
      <c r="F9" s="619"/>
      <c r="G9" s="619"/>
      <c r="H9" s="619"/>
      <c r="I9" s="619"/>
      <c r="J9" s="619"/>
      <c r="K9" s="619"/>
      <c r="L9" s="619"/>
      <c r="M9" s="619"/>
      <c r="N9" s="619"/>
      <c r="O9" s="619"/>
    </row>
    <row r="10" spans="1:15" hidden="1" x14ac:dyDescent="0.25">
      <c r="A10" s="330"/>
      <c r="B10" s="619" t="s">
        <v>433</v>
      </c>
      <c r="C10" s="619"/>
      <c r="D10" s="619"/>
      <c r="E10" s="619"/>
      <c r="F10" s="619"/>
      <c r="G10" s="619"/>
      <c r="H10" s="619"/>
      <c r="I10" s="619"/>
      <c r="J10" s="619"/>
      <c r="K10" s="619"/>
      <c r="L10" s="619"/>
      <c r="M10" s="619"/>
      <c r="N10" s="619"/>
      <c r="O10" s="619"/>
    </row>
    <row r="11" spans="1:15" hidden="1" x14ac:dyDescent="0.25">
      <c r="A11" s="330"/>
      <c r="B11" s="619" t="s">
        <v>450</v>
      </c>
      <c r="C11" s="619"/>
      <c r="D11" s="619"/>
      <c r="E11" s="619"/>
      <c r="F11" s="619"/>
      <c r="G11" s="619"/>
      <c r="H11" s="619"/>
      <c r="I11" s="619"/>
      <c r="J11" s="619"/>
      <c r="K11" s="619"/>
      <c r="L11" s="619"/>
      <c r="M11" s="619"/>
      <c r="N11" s="619"/>
      <c r="O11" s="619"/>
    </row>
    <row r="12" spans="1:15" hidden="1" x14ac:dyDescent="0.25">
      <c r="A12" s="330"/>
      <c r="B12" s="619" t="s">
        <v>440</v>
      </c>
      <c r="C12" s="619"/>
      <c r="D12" s="619"/>
      <c r="E12" s="619"/>
      <c r="F12" s="619"/>
      <c r="G12" s="619"/>
      <c r="H12" s="619"/>
      <c r="I12" s="619"/>
      <c r="J12" s="619"/>
      <c r="K12" s="619"/>
      <c r="L12" s="619"/>
      <c r="M12" s="619"/>
      <c r="N12" s="619"/>
      <c r="O12" s="619"/>
    </row>
    <row r="13" spans="1:15" hidden="1" x14ac:dyDescent="0.25">
      <c r="A13" s="330"/>
      <c r="B13" s="619" t="s">
        <v>449</v>
      </c>
      <c r="C13" s="619"/>
      <c r="D13" s="619"/>
      <c r="E13" s="619"/>
      <c r="F13" s="619"/>
      <c r="G13" s="619"/>
      <c r="H13" s="619"/>
      <c r="I13" s="619"/>
      <c r="J13" s="619"/>
      <c r="K13" s="619"/>
      <c r="L13" s="619"/>
      <c r="M13" s="619"/>
      <c r="N13" s="619"/>
      <c r="O13" s="619"/>
    </row>
    <row r="14" spans="1:15" hidden="1" x14ac:dyDescent="0.25">
      <c r="A14" s="330"/>
      <c r="B14" s="619" t="s">
        <v>447</v>
      </c>
      <c r="C14" s="619"/>
      <c r="D14" s="619"/>
      <c r="E14" s="619"/>
      <c r="F14" s="619"/>
      <c r="G14" s="619"/>
      <c r="H14" s="619"/>
      <c r="I14" s="619"/>
      <c r="J14" s="619"/>
      <c r="K14" s="619"/>
      <c r="L14" s="619"/>
      <c r="M14" s="619"/>
      <c r="N14" s="619"/>
      <c r="O14" s="619"/>
    </row>
    <row r="15" spans="1:15" hidden="1" x14ac:dyDescent="0.25">
      <c r="A15" s="330"/>
      <c r="B15" s="619" t="s">
        <v>448</v>
      </c>
      <c r="C15" s="619"/>
      <c r="D15" s="619"/>
      <c r="E15" s="619"/>
      <c r="F15" s="619"/>
      <c r="G15" s="619"/>
      <c r="H15" s="619"/>
      <c r="I15" s="619"/>
      <c r="J15" s="619"/>
      <c r="K15" s="619"/>
      <c r="L15" s="619"/>
      <c r="M15" s="619"/>
      <c r="N15" s="619"/>
      <c r="O15" s="619"/>
    </row>
    <row r="16" spans="1:15" hidden="1" x14ac:dyDescent="0.25">
      <c r="A16" s="330"/>
      <c r="B16" s="619" t="s">
        <v>455</v>
      </c>
      <c r="C16" s="619"/>
      <c r="D16" s="619"/>
      <c r="E16" s="619"/>
      <c r="F16" s="619"/>
      <c r="G16" s="619"/>
      <c r="H16" s="619"/>
      <c r="I16" s="619"/>
      <c r="J16" s="619"/>
      <c r="K16" s="619"/>
      <c r="L16" s="619"/>
      <c r="M16" s="619"/>
      <c r="N16" s="619"/>
      <c r="O16" s="619"/>
    </row>
    <row r="17" spans="1:18" hidden="1" x14ac:dyDescent="0.25">
      <c r="A17" s="330"/>
      <c r="B17" s="619" t="s">
        <v>454</v>
      </c>
      <c r="C17" s="619"/>
      <c r="D17" s="619"/>
      <c r="E17" s="619"/>
      <c r="F17" s="619"/>
      <c r="G17" s="619"/>
      <c r="H17" s="619"/>
      <c r="I17" s="619"/>
      <c r="J17" s="619"/>
      <c r="K17" s="619"/>
      <c r="L17" s="619"/>
      <c r="M17" s="619"/>
      <c r="N17" s="619"/>
      <c r="O17" s="619"/>
    </row>
    <row r="18" spans="1:18" hidden="1" x14ac:dyDescent="0.25">
      <c r="A18" s="330"/>
      <c r="B18" s="619" t="s">
        <v>457</v>
      </c>
      <c r="C18" s="619"/>
      <c r="D18" s="619"/>
      <c r="E18" s="619"/>
      <c r="F18" s="619"/>
      <c r="G18" s="619"/>
      <c r="H18" s="619"/>
      <c r="I18" s="619"/>
      <c r="J18" s="619"/>
      <c r="K18" s="619"/>
      <c r="L18" s="619"/>
      <c r="M18" s="619"/>
      <c r="N18" s="619"/>
      <c r="O18" s="619"/>
    </row>
    <row r="19" spans="1:18" hidden="1" x14ac:dyDescent="0.25">
      <c r="A19" s="330"/>
      <c r="B19" s="619" t="s">
        <v>464</v>
      </c>
      <c r="C19" s="619"/>
      <c r="D19" s="619"/>
      <c r="E19" s="619"/>
      <c r="F19" s="619"/>
      <c r="G19" s="619"/>
      <c r="H19" s="619"/>
      <c r="I19" s="619"/>
      <c r="J19" s="619"/>
      <c r="K19" s="619"/>
      <c r="L19" s="619"/>
      <c r="M19" s="619"/>
      <c r="N19" s="619"/>
      <c r="O19" s="619"/>
    </row>
    <row r="20" spans="1:18" hidden="1" x14ac:dyDescent="0.25">
      <c r="A20" s="330"/>
      <c r="B20" s="619" t="s">
        <v>465</v>
      </c>
      <c r="C20" s="619"/>
      <c r="D20" s="619"/>
      <c r="E20" s="619"/>
      <c r="F20" s="619"/>
      <c r="G20" s="619"/>
      <c r="H20" s="619"/>
      <c r="I20" s="619"/>
      <c r="J20" s="619"/>
      <c r="K20" s="619"/>
      <c r="L20" s="619"/>
      <c r="M20" s="619"/>
      <c r="N20" s="619"/>
      <c r="O20" s="619"/>
    </row>
    <row r="21" spans="1:18" ht="12" customHeight="1" x14ac:dyDescent="0.25">
      <c r="B21" s="57"/>
      <c r="C21" s="57"/>
      <c r="D21" s="57"/>
      <c r="E21" s="57"/>
      <c r="F21" s="57"/>
      <c r="G21" s="57"/>
      <c r="H21" s="58"/>
      <c r="I21" s="58"/>
      <c r="J21" s="58"/>
      <c r="K21" s="58"/>
      <c r="L21" s="57"/>
      <c r="M21" s="57"/>
      <c r="N21" s="57"/>
      <c r="O21" s="57"/>
    </row>
    <row r="22" spans="1:18" ht="29.25" customHeight="1" x14ac:dyDescent="0.25">
      <c r="A22" s="547" t="s">
        <v>478</v>
      </c>
      <c r="B22" s="547"/>
      <c r="C22" s="547"/>
      <c r="D22" s="547"/>
      <c r="E22" s="547"/>
      <c r="F22" s="547"/>
      <c r="G22" s="547"/>
      <c r="H22" s="547"/>
      <c r="I22" s="547"/>
      <c r="J22" s="547"/>
      <c r="K22" s="547"/>
      <c r="L22" s="547"/>
      <c r="M22" s="547"/>
      <c r="N22" s="547"/>
      <c r="O22" s="547"/>
    </row>
    <row r="23" spans="1:18" ht="15" customHeight="1" x14ac:dyDescent="0.25">
      <c r="B23" s="59"/>
      <c r="C23" s="59"/>
      <c r="D23" s="59"/>
      <c r="E23" s="59"/>
      <c r="F23" s="59"/>
      <c r="G23" s="59"/>
      <c r="H23" s="60"/>
      <c r="I23" s="60"/>
      <c r="J23" s="60"/>
      <c r="K23" s="60"/>
      <c r="L23" s="59"/>
      <c r="M23" s="59"/>
      <c r="N23" s="59"/>
      <c r="O23" s="5" t="s">
        <v>412</v>
      </c>
    </row>
    <row r="24" spans="1:18" ht="15" customHeight="1" x14ac:dyDescent="0.25">
      <c r="A24" s="551" t="s">
        <v>5</v>
      </c>
      <c r="B24" s="554" t="s">
        <v>326</v>
      </c>
      <c r="C24" s="554" t="s">
        <v>54</v>
      </c>
      <c r="D24" s="531" t="s">
        <v>337</v>
      </c>
      <c r="E24" s="535" t="s">
        <v>194</v>
      </c>
      <c r="F24" s="535"/>
      <c r="G24" s="536"/>
      <c r="H24" s="557" t="s">
        <v>339</v>
      </c>
      <c r="I24" s="560" t="s">
        <v>194</v>
      </c>
      <c r="J24" s="561"/>
      <c r="K24" s="562"/>
      <c r="L24" s="530" t="s">
        <v>0</v>
      </c>
      <c r="M24" s="538" t="s">
        <v>194</v>
      </c>
      <c r="N24" s="539"/>
      <c r="O24" s="540"/>
    </row>
    <row r="25" spans="1:18" x14ac:dyDescent="0.25">
      <c r="A25" s="552"/>
      <c r="B25" s="555"/>
      <c r="C25" s="555"/>
      <c r="D25" s="532"/>
      <c r="E25" s="536" t="s">
        <v>1</v>
      </c>
      <c r="F25" s="563"/>
      <c r="G25" s="537" t="s">
        <v>2</v>
      </c>
      <c r="H25" s="558"/>
      <c r="I25" s="569" t="s">
        <v>1</v>
      </c>
      <c r="J25" s="569"/>
      <c r="K25" s="550" t="s">
        <v>2</v>
      </c>
      <c r="L25" s="530"/>
      <c r="M25" s="530" t="s">
        <v>1</v>
      </c>
      <c r="N25" s="530"/>
      <c r="O25" s="541" t="s">
        <v>2</v>
      </c>
    </row>
    <row r="26" spans="1:18" ht="30" customHeight="1" x14ac:dyDescent="0.25">
      <c r="A26" s="553"/>
      <c r="B26" s="556"/>
      <c r="C26" s="556"/>
      <c r="D26" s="533"/>
      <c r="E26" s="61" t="s">
        <v>3</v>
      </c>
      <c r="F26" s="62" t="s">
        <v>4</v>
      </c>
      <c r="G26" s="531"/>
      <c r="H26" s="559"/>
      <c r="I26" s="63" t="s">
        <v>3</v>
      </c>
      <c r="J26" s="64" t="s">
        <v>4</v>
      </c>
      <c r="K26" s="557"/>
      <c r="L26" s="599"/>
      <c r="M26" s="65" t="s">
        <v>3</v>
      </c>
      <c r="N26" s="66" t="s">
        <v>4</v>
      </c>
      <c r="O26" s="554"/>
    </row>
    <row r="27" spans="1:18" ht="15.95" customHeight="1" x14ac:dyDescent="0.25">
      <c r="A27" s="6" t="s">
        <v>71</v>
      </c>
      <c r="B27" s="527" t="s">
        <v>6</v>
      </c>
      <c r="C27" s="528"/>
      <c r="D27" s="528"/>
      <c r="E27" s="528"/>
      <c r="F27" s="528"/>
      <c r="G27" s="528"/>
      <c r="H27" s="528"/>
      <c r="I27" s="528"/>
      <c r="J27" s="528"/>
      <c r="K27" s="528"/>
      <c r="L27" s="528"/>
      <c r="M27" s="528"/>
      <c r="N27" s="528"/>
      <c r="O27" s="529"/>
      <c r="R27" s="78" t="s">
        <v>501</v>
      </c>
    </row>
    <row r="28" spans="1:18" ht="15" customHeight="1" x14ac:dyDescent="0.25">
      <c r="A28" s="6" t="s">
        <v>182</v>
      </c>
      <c r="B28" s="27" t="s">
        <v>20</v>
      </c>
      <c r="C28" s="8" t="s">
        <v>9</v>
      </c>
      <c r="D28" s="9">
        <f>E28+G28</f>
        <v>16.3</v>
      </c>
      <c r="E28" s="9">
        <v>16.3</v>
      </c>
      <c r="F28" s="9"/>
      <c r="G28" s="9"/>
      <c r="H28" s="10">
        <f>I28+K28</f>
        <v>0</v>
      </c>
      <c r="I28" s="10"/>
      <c r="J28" s="10"/>
      <c r="K28" s="10"/>
      <c r="L28" s="12">
        <f>M28+O28</f>
        <v>16.3</v>
      </c>
      <c r="M28" s="12">
        <f>E28+I28</f>
        <v>16.3</v>
      </c>
      <c r="N28" s="12">
        <f>F28+J28</f>
        <v>0</v>
      </c>
      <c r="O28" s="12">
        <f>G28+K28</f>
        <v>0</v>
      </c>
      <c r="Q28" s="2">
        <f>'2 pr._pajamos pagal rūšis'!L12-'9 pr._įstaigų pajamos'!L28</f>
        <v>0</v>
      </c>
      <c r="R28" s="78">
        <f>'2 pr._pajamos pagal rūšis'!L12-'9 pr._įstaigų pajamos'!L28</f>
        <v>0</v>
      </c>
    </row>
    <row r="29" spans="1:18" x14ac:dyDescent="0.25">
      <c r="A29" s="14" t="s">
        <v>72</v>
      </c>
      <c r="B29" s="67" t="s">
        <v>325</v>
      </c>
      <c r="C29" s="16" t="s">
        <v>9</v>
      </c>
      <c r="D29" s="68">
        <f t="shared" ref="D29:D38" si="0">E29+G29</f>
        <v>2.9</v>
      </c>
      <c r="E29" s="68">
        <v>2.9</v>
      </c>
      <c r="F29" s="68"/>
      <c r="G29" s="68"/>
      <c r="H29" s="69">
        <f t="shared" ref="H29:H38" si="1">I29+K29</f>
        <v>0</v>
      </c>
      <c r="I29" s="69"/>
      <c r="J29" s="69"/>
      <c r="K29" s="69"/>
      <c r="L29" s="70">
        <f t="shared" ref="L29:L38" si="2">M29+O29</f>
        <v>2.9</v>
      </c>
      <c r="M29" s="70">
        <f t="shared" ref="M29:M38" si="3">E29+I29</f>
        <v>2.9</v>
      </c>
      <c r="N29" s="70">
        <f t="shared" ref="N29:N38" si="4">F29+J29</f>
        <v>0</v>
      </c>
      <c r="O29" s="70">
        <f t="shared" ref="O29:O38" si="5">G29+K29</f>
        <v>0</v>
      </c>
      <c r="P29" s="482"/>
      <c r="Q29" s="483"/>
      <c r="R29" s="78">
        <f>'2 pr._pajamos pagal rūšis'!L13-'9 pr._įstaigų pajamos'!L29</f>
        <v>0</v>
      </c>
    </row>
    <row r="30" spans="1:18" ht="15" customHeight="1" x14ac:dyDescent="0.25">
      <c r="A30" s="6" t="s">
        <v>73</v>
      </c>
      <c r="B30" s="36" t="s">
        <v>10</v>
      </c>
      <c r="C30" s="16" t="s">
        <v>9</v>
      </c>
      <c r="D30" s="17">
        <f t="shared" si="0"/>
        <v>0.2</v>
      </c>
      <c r="E30" s="17">
        <v>0.2</v>
      </c>
      <c r="F30" s="17"/>
      <c r="G30" s="17"/>
      <c r="H30" s="11">
        <f t="shared" si="1"/>
        <v>0</v>
      </c>
      <c r="I30" s="11"/>
      <c r="J30" s="11"/>
      <c r="K30" s="11"/>
      <c r="L30" s="13">
        <f t="shared" si="2"/>
        <v>0.2</v>
      </c>
      <c r="M30" s="13">
        <f t="shared" si="3"/>
        <v>0.2</v>
      </c>
      <c r="N30" s="13">
        <f t="shared" si="4"/>
        <v>0</v>
      </c>
      <c r="O30" s="13">
        <f t="shared" si="5"/>
        <v>0</v>
      </c>
      <c r="R30" s="78">
        <f>'2 pr._pajamos pagal rūšis'!L14-'9 pr._įstaigų pajamos'!L30</f>
        <v>0</v>
      </c>
    </row>
    <row r="31" spans="1:18" ht="15" customHeight="1" x14ac:dyDescent="0.25">
      <c r="A31" s="6" t="s">
        <v>74</v>
      </c>
      <c r="B31" s="36" t="s">
        <v>11</v>
      </c>
      <c r="C31" s="16" t="s">
        <v>9</v>
      </c>
      <c r="D31" s="17">
        <f t="shared" si="0"/>
        <v>0.5</v>
      </c>
      <c r="E31" s="17">
        <v>0.5</v>
      </c>
      <c r="F31" s="17"/>
      <c r="G31" s="17"/>
      <c r="H31" s="11">
        <f t="shared" si="1"/>
        <v>0</v>
      </c>
      <c r="I31" s="11"/>
      <c r="J31" s="11"/>
      <c r="K31" s="11"/>
      <c r="L31" s="13">
        <f t="shared" si="2"/>
        <v>0.5</v>
      </c>
      <c r="M31" s="13">
        <f t="shared" si="3"/>
        <v>0.5</v>
      </c>
      <c r="N31" s="13">
        <f t="shared" si="4"/>
        <v>0</v>
      </c>
      <c r="O31" s="13">
        <f t="shared" si="5"/>
        <v>0</v>
      </c>
      <c r="R31" s="78">
        <f>'2 pr._pajamos pagal rūšis'!L15-'9 pr._įstaigų pajamos'!L31</f>
        <v>0</v>
      </c>
    </row>
    <row r="32" spans="1:18" ht="15" customHeight="1" x14ac:dyDescent="0.25">
      <c r="A32" s="6" t="s">
        <v>75</v>
      </c>
      <c r="B32" s="36" t="s">
        <v>12</v>
      </c>
      <c r="C32" s="16" t="s">
        <v>9</v>
      </c>
      <c r="D32" s="17">
        <f t="shared" si="0"/>
        <v>1.5</v>
      </c>
      <c r="E32" s="17">
        <v>1.5</v>
      </c>
      <c r="F32" s="17"/>
      <c r="G32" s="17"/>
      <c r="H32" s="11">
        <f t="shared" si="1"/>
        <v>0</v>
      </c>
      <c r="I32" s="11"/>
      <c r="J32" s="11"/>
      <c r="K32" s="11"/>
      <c r="L32" s="13">
        <f t="shared" si="2"/>
        <v>1.5</v>
      </c>
      <c r="M32" s="13">
        <f t="shared" si="3"/>
        <v>1.5</v>
      </c>
      <c r="N32" s="13">
        <f t="shared" si="4"/>
        <v>0</v>
      </c>
      <c r="O32" s="13">
        <f t="shared" si="5"/>
        <v>0</v>
      </c>
      <c r="R32" s="78">
        <f>'2 pr._pajamos pagal rūšis'!L16-'9 pr._įstaigų pajamos'!L32</f>
        <v>0</v>
      </c>
    </row>
    <row r="33" spans="1:18" ht="15" customHeight="1" x14ac:dyDescent="0.25">
      <c r="A33" s="14" t="s">
        <v>76</v>
      </c>
      <c r="B33" s="13" t="s">
        <v>14</v>
      </c>
      <c r="C33" s="16" t="s">
        <v>9</v>
      </c>
      <c r="D33" s="17">
        <f t="shared" si="0"/>
        <v>2</v>
      </c>
      <c r="E33" s="17">
        <v>2</v>
      </c>
      <c r="F33" s="17"/>
      <c r="G33" s="17"/>
      <c r="H33" s="11">
        <f t="shared" si="1"/>
        <v>0</v>
      </c>
      <c r="I33" s="11"/>
      <c r="J33" s="11"/>
      <c r="K33" s="11"/>
      <c r="L33" s="13">
        <f t="shared" si="2"/>
        <v>2</v>
      </c>
      <c r="M33" s="13">
        <f t="shared" si="3"/>
        <v>2</v>
      </c>
      <c r="N33" s="13">
        <f t="shared" si="4"/>
        <v>0</v>
      </c>
      <c r="O33" s="13">
        <f t="shared" si="5"/>
        <v>0</v>
      </c>
      <c r="R33" s="78">
        <f>'2 pr._pajamos pagal rūšis'!L18-'9 pr._įstaigų pajamos'!L33</f>
        <v>0</v>
      </c>
    </row>
    <row r="34" spans="1:18" ht="15" customHeight="1" x14ac:dyDescent="0.25">
      <c r="A34" s="14" t="s">
        <v>77</v>
      </c>
      <c r="B34" s="27" t="s">
        <v>15</v>
      </c>
      <c r="C34" s="16" t="s">
        <v>9</v>
      </c>
      <c r="D34" s="17">
        <f t="shared" si="0"/>
        <v>0.1</v>
      </c>
      <c r="E34" s="17">
        <v>0.1</v>
      </c>
      <c r="F34" s="17"/>
      <c r="G34" s="17"/>
      <c r="H34" s="11">
        <f t="shared" si="1"/>
        <v>0</v>
      </c>
      <c r="I34" s="11"/>
      <c r="J34" s="11"/>
      <c r="K34" s="11"/>
      <c r="L34" s="13">
        <f t="shared" si="2"/>
        <v>0.1</v>
      </c>
      <c r="M34" s="13">
        <f t="shared" si="3"/>
        <v>0.1</v>
      </c>
      <c r="N34" s="13">
        <f t="shared" si="4"/>
        <v>0</v>
      </c>
      <c r="O34" s="13">
        <f t="shared" si="5"/>
        <v>0</v>
      </c>
      <c r="R34" s="78">
        <f>'2 pr._pajamos pagal rūšis'!L19-'9 pr._įstaigų pajamos'!L34</f>
        <v>0</v>
      </c>
    </row>
    <row r="35" spans="1:18" ht="15" customHeight="1" x14ac:dyDescent="0.25">
      <c r="A35" s="6" t="s">
        <v>78</v>
      </c>
      <c r="B35" s="36" t="s">
        <v>16</v>
      </c>
      <c r="C35" s="16" t="s">
        <v>9</v>
      </c>
      <c r="D35" s="17">
        <f t="shared" si="0"/>
        <v>2.5</v>
      </c>
      <c r="E35" s="17">
        <v>2.5</v>
      </c>
      <c r="F35" s="17"/>
      <c r="G35" s="17"/>
      <c r="H35" s="11">
        <f t="shared" si="1"/>
        <v>0</v>
      </c>
      <c r="I35" s="11"/>
      <c r="J35" s="11"/>
      <c r="K35" s="11"/>
      <c r="L35" s="13">
        <f t="shared" si="2"/>
        <v>2.5</v>
      </c>
      <c r="M35" s="13">
        <f t="shared" si="3"/>
        <v>2.5</v>
      </c>
      <c r="N35" s="13">
        <f t="shared" si="4"/>
        <v>0</v>
      </c>
      <c r="O35" s="13">
        <f t="shared" si="5"/>
        <v>0</v>
      </c>
      <c r="R35" s="78">
        <f>'2 pr._pajamos pagal rūšis'!L20-'9 pr._įstaigų pajamos'!L35</f>
        <v>0</v>
      </c>
    </row>
    <row r="36" spans="1:18" ht="15" customHeight="1" x14ac:dyDescent="0.25">
      <c r="A36" s="6" t="s">
        <v>79</v>
      </c>
      <c r="B36" s="36" t="s">
        <v>17</v>
      </c>
      <c r="C36" s="16" t="s">
        <v>9</v>
      </c>
      <c r="D36" s="17">
        <f t="shared" si="0"/>
        <v>0.6</v>
      </c>
      <c r="E36" s="17">
        <v>0.6</v>
      </c>
      <c r="F36" s="17"/>
      <c r="G36" s="17"/>
      <c r="H36" s="11">
        <f t="shared" si="1"/>
        <v>0</v>
      </c>
      <c r="I36" s="11"/>
      <c r="J36" s="11"/>
      <c r="K36" s="11"/>
      <c r="L36" s="13">
        <f t="shared" si="2"/>
        <v>0.6</v>
      </c>
      <c r="M36" s="13">
        <f t="shared" si="3"/>
        <v>0.6</v>
      </c>
      <c r="N36" s="13">
        <f t="shared" si="4"/>
        <v>0</v>
      </c>
      <c r="O36" s="13">
        <f t="shared" si="5"/>
        <v>0</v>
      </c>
      <c r="R36" s="78">
        <f>'2 pr._pajamos pagal rūšis'!L21-'9 pr._įstaigų pajamos'!L36</f>
        <v>0</v>
      </c>
    </row>
    <row r="37" spans="1:18" ht="15" customHeight="1" x14ac:dyDescent="0.25">
      <c r="A37" s="6" t="s">
        <v>80</v>
      </c>
      <c r="B37" s="36" t="s">
        <v>18</v>
      </c>
      <c r="C37" s="16" t="s">
        <v>9</v>
      </c>
      <c r="D37" s="17">
        <f t="shared" ref="D37" si="6">E37+G37</f>
        <v>0.7</v>
      </c>
      <c r="E37" s="17">
        <v>0.7</v>
      </c>
      <c r="F37" s="17"/>
      <c r="G37" s="17"/>
      <c r="H37" s="11">
        <f t="shared" ref="H37" si="7">I37+K37</f>
        <v>0</v>
      </c>
      <c r="I37" s="11"/>
      <c r="J37" s="11"/>
      <c r="K37" s="11"/>
      <c r="L37" s="13">
        <f t="shared" ref="L37" si="8">M37+O37</f>
        <v>0.7</v>
      </c>
      <c r="M37" s="13">
        <f t="shared" ref="M37" si="9">E37+I37</f>
        <v>0.7</v>
      </c>
      <c r="N37" s="13">
        <f t="shared" ref="N37" si="10">F37+J37</f>
        <v>0</v>
      </c>
      <c r="O37" s="13">
        <f t="shared" ref="O37" si="11">G37+K37</f>
        <v>0</v>
      </c>
      <c r="R37" s="78">
        <f>'2 pr._pajamos pagal rūšis'!L22-'9 pr._įstaigų pajamos'!L37</f>
        <v>0</v>
      </c>
    </row>
    <row r="38" spans="1:18" ht="15" customHeight="1" x14ac:dyDescent="0.25">
      <c r="A38" s="14" t="s">
        <v>81</v>
      </c>
      <c r="B38" s="36" t="s">
        <v>170</v>
      </c>
      <c r="C38" s="453" t="s">
        <v>21</v>
      </c>
      <c r="D38" s="17">
        <f t="shared" si="0"/>
        <v>1.5</v>
      </c>
      <c r="E38" s="17">
        <v>1.5</v>
      </c>
      <c r="F38" s="17"/>
      <c r="G38" s="17"/>
      <c r="H38" s="11">
        <f t="shared" si="1"/>
        <v>0</v>
      </c>
      <c r="I38" s="11"/>
      <c r="J38" s="11"/>
      <c r="K38" s="11"/>
      <c r="L38" s="13">
        <f t="shared" si="2"/>
        <v>1.5</v>
      </c>
      <c r="M38" s="13">
        <f t="shared" si="3"/>
        <v>1.5</v>
      </c>
      <c r="N38" s="13">
        <f t="shared" si="4"/>
        <v>0</v>
      </c>
      <c r="O38" s="13">
        <f t="shared" si="5"/>
        <v>0</v>
      </c>
      <c r="R38" s="78">
        <f>'2 pr._pajamos pagal rūšis'!L23-'9 pr._įstaigų pajamos'!L38</f>
        <v>0</v>
      </c>
    </row>
    <row r="39" spans="1:18" ht="15.95" customHeight="1" x14ac:dyDescent="0.25">
      <c r="A39" s="100" t="s">
        <v>82</v>
      </c>
      <c r="B39" s="45" t="s">
        <v>174</v>
      </c>
      <c r="C39" s="73"/>
      <c r="D39" s="74">
        <f t="shared" ref="D39:O39" si="12">SUM(D28:D38)</f>
        <v>28.8</v>
      </c>
      <c r="E39" s="74">
        <f t="shared" si="12"/>
        <v>28.8</v>
      </c>
      <c r="F39" s="74">
        <f t="shared" si="12"/>
        <v>0</v>
      </c>
      <c r="G39" s="74">
        <f t="shared" si="12"/>
        <v>0</v>
      </c>
      <c r="H39" s="75">
        <f t="shared" si="12"/>
        <v>0</v>
      </c>
      <c r="I39" s="75">
        <f t="shared" si="12"/>
        <v>0</v>
      </c>
      <c r="J39" s="75">
        <f t="shared" si="12"/>
        <v>0</v>
      </c>
      <c r="K39" s="75">
        <f t="shared" si="12"/>
        <v>0</v>
      </c>
      <c r="L39" s="45">
        <f t="shared" si="12"/>
        <v>28.8</v>
      </c>
      <c r="M39" s="45">
        <f t="shared" si="12"/>
        <v>28.8</v>
      </c>
      <c r="N39" s="45">
        <f t="shared" si="12"/>
        <v>0</v>
      </c>
      <c r="O39" s="45">
        <f t="shared" si="12"/>
        <v>0</v>
      </c>
      <c r="R39" s="78">
        <f>'2 pr._pajamos pagal rūšis'!L24-'9 pr._įstaigų pajamos'!L39</f>
        <v>0</v>
      </c>
    </row>
    <row r="40" spans="1:18" ht="15.95" customHeight="1" x14ac:dyDescent="0.25">
      <c r="A40" s="6" t="s">
        <v>83</v>
      </c>
      <c r="B40" s="527" t="s">
        <v>59</v>
      </c>
      <c r="C40" s="528"/>
      <c r="D40" s="528"/>
      <c r="E40" s="528"/>
      <c r="F40" s="528"/>
      <c r="G40" s="528"/>
      <c r="H40" s="528"/>
      <c r="I40" s="528"/>
      <c r="J40" s="528"/>
      <c r="K40" s="528"/>
      <c r="L40" s="528"/>
      <c r="M40" s="528"/>
      <c r="N40" s="528"/>
      <c r="O40" s="529"/>
      <c r="R40" s="78">
        <f>'2 pr._pajamos pagal rūšis'!L25-'9 pr._įstaigų pajamos'!L40</f>
        <v>0</v>
      </c>
    </row>
    <row r="41" spans="1:18" ht="15" customHeight="1" x14ac:dyDescent="0.25">
      <c r="A41" s="6" t="s">
        <v>84</v>
      </c>
      <c r="B41" s="27" t="s">
        <v>7</v>
      </c>
      <c r="C41" s="8" t="s">
        <v>22</v>
      </c>
      <c r="D41" s="9">
        <f>E41+G41</f>
        <v>0.1</v>
      </c>
      <c r="E41" s="9">
        <v>0.1</v>
      </c>
      <c r="F41" s="9"/>
      <c r="G41" s="9"/>
      <c r="H41" s="10">
        <f t="shared" ref="H41:H51" si="13">I41+K41</f>
        <v>0</v>
      </c>
      <c r="I41" s="10"/>
      <c r="J41" s="10"/>
      <c r="K41" s="10"/>
      <c r="L41" s="12">
        <f t="shared" ref="L41:L51" si="14">M41+O41</f>
        <v>0.1</v>
      </c>
      <c r="M41" s="12">
        <f t="shared" ref="M41:M51" si="15">E41+I41</f>
        <v>0.1</v>
      </c>
      <c r="N41" s="12">
        <f t="shared" ref="N41:N51" si="16">F41+J41</f>
        <v>0</v>
      </c>
      <c r="O41" s="12">
        <f t="shared" ref="O41:O51" si="17">G41+K41</f>
        <v>0</v>
      </c>
      <c r="R41" s="78">
        <f>'2 pr._pajamos pagal rūšis'!L26-'9 pr._įstaigų pajamos'!L41</f>
        <v>0</v>
      </c>
    </row>
    <row r="42" spans="1:18" ht="15" customHeight="1" x14ac:dyDescent="0.25">
      <c r="A42" s="6" t="s">
        <v>85</v>
      </c>
      <c r="B42" s="36" t="s">
        <v>10</v>
      </c>
      <c r="C42" s="16" t="s">
        <v>22</v>
      </c>
      <c r="D42" s="17">
        <f t="shared" ref="D42:D51" si="18">E42+G42</f>
        <v>1.2</v>
      </c>
      <c r="E42" s="17">
        <v>1.2</v>
      </c>
      <c r="F42" s="17"/>
      <c r="G42" s="17"/>
      <c r="H42" s="11">
        <f t="shared" si="13"/>
        <v>0</v>
      </c>
      <c r="I42" s="11"/>
      <c r="J42" s="11"/>
      <c r="K42" s="11"/>
      <c r="L42" s="13">
        <f t="shared" si="14"/>
        <v>1.2</v>
      </c>
      <c r="M42" s="13">
        <f t="shared" si="15"/>
        <v>1.2</v>
      </c>
      <c r="N42" s="13">
        <f t="shared" si="16"/>
        <v>0</v>
      </c>
      <c r="O42" s="13">
        <f t="shared" si="17"/>
        <v>0</v>
      </c>
      <c r="R42" s="78">
        <f>'2 pr._pajamos pagal rūšis'!L27-'9 pr._įstaigų pajamos'!L42</f>
        <v>0</v>
      </c>
    </row>
    <row r="43" spans="1:18" ht="15" customHeight="1" x14ac:dyDescent="0.25">
      <c r="A43" s="6" t="s">
        <v>86</v>
      </c>
      <c r="B43" s="36" t="s">
        <v>11</v>
      </c>
      <c r="C43" s="16" t="s">
        <v>22</v>
      </c>
      <c r="D43" s="17">
        <f t="shared" si="18"/>
        <v>13.3</v>
      </c>
      <c r="E43" s="17">
        <v>9.1</v>
      </c>
      <c r="F43" s="17"/>
      <c r="G43" s="17">
        <v>4.2</v>
      </c>
      <c r="H43" s="11">
        <f t="shared" si="13"/>
        <v>0</v>
      </c>
      <c r="I43" s="11"/>
      <c r="J43" s="11"/>
      <c r="K43" s="11"/>
      <c r="L43" s="13">
        <f t="shared" si="14"/>
        <v>13.3</v>
      </c>
      <c r="M43" s="13">
        <f t="shared" si="15"/>
        <v>9.1</v>
      </c>
      <c r="N43" s="13">
        <f t="shared" si="16"/>
        <v>0</v>
      </c>
      <c r="O43" s="13">
        <f t="shared" si="17"/>
        <v>4.2</v>
      </c>
      <c r="R43" s="78">
        <f>'2 pr._pajamos pagal rūšis'!L28-'9 pr._įstaigų pajamos'!L43</f>
        <v>0</v>
      </c>
    </row>
    <row r="44" spans="1:18" ht="15" customHeight="1" x14ac:dyDescent="0.25">
      <c r="A44" s="6" t="s">
        <v>87</v>
      </c>
      <c r="B44" s="36" t="s">
        <v>12</v>
      </c>
      <c r="C44" s="16" t="s">
        <v>22</v>
      </c>
      <c r="D44" s="17">
        <f t="shared" si="18"/>
        <v>1.1000000000000001</v>
      </c>
      <c r="E44" s="17">
        <v>1.1000000000000001</v>
      </c>
      <c r="F44" s="17"/>
      <c r="G44" s="17"/>
      <c r="H44" s="11">
        <f t="shared" si="13"/>
        <v>0</v>
      </c>
      <c r="I44" s="11"/>
      <c r="J44" s="11"/>
      <c r="K44" s="11"/>
      <c r="L44" s="13">
        <f t="shared" si="14"/>
        <v>1.1000000000000001</v>
      </c>
      <c r="M44" s="13">
        <f t="shared" si="15"/>
        <v>1.1000000000000001</v>
      </c>
      <c r="N44" s="13">
        <f t="shared" si="16"/>
        <v>0</v>
      </c>
      <c r="O44" s="13">
        <f t="shared" si="17"/>
        <v>0</v>
      </c>
      <c r="R44" s="78">
        <f>'2 pr._pajamos pagal rūšis'!L29-'9 pr._įstaigų pajamos'!L44</f>
        <v>0</v>
      </c>
    </row>
    <row r="45" spans="1:18" ht="15" customHeight="1" x14ac:dyDescent="0.25">
      <c r="A45" s="14" t="s">
        <v>88</v>
      </c>
      <c r="B45" s="36" t="s">
        <v>13</v>
      </c>
      <c r="C45" s="16" t="s">
        <v>22</v>
      </c>
      <c r="D45" s="17">
        <f t="shared" si="18"/>
        <v>1.6</v>
      </c>
      <c r="E45" s="17">
        <v>1.6</v>
      </c>
      <c r="F45" s="17"/>
      <c r="G45" s="17"/>
      <c r="H45" s="11">
        <f t="shared" si="13"/>
        <v>0</v>
      </c>
      <c r="I45" s="11"/>
      <c r="J45" s="11"/>
      <c r="K45" s="11"/>
      <c r="L45" s="13">
        <f t="shared" si="14"/>
        <v>1.6</v>
      </c>
      <c r="M45" s="13">
        <f t="shared" si="15"/>
        <v>1.6</v>
      </c>
      <c r="N45" s="13">
        <f t="shared" si="16"/>
        <v>0</v>
      </c>
      <c r="O45" s="13">
        <f t="shared" si="17"/>
        <v>0</v>
      </c>
      <c r="R45" s="78">
        <f>'2 pr._pajamos pagal rūšis'!L30-'9 pr._įstaigų pajamos'!L45</f>
        <v>0</v>
      </c>
    </row>
    <row r="46" spans="1:18" ht="15" customHeight="1" x14ac:dyDescent="0.25">
      <c r="A46" s="14" t="s">
        <v>89</v>
      </c>
      <c r="B46" s="13" t="s">
        <v>14</v>
      </c>
      <c r="C46" s="16" t="s">
        <v>22</v>
      </c>
      <c r="D46" s="17">
        <f t="shared" si="18"/>
        <v>2.9</v>
      </c>
      <c r="E46" s="17">
        <v>2.9</v>
      </c>
      <c r="F46" s="17"/>
      <c r="G46" s="17"/>
      <c r="H46" s="11">
        <f t="shared" si="13"/>
        <v>0</v>
      </c>
      <c r="I46" s="11"/>
      <c r="J46" s="11"/>
      <c r="K46" s="11"/>
      <c r="L46" s="13">
        <f t="shared" si="14"/>
        <v>2.9</v>
      </c>
      <c r="M46" s="13">
        <f t="shared" si="15"/>
        <v>2.9</v>
      </c>
      <c r="N46" s="13">
        <f t="shared" si="16"/>
        <v>0</v>
      </c>
      <c r="O46" s="13">
        <f t="shared" si="17"/>
        <v>0</v>
      </c>
      <c r="R46" s="78">
        <f>'2 pr._pajamos pagal rūšis'!L31-'9 pr._įstaigų pajamos'!L46</f>
        <v>0</v>
      </c>
    </row>
    <row r="47" spans="1:18" x14ac:dyDescent="0.25">
      <c r="A47" s="6" t="s">
        <v>90</v>
      </c>
      <c r="B47" s="13" t="s">
        <v>15</v>
      </c>
      <c r="C47" s="16" t="s">
        <v>22</v>
      </c>
      <c r="D47" s="17">
        <f t="shared" si="18"/>
        <v>2.9</v>
      </c>
      <c r="E47" s="17">
        <v>2.9</v>
      </c>
      <c r="F47" s="17"/>
      <c r="G47" s="17"/>
      <c r="H47" s="11">
        <f t="shared" si="13"/>
        <v>0</v>
      </c>
      <c r="I47" s="11"/>
      <c r="J47" s="11"/>
      <c r="K47" s="11"/>
      <c r="L47" s="13">
        <f t="shared" si="14"/>
        <v>2.9</v>
      </c>
      <c r="M47" s="13">
        <f t="shared" si="15"/>
        <v>2.9</v>
      </c>
      <c r="N47" s="13">
        <f t="shared" si="16"/>
        <v>0</v>
      </c>
      <c r="O47" s="13">
        <f t="shared" si="17"/>
        <v>0</v>
      </c>
      <c r="R47" s="78">
        <f>'2 pr._pajamos pagal rūšis'!L32-'9 pr._įstaigų pajamos'!L47</f>
        <v>0</v>
      </c>
    </row>
    <row r="48" spans="1:18" ht="15" customHeight="1" x14ac:dyDescent="0.25">
      <c r="A48" s="6" t="s">
        <v>91</v>
      </c>
      <c r="B48" s="36" t="s">
        <v>16</v>
      </c>
      <c r="C48" s="16" t="s">
        <v>22</v>
      </c>
      <c r="D48" s="17">
        <f t="shared" si="18"/>
        <v>9.9</v>
      </c>
      <c r="E48" s="17">
        <v>9.9</v>
      </c>
      <c r="F48" s="17"/>
      <c r="G48" s="17"/>
      <c r="H48" s="11">
        <f t="shared" si="13"/>
        <v>0</v>
      </c>
      <c r="I48" s="11"/>
      <c r="J48" s="11"/>
      <c r="K48" s="11"/>
      <c r="L48" s="13">
        <f t="shared" si="14"/>
        <v>9.9</v>
      </c>
      <c r="M48" s="13">
        <f t="shared" si="15"/>
        <v>9.9</v>
      </c>
      <c r="N48" s="13">
        <f t="shared" si="16"/>
        <v>0</v>
      </c>
      <c r="O48" s="13">
        <f t="shared" si="17"/>
        <v>0</v>
      </c>
      <c r="R48" s="78">
        <f>'2 pr._pajamos pagal rūšis'!L33-'9 pr._įstaigų pajamos'!L48</f>
        <v>0</v>
      </c>
    </row>
    <row r="49" spans="1:18" ht="15" customHeight="1" x14ac:dyDescent="0.25">
      <c r="A49" s="6" t="s">
        <v>92</v>
      </c>
      <c r="B49" s="36" t="s">
        <v>17</v>
      </c>
      <c r="C49" s="16" t="s">
        <v>22</v>
      </c>
      <c r="D49" s="17">
        <f t="shared" si="18"/>
        <v>0.4</v>
      </c>
      <c r="E49" s="17">
        <v>0.4</v>
      </c>
      <c r="F49" s="17"/>
      <c r="G49" s="17"/>
      <c r="H49" s="11">
        <f t="shared" si="13"/>
        <v>0</v>
      </c>
      <c r="I49" s="11"/>
      <c r="J49" s="11"/>
      <c r="K49" s="11"/>
      <c r="L49" s="13">
        <f t="shared" si="14"/>
        <v>0.4</v>
      </c>
      <c r="M49" s="13">
        <f t="shared" si="15"/>
        <v>0.4</v>
      </c>
      <c r="N49" s="13">
        <f t="shared" si="16"/>
        <v>0</v>
      </c>
      <c r="O49" s="13">
        <f t="shared" si="17"/>
        <v>0</v>
      </c>
      <c r="R49" s="78">
        <f>'2 pr._pajamos pagal rūšis'!L34-'9 pr._įstaigų pajamos'!L49</f>
        <v>0</v>
      </c>
    </row>
    <row r="50" spans="1:18" ht="15" customHeight="1" x14ac:dyDescent="0.25">
      <c r="A50" s="6" t="s">
        <v>93</v>
      </c>
      <c r="B50" s="36" t="s">
        <v>18</v>
      </c>
      <c r="C50" s="16" t="s">
        <v>22</v>
      </c>
      <c r="D50" s="17">
        <f t="shared" si="18"/>
        <v>1.5</v>
      </c>
      <c r="E50" s="17">
        <v>1.5</v>
      </c>
      <c r="F50" s="17"/>
      <c r="G50" s="17"/>
      <c r="H50" s="11">
        <f t="shared" si="13"/>
        <v>0</v>
      </c>
      <c r="I50" s="11"/>
      <c r="J50" s="11"/>
      <c r="K50" s="11"/>
      <c r="L50" s="13">
        <f t="shared" si="14"/>
        <v>1.5</v>
      </c>
      <c r="M50" s="13">
        <f t="shared" si="15"/>
        <v>1.5</v>
      </c>
      <c r="N50" s="13">
        <f t="shared" si="16"/>
        <v>0</v>
      </c>
      <c r="O50" s="13">
        <f t="shared" si="17"/>
        <v>0</v>
      </c>
      <c r="R50" s="78">
        <f>'2 pr._pajamos pagal rūšis'!L35-'9 pr._įstaigų pajamos'!L50</f>
        <v>0</v>
      </c>
    </row>
    <row r="51" spans="1:18" ht="15" customHeight="1" x14ac:dyDescent="0.25">
      <c r="A51" s="39" t="s">
        <v>94</v>
      </c>
      <c r="B51" s="36" t="s">
        <v>19</v>
      </c>
      <c r="C51" s="16" t="s">
        <v>22</v>
      </c>
      <c r="D51" s="17">
        <f t="shared" si="18"/>
        <v>0.9</v>
      </c>
      <c r="E51" s="17">
        <v>0.9</v>
      </c>
      <c r="F51" s="17"/>
      <c r="G51" s="17"/>
      <c r="H51" s="11">
        <f t="shared" si="13"/>
        <v>0</v>
      </c>
      <c r="I51" s="11"/>
      <c r="J51" s="11"/>
      <c r="K51" s="11"/>
      <c r="L51" s="13">
        <f t="shared" si="14"/>
        <v>0.9</v>
      </c>
      <c r="M51" s="13">
        <f t="shared" si="15"/>
        <v>0.9</v>
      </c>
      <c r="N51" s="13">
        <f t="shared" si="16"/>
        <v>0</v>
      </c>
      <c r="O51" s="13">
        <f t="shared" si="17"/>
        <v>0</v>
      </c>
      <c r="R51" s="78">
        <f>'2 pr._pajamos pagal rūšis'!L36-'9 pr._įstaigų pajamos'!L51</f>
        <v>0</v>
      </c>
    </row>
    <row r="52" spans="1:18" ht="15.95" customHeight="1" x14ac:dyDescent="0.25">
      <c r="A52" s="100" t="s">
        <v>95</v>
      </c>
      <c r="B52" s="22" t="s">
        <v>175</v>
      </c>
      <c r="C52" s="26"/>
      <c r="D52" s="24">
        <f>SUM(D41:D51)</f>
        <v>35.799999999999997</v>
      </c>
      <c r="E52" s="24">
        <f>SUM(E41:E51)</f>
        <v>31.599999999999994</v>
      </c>
      <c r="F52" s="24">
        <f>SUM(F41:F51)</f>
        <v>0</v>
      </c>
      <c r="G52" s="24">
        <f t="shared" ref="G52:O52" si="19">SUM(G41:G51)</f>
        <v>4.2</v>
      </c>
      <c r="H52" s="25">
        <f t="shared" si="19"/>
        <v>0</v>
      </c>
      <c r="I52" s="25">
        <f t="shared" si="19"/>
        <v>0</v>
      </c>
      <c r="J52" s="25">
        <f t="shared" si="19"/>
        <v>0</v>
      </c>
      <c r="K52" s="25">
        <f t="shared" si="19"/>
        <v>0</v>
      </c>
      <c r="L52" s="22">
        <f t="shared" si="19"/>
        <v>35.799999999999997</v>
      </c>
      <c r="M52" s="22">
        <f t="shared" si="19"/>
        <v>31.599999999999994</v>
      </c>
      <c r="N52" s="22">
        <f t="shared" si="19"/>
        <v>0</v>
      </c>
      <c r="O52" s="22">
        <f t="shared" si="19"/>
        <v>4.2</v>
      </c>
      <c r="R52" s="78">
        <f>'2 pr._pajamos pagal rūšis'!L37-'9 pr._įstaigų pajamos'!L52</f>
        <v>0</v>
      </c>
    </row>
    <row r="53" spans="1:18" ht="15.95" customHeight="1" x14ac:dyDescent="0.25">
      <c r="A53" s="6" t="s">
        <v>96</v>
      </c>
      <c r="B53" s="527" t="s">
        <v>63</v>
      </c>
      <c r="C53" s="528"/>
      <c r="D53" s="528"/>
      <c r="E53" s="528"/>
      <c r="F53" s="528"/>
      <c r="G53" s="528"/>
      <c r="H53" s="528"/>
      <c r="I53" s="528"/>
      <c r="J53" s="528"/>
      <c r="K53" s="528"/>
      <c r="L53" s="528"/>
      <c r="M53" s="528"/>
      <c r="N53" s="528"/>
      <c r="O53" s="528"/>
      <c r="R53" s="78">
        <f>'2 pr._pajamos pagal rūšis'!L38-'9 pr._įstaigų pajamos'!L53</f>
        <v>0</v>
      </c>
    </row>
    <row r="54" spans="1:18" ht="15" customHeight="1" x14ac:dyDescent="0.25">
      <c r="A54" s="39" t="s">
        <v>97</v>
      </c>
      <c r="B54" s="36" t="s">
        <v>20</v>
      </c>
      <c r="C54" s="16" t="s">
        <v>32</v>
      </c>
      <c r="D54" s="17">
        <f>E54+G54</f>
        <v>105.6</v>
      </c>
      <c r="E54" s="17">
        <v>24.3</v>
      </c>
      <c r="F54" s="17"/>
      <c r="G54" s="17">
        <v>81.3</v>
      </c>
      <c r="H54" s="11">
        <f t="shared" ref="H54:H113" si="20">I54+K54</f>
        <v>0</v>
      </c>
      <c r="I54" s="11"/>
      <c r="J54" s="11"/>
      <c r="K54" s="11"/>
      <c r="L54" s="13">
        <f t="shared" ref="L54:L113" si="21">M54+O54</f>
        <v>105.6</v>
      </c>
      <c r="M54" s="13">
        <f t="shared" ref="M54:M113" si="22">E54+I54</f>
        <v>24.3</v>
      </c>
      <c r="N54" s="13">
        <f t="shared" ref="N54:N113" si="23">F54+J54</f>
        <v>0</v>
      </c>
      <c r="O54" s="13">
        <f t="shared" ref="O54:O113" si="24">G54+K54</f>
        <v>81.3</v>
      </c>
      <c r="R54" s="78">
        <f>'2 pr._pajamos pagal rūšis'!L39-'9 pr._įstaigų pajamos'!L54</f>
        <v>0</v>
      </c>
    </row>
    <row r="55" spans="1:18" ht="15" hidden="1" customHeight="1" x14ac:dyDescent="0.25">
      <c r="A55" s="41" t="s">
        <v>98</v>
      </c>
      <c r="B55" s="30" t="s">
        <v>70</v>
      </c>
      <c r="C55" s="31" t="s">
        <v>32</v>
      </c>
      <c r="D55" s="17">
        <f>E55+G55</f>
        <v>0</v>
      </c>
      <c r="E55" s="162"/>
      <c r="F55" s="162"/>
      <c r="G55" s="162"/>
      <c r="H55" s="11">
        <f t="shared" si="20"/>
        <v>0</v>
      </c>
      <c r="I55" s="80"/>
      <c r="J55" s="80"/>
      <c r="K55" s="80"/>
      <c r="L55" s="13">
        <f t="shared" ref="L55" si="25">M55+O55</f>
        <v>0</v>
      </c>
      <c r="M55" s="13">
        <f t="shared" ref="M55" si="26">E55+I55</f>
        <v>0</v>
      </c>
      <c r="N55" s="13">
        <f t="shared" ref="N55" si="27">F55+J55</f>
        <v>0</v>
      </c>
      <c r="O55" s="13">
        <f t="shared" ref="O55" si="28">G55+K55</f>
        <v>0</v>
      </c>
      <c r="R55" s="78">
        <f>'2 pr._pajamos pagal rūšis'!L40-'9 pr._įstaigų pajamos'!L55</f>
        <v>0</v>
      </c>
    </row>
    <row r="56" spans="1:18" ht="15.95" customHeight="1" x14ac:dyDescent="0.25">
      <c r="A56" s="21" t="s">
        <v>98</v>
      </c>
      <c r="B56" s="45" t="s">
        <v>176</v>
      </c>
      <c r="C56" s="79"/>
      <c r="D56" s="24">
        <f>D54+D55</f>
        <v>105.6</v>
      </c>
      <c r="E56" s="24">
        <f t="shared" ref="E56:O56" si="29">E54+E55</f>
        <v>24.3</v>
      </c>
      <c r="F56" s="24">
        <f t="shared" si="29"/>
        <v>0</v>
      </c>
      <c r="G56" s="24">
        <f t="shared" si="29"/>
        <v>81.3</v>
      </c>
      <c r="H56" s="25">
        <f t="shared" si="29"/>
        <v>0</v>
      </c>
      <c r="I56" s="25">
        <f t="shared" si="29"/>
        <v>0</v>
      </c>
      <c r="J56" s="25">
        <f t="shared" si="29"/>
        <v>0</v>
      </c>
      <c r="K56" s="25">
        <f t="shared" si="29"/>
        <v>0</v>
      </c>
      <c r="L56" s="22">
        <f t="shared" si="29"/>
        <v>105.6</v>
      </c>
      <c r="M56" s="22">
        <f t="shared" si="29"/>
        <v>24.3</v>
      </c>
      <c r="N56" s="22">
        <f t="shared" si="29"/>
        <v>0</v>
      </c>
      <c r="O56" s="22">
        <f t="shared" si="29"/>
        <v>81.3</v>
      </c>
      <c r="R56" s="78">
        <f>'2 pr._pajamos pagal rūšis'!L41-'9 pr._įstaigų pajamos'!L56</f>
        <v>0</v>
      </c>
    </row>
    <row r="57" spans="1:18" ht="15.95" customHeight="1" x14ac:dyDescent="0.25">
      <c r="A57" s="6" t="s">
        <v>99</v>
      </c>
      <c r="B57" s="527" t="s">
        <v>171</v>
      </c>
      <c r="C57" s="528"/>
      <c r="D57" s="528"/>
      <c r="E57" s="528"/>
      <c r="F57" s="528"/>
      <c r="G57" s="528"/>
      <c r="H57" s="528"/>
      <c r="I57" s="528"/>
      <c r="J57" s="528"/>
      <c r="K57" s="528"/>
      <c r="L57" s="528"/>
      <c r="M57" s="528"/>
      <c r="N57" s="528"/>
      <c r="O57" s="529"/>
      <c r="R57" s="78">
        <f>'2 pr._pajamos pagal rūšis'!L42-'9 pr._įstaigų pajamos'!L57</f>
        <v>0</v>
      </c>
    </row>
    <row r="58" spans="1:18" ht="15.95" customHeight="1" x14ac:dyDescent="0.25">
      <c r="A58" s="6" t="s">
        <v>100</v>
      </c>
      <c r="B58" s="15" t="s">
        <v>55</v>
      </c>
      <c r="C58" s="82" t="s">
        <v>51</v>
      </c>
      <c r="D58" s="9">
        <f t="shared" ref="D58:D59" si="30">E58+G58</f>
        <v>0.1</v>
      </c>
      <c r="E58" s="9">
        <v>0.1</v>
      </c>
      <c r="F58" s="9"/>
      <c r="G58" s="9"/>
      <c r="H58" s="10">
        <f t="shared" ref="H58:H59" si="31">I58+K58</f>
        <v>0</v>
      </c>
      <c r="I58" s="10"/>
      <c r="J58" s="10"/>
      <c r="K58" s="10"/>
      <c r="L58" s="12">
        <f t="shared" ref="L58" si="32">M58+O58</f>
        <v>0.1</v>
      </c>
      <c r="M58" s="12">
        <f t="shared" ref="M58" si="33">E58+I58</f>
        <v>0.1</v>
      </c>
      <c r="N58" s="12">
        <f t="shared" ref="N58" si="34">F58+J58</f>
        <v>0</v>
      </c>
      <c r="O58" s="12">
        <f t="shared" ref="O58" si="35">G58+K58</f>
        <v>0</v>
      </c>
      <c r="R58" s="78">
        <f>'2 pr._pajamos pagal rūšis'!L43-'9 pr._įstaigų pajamos'!L58</f>
        <v>0</v>
      </c>
    </row>
    <row r="59" spans="1:18" ht="15.95" customHeight="1" x14ac:dyDescent="0.25">
      <c r="A59" s="14" t="s">
        <v>101</v>
      </c>
      <c r="B59" s="13" t="s">
        <v>33</v>
      </c>
      <c r="C59" s="16" t="s">
        <v>51</v>
      </c>
      <c r="D59" s="9">
        <f t="shared" si="30"/>
        <v>0.1</v>
      </c>
      <c r="E59" s="9">
        <v>0.1</v>
      </c>
      <c r="F59" s="9"/>
      <c r="G59" s="9"/>
      <c r="H59" s="10">
        <f t="shared" si="31"/>
        <v>0</v>
      </c>
      <c r="I59" s="10"/>
      <c r="J59" s="10"/>
      <c r="K59" s="10"/>
      <c r="L59" s="12">
        <f t="shared" ref="L59" si="36">M59+O59</f>
        <v>0.1</v>
      </c>
      <c r="M59" s="12">
        <f t="shared" ref="M59" si="37">E59+I59</f>
        <v>0.1</v>
      </c>
      <c r="N59" s="12">
        <f t="shared" ref="N59" si="38">F59+J59</f>
        <v>0</v>
      </c>
      <c r="O59" s="12">
        <f t="shared" ref="O59" si="39">G59+K59</f>
        <v>0</v>
      </c>
      <c r="R59" s="78">
        <f>'2 pr._pajamos pagal rūšis'!L44-'9 pr._įstaigų pajamos'!L59</f>
        <v>0</v>
      </c>
    </row>
    <row r="60" spans="1:18" ht="15" customHeight="1" x14ac:dyDescent="0.25">
      <c r="A60" s="14" t="s">
        <v>102</v>
      </c>
      <c r="B60" s="81" t="s">
        <v>160</v>
      </c>
      <c r="C60" s="82" t="s">
        <v>51</v>
      </c>
      <c r="D60" s="9">
        <f t="shared" ref="D60:D91" si="40">E60+G60</f>
        <v>1.5</v>
      </c>
      <c r="E60" s="9">
        <v>1.5</v>
      </c>
      <c r="F60" s="9"/>
      <c r="G60" s="9"/>
      <c r="H60" s="10">
        <f t="shared" si="20"/>
        <v>0</v>
      </c>
      <c r="I60" s="10"/>
      <c r="J60" s="10"/>
      <c r="K60" s="10"/>
      <c r="L60" s="12">
        <f t="shared" si="21"/>
        <v>1.5</v>
      </c>
      <c r="M60" s="12">
        <f t="shared" si="22"/>
        <v>1.5</v>
      </c>
      <c r="N60" s="12">
        <f t="shared" si="23"/>
        <v>0</v>
      </c>
      <c r="O60" s="12">
        <f t="shared" si="24"/>
        <v>0</v>
      </c>
      <c r="R60" s="78">
        <f>'2 pr._pajamos pagal rūšis'!L45-'9 pr._įstaigų pajamos'!L60</f>
        <v>0</v>
      </c>
    </row>
    <row r="61" spans="1:18" ht="15" customHeight="1" x14ac:dyDescent="0.25">
      <c r="A61" s="20" t="s">
        <v>103</v>
      </c>
      <c r="B61" s="30" t="s">
        <v>434</v>
      </c>
      <c r="C61" s="31" t="s">
        <v>51</v>
      </c>
      <c r="D61" s="17">
        <f t="shared" si="40"/>
        <v>6.4</v>
      </c>
      <c r="E61" s="17">
        <v>6.4</v>
      </c>
      <c r="F61" s="17"/>
      <c r="G61" s="17"/>
      <c r="H61" s="11">
        <f t="shared" si="20"/>
        <v>0</v>
      </c>
      <c r="I61" s="11"/>
      <c r="J61" s="11"/>
      <c r="K61" s="11"/>
      <c r="L61" s="13">
        <f t="shared" si="21"/>
        <v>6.4</v>
      </c>
      <c r="M61" s="13">
        <f t="shared" si="22"/>
        <v>6.4</v>
      </c>
      <c r="N61" s="13">
        <f t="shared" si="23"/>
        <v>0</v>
      </c>
      <c r="O61" s="13">
        <f t="shared" si="24"/>
        <v>0</v>
      </c>
      <c r="R61" s="78">
        <f>'2 pr._pajamos pagal rūšis'!L46-'9 pr._įstaigų pajamos'!L61</f>
        <v>0</v>
      </c>
    </row>
    <row r="62" spans="1:18" ht="15" customHeight="1" x14ac:dyDescent="0.25">
      <c r="A62" s="6" t="s">
        <v>104</v>
      </c>
      <c r="B62" s="13" t="s">
        <v>152</v>
      </c>
      <c r="C62" s="31" t="s">
        <v>51</v>
      </c>
      <c r="D62" s="17">
        <f t="shared" si="40"/>
        <v>7.1</v>
      </c>
      <c r="E62" s="17">
        <v>7.1</v>
      </c>
      <c r="F62" s="17"/>
      <c r="G62" s="17"/>
      <c r="H62" s="11">
        <f t="shared" si="20"/>
        <v>0</v>
      </c>
      <c r="I62" s="11"/>
      <c r="J62" s="11"/>
      <c r="K62" s="11"/>
      <c r="L62" s="13">
        <f t="shared" si="21"/>
        <v>7.1</v>
      </c>
      <c r="M62" s="13">
        <f t="shared" si="22"/>
        <v>7.1</v>
      </c>
      <c r="N62" s="13">
        <f t="shared" si="23"/>
        <v>0</v>
      </c>
      <c r="O62" s="13">
        <f t="shared" si="24"/>
        <v>0</v>
      </c>
      <c r="R62" s="78">
        <f>'2 pr._pajamos pagal rūšis'!L47-'9 pr._įstaigų pajamos'!L62</f>
        <v>0</v>
      </c>
    </row>
    <row r="63" spans="1:18" ht="15" customHeight="1" x14ac:dyDescent="0.25">
      <c r="A63" s="6" t="s">
        <v>105</v>
      </c>
      <c r="B63" s="32" t="s">
        <v>343</v>
      </c>
      <c r="C63" s="31" t="s">
        <v>51</v>
      </c>
      <c r="D63" s="17">
        <f t="shared" si="40"/>
        <v>7.9</v>
      </c>
      <c r="E63" s="17">
        <v>7.9</v>
      </c>
      <c r="F63" s="17"/>
      <c r="G63" s="17"/>
      <c r="H63" s="11">
        <f t="shared" si="20"/>
        <v>0</v>
      </c>
      <c r="I63" s="11"/>
      <c r="J63" s="11"/>
      <c r="K63" s="11"/>
      <c r="L63" s="13">
        <f t="shared" si="21"/>
        <v>7.9</v>
      </c>
      <c r="M63" s="13">
        <f t="shared" si="22"/>
        <v>7.9</v>
      </c>
      <c r="N63" s="13">
        <f t="shared" si="23"/>
        <v>0</v>
      </c>
      <c r="O63" s="13">
        <f t="shared" si="24"/>
        <v>0</v>
      </c>
      <c r="R63" s="78">
        <f>'2 pr._pajamos pagal rūšis'!L48-'9 pr._įstaigų pajamos'!L63</f>
        <v>0</v>
      </c>
    </row>
    <row r="64" spans="1:18" ht="15" customHeight="1" x14ac:dyDescent="0.25">
      <c r="A64" s="33" t="s">
        <v>106</v>
      </c>
      <c r="B64" s="30" t="s">
        <v>435</v>
      </c>
      <c r="C64" s="16" t="s">
        <v>51</v>
      </c>
      <c r="D64" s="17">
        <f t="shared" si="40"/>
        <v>37.6</v>
      </c>
      <c r="E64" s="17">
        <v>37.6</v>
      </c>
      <c r="F64" s="17">
        <v>19.399999999999999</v>
      </c>
      <c r="G64" s="17"/>
      <c r="H64" s="11">
        <f t="shared" si="20"/>
        <v>0</v>
      </c>
      <c r="I64" s="11"/>
      <c r="J64" s="11"/>
      <c r="K64" s="11"/>
      <c r="L64" s="13">
        <f t="shared" si="21"/>
        <v>37.6</v>
      </c>
      <c r="M64" s="13">
        <f t="shared" si="22"/>
        <v>37.6</v>
      </c>
      <c r="N64" s="13">
        <f t="shared" si="23"/>
        <v>19.399999999999999</v>
      </c>
      <c r="O64" s="13">
        <f t="shared" si="24"/>
        <v>0</v>
      </c>
      <c r="R64" s="78">
        <f>'2 pr._pajamos pagal rūšis'!L49-'9 pr._įstaigų pajamos'!L64</f>
        <v>0</v>
      </c>
    </row>
    <row r="65" spans="1:18" ht="15" customHeight="1" x14ac:dyDescent="0.25">
      <c r="A65" s="33" t="s">
        <v>107</v>
      </c>
      <c r="B65" s="30" t="s">
        <v>436</v>
      </c>
      <c r="C65" s="16" t="s">
        <v>51</v>
      </c>
      <c r="D65" s="17">
        <f t="shared" si="40"/>
        <v>10.9</v>
      </c>
      <c r="E65" s="17">
        <v>10.9</v>
      </c>
      <c r="F65" s="17"/>
      <c r="G65" s="17"/>
      <c r="H65" s="11">
        <f t="shared" si="20"/>
        <v>0</v>
      </c>
      <c r="I65" s="11"/>
      <c r="J65" s="11"/>
      <c r="K65" s="11"/>
      <c r="L65" s="13">
        <f t="shared" si="21"/>
        <v>10.9</v>
      </c>
      <c r="M65" s="13">
        <f t="shared" si="22"/>
        <v>10.9</v>
      </c>
      <c r="N65" s="13">
        <f t="shared" si="23"/>
        <v>0</v>
      </c>
      <c r="O65" s="13">
        <f t="shared" si="24"/>
        <v>0</v>
      </c>
      <c r="R65" s="78">
        <f>'2 pr._pajamos pagal rūšis'!L50-'9 pr._įstaigų pajamos'!L65</f>
        <v>0</v>
      </c>
    </row>
    <row r="66" spans="1:18" ht="15" customHeight="1" x14ac:dyDescent="0.25">
      <c r="A66" s="33" t="s">
        <v>108</v>
      </c>
      <c r="B66" s="30" t="s">
        <v>437</v>
      </c>
      <c r="C66" s="31" t="s">
        <v>51</v>
      </c>
      <c r="D66" s="17">
        <f t="shared" ref="D66" si="41">E66+G66</f>
        <v>0.1</v>
      </c>
      <c r="E66" s="17">
        <v>0.1</v>
      </c>
      <c r="F66" s="17"/>
      <c r="G66" s="17"/>
      <c r="H66" s="11">
        <f t="shared" ref="H66" si="42">I66+K66</f>
        <v>0</v>
      </c>
      <c r="I66" s="11"/>
      <c r="J66" s="11"/>
      <c r="K66" s="11"/>
      <c r="L66" s="13">
        <f t="shared" ref="L66" si="43">M66+O66</f>
        <v>0.1</v>
      </c>
      <c r="M66" s="13">
        <f t="shared" ref="M66" si="44">E66+I66</f>
        <v>0.1</v>
      </c>
      <c r="N66" s="13">
        <f t="shared" ref="N66" si="45">F66+J66</f>
        <v>0</v>
      </c>
      <c r="O66" s="13">
        <f t="shared" ref="O66" si="46">G66+K66</f>
        <v>0</v>
      </c>
      <c r="R66" s="78">
        <f>'2 pr._pajamos pagal rūšis'!L51-'9 pr._įstaigų pajamos'!L66</f>
        <v>0</v>
      </c>
    </row>
    <row r="67" spans="1:18" ht="15" customHeight="1" x14ac:dyDescent="0.25">
      <c r="A67" s="33" t="s">
        <v>109</v>
      </c>
      <c r="B67" s="30" t="s">
        <v>396</v>
      </c>
      <c r="C67" s="16" t="s">
        <v>51</v>
      </c>
      <c r="D67" s="17">
        <f t="shared" si="40"/>
        <v>2.2000000000000002</v>
      </c>
      <c r="E67" s="17">
        <v>2.2000000000000002</v>
      </c>
      <c r="F67" s="17"/>
      <c r="G67" s="17"/>
      <c r="H67" s="11">
        <f t="shared" si="20"/>
        <v>0</v>
      </c>
      <c r="I67" s="11"/>
      <c r="J67" s="11"/>
      <c r="K67" s="11"/>
      <c r="L67" s="13">
        <f t="shared" si="21"/>
        <v>2.2000000000000002</v>
      </c>
      <c r="M67" s="13">
        <f t="shared" si="22"/>
        <v>2.2000000000000002</v>
      </c>
      <c r="N67" s="13">
        <f t="shared" si="23"/>
        <v>0</v>
      </c>
      <c r="O67" s="13">
        <f t="shared" si="24"/>
        <v>0</v>
      </c>
      <c r="R67" s="78">
        <f>'2 pr._pajamos pagal rūšis'!L52-'9 pr._įstaigų pajamos'!L67</f>
        <v>0</v>
      </c>
    </row>
    <row r="68" spans="1:18" ht="15" customHeight="1" x14ac:dyDescent="0.25">
      <c r="A68" s="33" t="s">
        <v>155</v>
      </c>
      <c r="B68" s="203" t="s">
        <v>46</v>
      </c>
      <c r="C68" s="16" t="s">
        <v>51</v>
      </c>
      <c r="D68" s="17">
        <f t="shared" si="40"/>
        <v>0.1</v>
      </c>
      <c r="E68" s="17">
        <v>0.1</v>
      </c>
      <c r="F68" s="17"/>
      <c r="G68" s="17"/>
      <c r="H68" s="11">
        <f t="shared" si="20"/>
        <v>0</v>
      </c>
      <c r="I68" s="11"/>
      <c r="J68" s="11"/>
      <c r="K68" s="11"/>
      <c r="L68" s="13">
        <f t="shared" ref="L68:L69" si="47">M68+O68</f>
        <v>0.1</v>
      </c>
      <c r="M68" s="13">
        <f t="shared" ref="M68:M69" si="48">E68+I68</f>
        <v>0.1</v>
      </c>
      <c r="N68" s="13">
        <f t="shared" ref="N68:N69" si="49">F68+J68</f>
        <v>0</v>
      </c>
      <c r="O68" s="13">
        <f t="shared" ref="O68:O69" si="50">G68+K68</f>
        <v>0</v>
      </c>
      <c r="R68" s="78">
        <f>'2 pr._pajamos pagal rūšis'!L53-'9 pr._įstaigų pajamos'!L68</f>
        <v>0</v>
      </c>
    </row>
    <row r="69" spans="1:18" ht="15" customHeight="1" x14ac:dyDescent="0.25">
      <c r="A69" s="33" t="s">
        <v>156</v>
      </c>
      <c r="B69" s="13" t="s">
        <v>43</v>
      </c>
      <c r="C69" s="16" t="s">
        <v>51</v>
      </c>
      <c r="D69" s="17">
        <f t="shared" si="40"/>
        <v>0.1</v>
      </c>
      <c r="E69" s="17">
        <v>0.1</v>
      </c>
      <c r="F69" s="17"/>
      <c r="G69" s="17"/>
      <c r="H69" s="11">
        <f t="shared" si="20"/>
        <v>0</v>
      </c>
      <c r="I69" s="11"/>
      <c r="J69" s="11"/>
      <c r="K69" s="11"/>
      <c r="L69" s="13">
        <f t="shared" si="47"/>
        <v>0.1</v>
      </c>
      <c r="M69" s="13">
        <f t="shared" si="48"/>
        <v>0.1</v>
      </c>
      <c r="N69" s="13">
        <f t="shared" si="49"/>
        <v>0</v>
      </c>
      <c r="O69" s="13">
        <f t="shared" si="50"/>
        <v>0</v>
      </c>
      <c r="R69" s="78">
        <f>'2 pr._pajamos pagal rūšis'!L54-'9 pr._įstaigų pajamos'!L69</f>
        <v>0</v>
      </c>
    </row>
    <row r="70" spans="1:18" ht="15" customHeight="1" x14ac:dyDescent="0.25">
      <c r="A70" s="33" t="s">
        <v>110</v>
      </c>
      <c r="B70" s="34" t="s">
        <v>165</v>
      </c>
      <c r="C70" s="83" t="s">
        <v>51</v>
      </c>
      <c r="D70" s="17">
        <f t="shared" si="40"/>
        <v>6.6</v>
      </c>
      <c r="E70" s="17">
        <v>6.6</v>
      </c>
      <c r="F70" s="17"/>
      <c r="G70" s="17"/>
      <c r="H70" s="11">
        <f t="shared" si="20"/>
        <v>0</v>
      </c>
      <c r="I70" s="11"/>
      <c r="J70" s="11"/>
      <c r="K70" s="11"/>
      <c r="L70" s="13">
        <f t="shared" si="21"/>
        <v>6.6</v>
      </c>
      <c r="M70" s="13">
        <f t="shared" si="22"/>
        <v>6.6</v>
      </c>
      <c r="N70" s="13">
        <f t="shared" si="23"/>
        <v>0</v>
      </c>
      <c r="O70" s="13">
        <f t="shared" si="24"/>
        <v>0</v>
      </c>
      <c r="R70" s="78">
        <f>'2 pr._pajamos pagal rūšis'!L55-'9 pr._įstaigų pajamos'!L70</f>
        <v>0</v>
      </c>
    </row>
    <row r="71" spans="1:18" ht="15" customHeight="1" x14ac:dyDescent="0.25">
      <c r="A71" s="33" t="s">
        <v>157</v>
      </c>
      <c r="B71" s="34" t="s">
        <v>44</v>
      </c>
      <c r="C71" s="83" t="s">
        <v>51</v>
      </c>
      <c r="D71" s="17">
        <f t="shared" si="40"/>
        <v>0.1</v>
      </c>
      <c r="E71" s="17">
        <v>0.1</v>
      </c>
      <c r="F71" s="17"/>
      <c r="G71" s="17"/>
      <c r="H71" s="11">
        <f t="shared" si="20"/>
        <v>0</v>
      </c>
      <c r="I71" s="11"/>
      <c r="J71" s="11"/>
      <c r="K71" s="11"/>
      <c r="L71" s="13">
        <f t="shared" ref="L71" si="51">M71+O71</f>
        <v>0.1</v>
      </c>
      <c r="M71" s="13">
        <f t="shared" ref="M71" si="52">E71+I71</f>
        <v>0.1</v>
      </c>
      <c r="N71" s="13">
        <f t="shared" ref="N71" si="53">F71+J71</f>
        <v>0</v>
      </c>
      <c r="O71" s="13">
        <f t="shared" ref="O71" si="54">G71+K71</f>
        <v>0</v>
      </c>
      <c r="R71" s="78">
        <f>'2 pr._pajamos pagal rūšis'!L56-'9 pr._įstaigų pajamos'!L71</f>
        <v>0</v>
      </c>
    </row>
    <row r="72" spans="1:18" ht="15" customHeight="1" x14ac:dyDescent="0.25">
      <c r="A72" s="6" t="s">
        <v>158</v>
      </c>
      <c r="B72" s="94" t="s">
        <v>47</v>
      </c>
      <c r="C72" s="83" t="s">
        <v>51</v>
      </c>
      <c r="D72" s="17">
        <f t="shared" si="40"/>
        <v>0.1</v>
      </c>
      <c r="E72" s="17">
        <v>0.1</v>
      </c>
      <c r="F72" s="17"/>
      <c r="G72" s="17"/>
      <c r="H72" s="11">
        <f t="shared" si="20"/>
        <v>0</v>
      </c>
      <c r="I72" s="11"/>
      <c r="J72" s="11"/>
      <c r="K72" s="11"/>
      <c r="L72" s="13">
        <f t="shared" ref="L72" si="55">M72+O72</f>
        <v>0.1</v>
      </c>
      <c r="M72" s="13">
        <f t="shared" ref="M72" si="56">E72+I72</f>
        <v>0.1</v>
      </c>
      <c r="N72" s="13">
        <f t="shared" ref="N72" si="57">F72+J72</f>
        <v>0</v>
      </c>
      <c r="O72" s="13">
        <f t="shared" ref="O72" si="58">G72+K72</f>
        <v>0</v>
      </c>
      <c r="R72" s="78">
        <f>'2 pr._pajamos pagal rūšis'!L57-'9 pr._įstaigų pajamos'!L72</f>
        <v>0</v>
      </c>
    </row>
    <row r="73" spans="1:18" ht="15" customHeight="1" x14ac:dyDescent="0.25">
      <c r="A73" s="6" t="s">
        <v>111</v>
      </c>
      <c r="B73" s="34" t="s">
        <v>397</v>
      </c>
      <c r="C73" s="83" t="s">
        <v>51</v>
      </c>
      <c r="D73" s="17">
        <f>E73+G73</f>
        <v>4.8</v>
      </c>
      <c r="E73" s="17">
        <v>4.8</v>
      </c>
      <c r="F73" s="17"/>
      <c r="G73" s="17"/>
      <c r="H73" s="11">
        <f>I73+K73</f>
        <v>0</v>
      </c>
      <c r="I73" s="11"/>
      <c r="J73" s="11"/>
      <c r="K73" s="11"/>
      <c r="L73" s="13">
        <f>M73+O73</f>
        <v>4.8</v>
      </c>
      <c r="M73" s="13">
        <f>E73+I73</f>
        <v>4.8</v>
      </c>
      <c r="N73" s="13">
        <f>F73+J73</f>
        <v>0</v>
      </c>
      <c r="O73" s="13">
        <f>G73+K73</f>
        <v>0</v>
      </c>
      <c r="R73" s="78">
        <f>'2 pr._pajamos pagal rūšis'!L58-'9 pr._įstaigų pajamos'!L73</f>
        <v>0</v>
      </c>
    </row>
    <row r="74" spans="1:18" ht="15" customHeight="1" x14ac:dyDescent="0.25">
      <c r="A74" s="6" t="s">
        <v>112</v>
      </c>
      <c r="B74" s="34" t="s">
        <v>42</v>
      </c>
      <c r="C74" s="83" t="s">
        <v>51</v>
      </c>
      <c r="D74" s="17">
        <f t="shared" si="40"/>
        <v>27.1</v>
      </c>
      <c r="E74" s="17">
        <v>27.1</v>
      </c>
      <c r="F74" s="17"/>
      <c r="G74" s="17"/>
      <c r="H74" s="11">
        <f t="shared" si="20"/>
        <v>0</v>
      </c>
      <c r="I74" s="11"/>
      <c r="J74" s="11"/>
      <c r="K74" s="11"/>
      <c r="L74" s="13">
        <f t="shared" si="21"/>
        <v>27.1</v>
      </c>
      <c r="M74" s="13">
        <f t="shared" si="22"/>
        <v>27.1</v>
      </c>
      <c r="N74" s="13">
        <f t="shared" si="23"/>
        <v>0</v>
      </c>
      <c r="O74" s="13">
        <f t="shared" si="24"/>
        <v>0</v>
      </c>
      <c r="R74" s="78">
        <f>'2 pr._pajamos pagal rūšis'!L59-'9 pr._įstaigų pajamos'!L74</f>
        <v>0</v>
      </c>
    </row>
    <row r="75" spans="1:18" ht="15" customHeight="1" x14ac:dyDescent="0.25">
      <c r="A75" s="6" t="s">
        <v>113</v>
      </c>
      <c r="B75" s="35" t="s">
        <v>398</v>
      </c>
      <c r="C75" s="83" t="s">
        <v>51</v>
      </c>
      <c r="D75" s="17">
        <f>E75+G75</f>
        <v>12.1</v>
      </c>
      <c r="E75" s="17">
        <v>12.1</v>
      </c>
      <c r="F75" s="17"/>
      <c r="G75" s="17"/>
      <c r="H75" s="11">
        <f>I75+K75</f>
        <v>0</v>
      </c>
      <c r="I75" s="11"/>
      <c r="J75" s="11"/>
      <c r="K75" s="11"/>
      <c r="L75" s="13">
        <f>M75+O75</f>
        <v>12.1</v>
      </c>
      <c r="M75" s="13">
        <f>E75+I75</f>
        <v>12.1</v>
      </c>
      <c r="N75" s="13">
        <f>F75+J75</f>
        <v>0</v>
      </c>
      <c r="O75" s="13">
        <f>G75+K75</f>
        <v>0</v>
      </c>
      <c r="R75" s="78">
        <f>'2 pr._pajamos pagal rūšis'!L60-'9 pr._įstaigų pajamos'!L75</f>
        <v>0</v>
      </c>
    </row>
    <row r="76" spans="1:18" ht="15" customHeight="1" x14ac:dyDescent="0.25">
      <c r="A76" s="6" t="s">
        <v>114</v>
      </c>
      <c r="B76" s="35" t="s">
        <v>41</v>
      </c>
      <c r="C76" s="83" t="s">
        <v>51</v>
      </c>
      <c r="D76" s="17">
        <f t="shared" si="40"/>
        <v>22.6</v>
      </c>
      <c r="E76" s="17">
        <v>22.6</v>
      </c>
      <c r="F76" s="17"/>
      <c r="G76" s="17"/>
      <c r="H76" s="11">
        <f t="shared" si="20"/>
        <v>0</v>
      </c>
      <c r="I76" s="11"/>
      <c r="J76" s="11"/>
      <c r="K76" s="11"/>
      <c r="L76" s="13">
        <f t="shared" si="21"/>
        <v>22.6</v>
      </c>
      <c r="M76" s="13">
        <f t="shared" si="22"/>
        <v>22.6</v>
      </c>
      <c r="N76" s="13">
        <f t="shared" si="23"/>
        <v>0</v>
      </c>
      <c r="O76" s="13">
        <f t="shared" si="24"/>
        <v>0</v>
      </c>
      <c r="R76" s="78">
        <f>'2 pr._pajamos pagal rūšis'!L61-'9 pr._įstaigų pajamos'!L76</f>
        <v>0</v>
      </c>
    </row>
    <row r="77" spans="1:18" ht="15" customHeight="1" x14ac:dyDescent="0.25">
      <c r="A77" s="6" t="s">
        <v>115</v>
      </c>
      <c r="B77" s="30" t="s">
        <v>161</v>
      </c>
      <c r="C77" s="31" t="s">
        <v>51</v>
      </c>
      <c r="D77" s="17">
        <f t="shared" si="40"/>
        <v>6.2</v>
      </c>
      <c r="E77" s="17">
        <v>6.2</v>
      </c>
      <c r="F77" s="17"/>
      <c r="G77" s="17"/>
      <c r="H77" s="11">
        <f t="shared" si="20"/>
        <v>0</v>
      </c>
      <c r="I77" s="11"/>
      <c r="J77" s="11"/>
      <c r="K77" s="11"/>
      <c r="L77" s="13">
        <f t="shared" si="21"/>
        <v>6.2</v>
      </c>
      <c r="M77" s="13">
        <f t="shared" si="22"/>
        <v>6.2</v>
      </c>
      <c r="N77" s="13">
        <f t="shared" si="23"/>
        <v>0</v>
      </c>
      <c r="O77" s="13">
        <f t="shared" si="24"/>
        <v>0</v>
      </c>
      <c r="R77" s="78">
        <f>'2 pr._pajamos pagal rūšis'!L62-'9 pr._įstaigų pajamos'!L77</f>
        <v>0</v>
      </c>
    </row>
    <row r="78" spans="1:18" ht="15" customHeight="1" x14ac:dyDescent="0.25">
      <c r="A78" s="6" t="s">
        <v>166</v>
      </c>
      <c r="B78" s="30" t="s">
        <v>153</v>
      </c>
      <c r="C78" s="31" t="s">
        <v>51</v>
      </c>
      <c r="D78" s="17">
        <f t="shared" si="40"/>
        <v>60.4</v>
      </c>
      <c r="E78" s="17">
        <v>60.4</v>
      </c>
      <c r="F78" s="17"/>
      <c r="G78" s="17"/>
      <c r="H78" s="11">
        <f t="shared" si="20"/>
        <v>0</v>
      </c>
      <c r="I78" s="11"/>
      <c r="J78" s="11"/>
      <c r="K78" s="11"/>
      <c r="L78" s="13">
        <f t="shared" si="21"/>
        <v>60.4</v>
      </c>
      <c r="M78" s="13">
        <f t="shared" si="22"/>
        <v>60.4</v>
      </c>
      <c r="N78" s="13">
        <f t="shared" si="23"/>
        <v>0</v>
      </c>
      <c r="O78" s="13">
        <f t="shared" si="24"/>
        <v>0</v>
      </c>
      <c r="R78" s="78">
        <f>'2 pr._pajamos pagal rūšis'!L63-'9 pr._įstaigų pajamos'!L78</f>
        <v>0</v>
      </c>
    </row>
    <row r="79" spans="1:18" ht="15" customHeight="1" x14ac:dyDescent="0.25">
      <c r="A79" s="6" t="s">
        <v>116</v>
      </c>
      <c r="B79" s="30" t="s">
        <v>34</v>
      </c>
      <c r="C79" s="31" t="s">
        <v>51</v>
      </c>
      <c r="D79" s="17">
        <f t="shared" si="40"/>
        <v>35.299999999999997</v>
      </c>
      <c r="E79" s="17">
        <v>35.299999999999997</v>
      </c>
      <c r="F79" s="17"/>
      <c r="G79" s="17"/>
      <c r="H79" s="11">
        <f t="shared" si="20"/>
        <v>0</v>
      </c>
      <c r="I79" s="11"/>
      <c r="J79" s="11"/>
      <c r="K79" s="11"/>
      <c r="L79" s="13">
        <f t="shared" si="21"/>
        <v>35.299999999999997</v>
      </c>
      <c r="M79" s="13">
        <f t="shared" si="22"/>
        <v>35.299999999999997</v>
      </c>
      <c r="N79" s="13">
        <f t="shared" si="23"/>
        <v>0</v>
      </c>
      <c r="O79" s="13">
        <f t="shared" si="24"/>
        <v>0</v>
      </c>
      <c r="R79" s="78">
        <f>'2 pr._pajamos pagal rūšis'!L64-'9 pr._įstaigų pajamos'!L79</f>
        <v>0</v>
      </c>
    </row>
    <row r="80" spans="1:18" ht="15" customHeight="1" x14ac:dyDescent="0.25">
      <c r="A80" s="6" t="s">
        <v>117</v>
      </c>
      <c r="B80" s="30" t="s">
        <v>36</v>
      </c>
      <c r="C80" s="31" t="s">
        <v>51</v>
      </c>
      <c r="D80" s="17">
        <f t="shared" si="40"/>
        <v>35.6</v>
      </c>
      <c r="E80" s="17">
        <v>35.6</v>
      </c>
      <c r="F80" s="17"/>
      <c r="G80" s="17"/>
      <c r="H80" s="11">
        <f t="shared" si="20"/>
        <v>0</v>
      </c>
      <c r="I80" s="11"/>
      <c r="J80" s="11"/>
      <c r="K80" s="11"/>
      <c r="L80" s="13">
        <f t="shared" si="21"/>
        <v>35.6</v>
      </c>
      <c r="M80" s="13">
        <f t="shared" si="22"/>
        <v>35.6</v>
      </c>
      <c r="N80" s="13">
        <f t="shared" si="23"/>
        <v>0</v>
      </c>
      <c r="O80" s="13">
        <f t="shared" si="24"/>
        <v>0</v>
      </c>
      <c r="R80" s="78">
        <f>'2 pr._pajamos pagal rūšis'!L65-'9 pr._įstaigų pajamos'!L80</f>
        <v>0</v>
      </c>
    </row>
    <row r="81" spans="1:18" ht="15" customHeight="1" x14ac:dyDescent="0.25">
      <c r="A81" s="6" t="s">
        <v>118</v>
      </c>
      <c r="B81" s="30" t="s">
        <v>38</v>
      </c>
      <c r="C81" s="31" t="s">
        <v>51</v>
      </c>
      <c r="D81" s="17">
        <f t="shared" si="40"/>
        <v>76.400000000000006</v>
      </c>
      <c r="E81" s="17">
        <v>76.400000000000006</v>
      </c>
      <c r="F81" s="17"/>
      <c r="G81" s="17"/>
      <c r="H81" s="11">
        <f t="shared" si="20"/>
        <v>0</v>
      </c>
      <c r="I81" s="11"/>
      <c r="J81" s="11"/>
      <c r="K81" s="11"/>
      <c r="L81" s="13">
        <f t="shared" si="21"/>
        <v>76.400000000000006</v>
      </c>
      <c r="M81" s="13">
        <f t="shared" si="22"/>
        <v>76.400000000000006</v>
      </c>
      <c r="N81" s="13">
        <f t="shared" si="23"/>
        <v>0</v>
      </c>
      <c r="O81" s="13">
        <f t="shared" si="24"/>
        <v>0</v>
      </c>
      <c r="R81" s="78">
        <f>'2 pr._pajamos pagal rūšis'!L66-'9 pr._įstaigų pajamos'!L81</f>
        <v>0</v>
      </c>
    </row>
    <row r="82" spans="1:18" ht="16.5" customHeight="1" x14ac:dyDescent="0.25">
      <c r="A82" s="6" t="s">
        <v>119</v>
      </c>
      <c r="B82" s="13" t="s">
        <v>37</v>
      </c>
      <c r="C82" s="31" t="s">
        <v>51</v>
      </c>
      <c r="D82" s="17">
        <f t="shared" si="40"/>
        <v>38.200000000000003</v>
      </c>
      <c r="E82" s="17">
        <v>38.200000000000003</v>
      </c>
      <c r="F82" s="17"/>
      <c r="G82" s="17"/>
      <c r="H82" s="11">
        <f t="shared" si="20"/>
        <v>0</v>
      </c>
      <c r="I82" s="11"/>
      <c r="J82" s="11"/>
      <c r="K82" s="11"/>
      <c r="L82" s="13">
        <f t="shared" si="21"/>
        <v>38.200000000000003</v>
      </c>
      <c r="M82" s="13">
        <f t="shared" si="22"/>
        <v>38.200000000000003</v>
      </c>
      <c r="N82" s="13">
        <f t="shared" si="23"/>
        <v>0</v>
      </c>
      <c r="O82" s="13">
        <f t="shared" si="24"/>
        <v>0</v>
      </c>
      <c r="R82" s="78">
        <f>'2 pr._pajamos pagal rūšis'!L67-'9 pr._įstaigų pajamos'!L82</f>
        <v>0</v>
      </c>
    </row>
    <row r="83" spans="1:18" x14ac:dyDescent="0.25">
      <c r="A83" s="6" t="s">
        <v>120</v>
      </c>
      <c r="B83" s="36" t="s">
        <v>35</v>
      </c>
      <c r="C83" s="16" t="s">
        <v>51</v>
      </c>
      <c r="D83" s="17">
        <f t="shared" si="40"/>
        <v>69.7</v>
      </c>
      <c r="E83" s="17">
        <v>69.7</v>
      </c>
      <c r="F83" s="17"/>
      <c r="G83" s="17"/>
      <c r="H83" s="11">
        <f t="shared" si="20"/>
        <v>0</v>
      </c>
      <c r="I83" s="11"/>
      <c r="J83" s="11"/>
      <c r="K83" s="11"/>
      <c r="L83" s="13">
        <f t="shared" si="21"/>
        <v>69.7</v>
      </c>
      <c r="M83" s="13">
        <f t="shared" si="22"/>
        <v>69.7</v>
      </c>
      <c r="N83" s="13">
        <f t="shared" si="23"/>
        <v>0</v>
      </c>
      <c r="O83" s="13">
        <f t="shared" si="24"/>
        <v>0</v>
      </c>
      <c r="R83" s="78">
        <f>'2 pr._pajamos pagal rūšis'!L68-'9 pr._įstaigų pajamos'!L83</f>
        <v>0</v>
      </c>
    </row>
    <row r="84" spans="1:18" ht="15" customHeight="1" x14ac:dyDescent="0.25">
      <c r="A84" s="6" t="s">
        <v>162</v>
      </c>
      <c r="B84" s="37" t="s">
        <v>39</v>
      </c>
      <c r="C84" s="16" t="s">
        <v>51</v>
      </c>
      <c r="D84" s="17">
        <f t="shared" si="40"/>
        <v>8.9</v>
      </c>
      <c r="E84" s="17">
        <v>8.9</v>
      </c>
      <c r="F84" s="17"/>
      <c r="G84" s="17"/>
      <c r="H84" s="11">
        <f t="shared" si="20"/>
        <v>0</v>
      </c>
      <c r="I84" s="11"/>
      <c r="J84" s="11"/>
      <c r="K84" s="11"/>
      <c r="L84" s="13">
        <f t="shared" si="21"/>
        <v>8.9</v>
      </c>
      <c r="M84" s="13">
        <f t="shared" si="22"/>
        <v>8.9</v>
      </c>
      <c r="N84" s="13">
        <f t="shared" si="23"/>
        <v>0</v>
      </c>
      <c r="O84" s="13">
        <f t="shared" si="24"/>
        <v>0</v>
      </c>
      <c r="R84" s="78">
        <f>'2 pr._pajamos pagal rūšis'!L69-'9 pr._įstaigų pajamos'!L84</f>
        <v>0</v>
      </c>
    </row>
    <row r="85" spans="1:18" ht="15" customHeight="1" x14ac:dyDescent="0.25">
      <c r="A85" s="6" t="s">
        <v>121</v>
      </c>
      <c r="B85" s="37" t="s">
        <v>40</v>
      </c>
      <c r="C85" s="16" t="s">
        <v>51</v>
      </c>
      <c r="D85" s="17">
        <f t="shared" si="40"/>
        <v>16.2</v>
      </c>
      <c r="E85" s="17">
        <v>16.2</v>
      </c>
      <c r="F85" s="17"/>
      <c r="G85" s="17"/>
      <c r="H85" s="11">
        <f t="shared" si="20"/>
        <v>0</v>
      </c>
      <c r="I85" s="11"/>
      <c r="J85" s="11"/>
      <c r="K85" s="11"/>
      <c r="L85" s="13">
        <f t="shared" si="21"/>
        <v>16.2</v>
      </c>
      <c r="M85" s="13">
        <f t="shared" si="22"/>
        <v>16.2</v>
      </c>
      <c r="N85" s="13">
        <f t="shared" si="23"/>
        <v>0</v>
      </c>
      <c r="O85" s="13">
        <f t="shared" si="24"/>
        <v>0</v>
      </c>
      <c r="R85" s="78">
        <f>'2 pr._pajamos pagal rūšis'!L70-'9 pr._įstaigų pajamos'!L85</f>
        <v>0</v>
      </c>
    </row>
    <row r="86" spans="1:18" ht="15" customHeight="1" x14ac:dyDescent="0.25">
      <c r="A86" s="33" t="s">
        <v>122</v>
      </c>
      <c r="B86" s="36" t="s">
        <v>49</v>
      </c>
      <c r="C86" s="16" t="s">
        <v>51</v>
      </c>
      <c r="D86" s="17">
        <f t="shared" si="40"/>
        <v>4.4000000000000004</v>
      </c>
      <c r="E86" s="17">
        <v>4.4000000000000004</v>
      </c>
      <c r="F86" s="17">
        <v>1.7</v>
      </c>
      <c r="G86" s="17"/>
      <c r="H86" s="11">
        <f t="shared" si="20"/>
        <v>0</v>
      </c>
      <c r="I86" s="11"/>
      <c r="J86" s="11"/>
      <c r="K86" s="11"/>
      <c r="L86" s="13">
        <f t="shared" si="21"/>
        <v>4.4000000000000004</v>
      </c>
      <c r="M86" s="13">
        <f t="shared" si="22"/>
        <v>4.4000000000000004</v>
      </c>
      <c r="N86" s="13">
        <f t="shared" si="23"/>
        <v>1.7</v>
      </c>
      <c r="O86" s="13">
        <f t="shared" si="24"/>
        <v>0</v>
      </c>
      <c r="R86" s="78">
        <f>'2 pr._pajamos pagal rūšis'!L71-'9 pr._įstaigų pajamos'!L86</f>
        <v>0</v>
      </c>
    </row>
    <row r="87" spans="1:18" ht="15" customHeight="1" x14ac:dyDescent="0.25">
      <c r="A87" s="39" t="s">
        <v>123</v>
      </c>
      <c r="B87" s="36" t="s">
        <v>48</v>
      </c>
      <c r="C87" s="16" t="s">
        <v>51</v>
      </c>
      <c r="D87" s="17">
        <f t="shared" si="40"/>
        <v>52.3</v>
      </c>
      <c r="E87" s="17">
        <v>52.3</v>
      </c>
      <c r="F87" s="17">
        <v>30.4</v>
      </c>
      <c r="G87" s="17"/>
      <c r="H87" s="11">
        <f t="shared" si="20"/>
        <v>0</v>
      </c>
      <c r="I87" s="11"/>
      <c r="J87" s="11"/>
      <c r="K87" s="11"/>
      <c r="L87" s="13">
        <f t="shared" si="21"/>
        <v>52.3</v>
      </c>
      <c r="M87" s="13">
        <f t="shared" si="22"/>
        <v>52.3</v>
      </c>
      <c r="N87" s="13">
        <f t="shared" si="23"/>
        <v>30.4</v>
      </c>
      <c r="O87" s="13">
        <f t="shared" si="24"/>
        <v>0</v>
      </c>
      <c r="R87" s="78">
        <f>'2 pr._pajamos pagal rūšis'!L72-'9 pr._įstaigų pajamos'!L87</f>
        <v>0</v>
      </c>
    </row>
    <row r="88" spans="1:18" ht="15" customHeight="1" x14ac:dyDescent="0.25">
      <c r="A88" s="14" t="s">
        <v>124</v>
      </c>
      <c r="B88" s="36" t="s">
        <v>65</v>
      </c>
      <c r="C88" s="16" t="s">
        <v>51</v>
      </c>
      <c r="D88" s="17">
        <f t="shared" si="40"/>
        <v>11.8</v>
      </c>
      <c r="E88" s="17">
        <v>11.8</v>
      </c>
      <c r="F88" s="17">
        <v>3.6</v>
      </c>
      <c r="G88" s="17"/>
      <c r="H88" s="11">
        <f t="shared" si="20"/>
        <v>0</v>
      </c>
      <c r="I88" s="11"/>
      <c r="J88" s="11"/>
      <c r="K88" s="11"/>
      <c r="L88" s="13">
        <f t="shared" si="21"/>
        <v>11.8</v>
      </c>
      <c r="M88" s="13">
        <f t="shared" si="22"/>
        <v>11.8</v>
      </c>
      <c r="N88" s="13">
        <f t="shared" si="23"/>
        <v>3.6</v>
      </c>
      <c r="O88" s="13">
        <f t="shared" si="24"/>
        <v>0</v>
      </c>
      <c r="R88" s="78">
        <f>'2 pr._pajamos pagal rūšis'!L73-'9 pr._įstaigų pajamos'!L88</f>
        <v>0</v>
      </c>
    </row>
    <row r="89" spans="1:18" ht="15" customHeight="1" x14ac:dyDescent="0.25">
      <c r="A89" s="20" t="s">
        <v>125</v>
      </c>
      <c r="B89" s="36" t="s">
        <v>50</v>
      </c>
      <c r="C89" s="16" t="s">
        <v>51</v>
      </c>
      <c r="D89" s="17">
        <f t="shared" si="40"/>
        <v>26.5</v>
      </c>
      <c r="E89" s="17">
        <v>26.5</v>
      </c>
      <c r="F89" s="17"/>
      <c r="G89" s="17"/>
      <c r="H89" s="11">
        <f t="shared" si="20"/>
        <v>0</v>
      </c>
      <c r="I89" s="11"/>
      <c r="J89" s="11"/>
      <c r="K89" s="11"/>
      <c r="L89" s="13">
        <f t="shared" si="21"/>
        <v>26.5</v>
      </c>
      <c r="M89" s="13">
        <f t="shared" si="22"/>
        <v>26.5</v>
      </c>
      <c r="N89" s="13">
        <f t="shared" si="23"/>
        <v>0</v>
      </c>
      <c r="O89" s="13">
        <f t="shared" si="24"/>
        <v>0</v>
      </c>
      <c r="R89" s="78">
        <f>'2 pr._pajamos pagal rūšis'!L74-'9 pr._įstaigų pajamos'!L89</f>
        <v>0</v>
      </c>
    </row>
    <row r="90" spans="1:18" ht="15" customHeight="1" x14ac:dyDescent="0.25">
      <c r="A90" s="391" t="s">
        <v>126</v>
      </c>
      <c r="B90" s="36" t="s">
        <v>167</v>
      </c>
      <c r="C90" s="16" t="s">
        <v>51</v>
      </c>
      <c r="D90" s="17">
        <f t="shared" si="40"/>
        <v>14</v>
      </c>
      <c r="E90" s="17">
        <v>14</v>
      </c>
      <c r="F90" s="17"/>
      <c r="G90" s="17"/>
      <c r="H90" s="11">
        <f t="shared" si="20"/>
        <v>0</v>
      </c>
      <c r="I90" s="11"/>
      <c r="J90" s="11"/>
      <c r="K90" s="11"/>
      <c r="L90" s="13">
        <f t="shared" si="21"/>
        <v>14</v>
      </c>
      <c r="M90" s="13">
        <f t="shared" si="22"/>
        <v>14</v>
      </c>
      <c r="N90" s="13">
        <f t="shared" si="23"/>
        <v>0</v>
      </c>
      <c r="O90" s="13">
        <f t="shared" si="24"/>
        <v>0</v>
      </c>
      <c r="R90" s="78">
        <f>'2 pr._pajamos pagal rūšis'!L75-'9 pr._įstaigų pajamos'!L90</f>
        <v>0</v>
      </c>
    </row>
    <row r="91" spans="1:18" s="38" customFormat="1" ht="15" customHeight="1" x14ac:dyDescent="0.25">
      <c r="A91" s="33" t="s">
        <v>127</v>
      </c>
      <c r="B91" s="36" t="s">
        <v>168</v>
      </c>
      <c r="C91" s="16" t="s">
        <v>51</v>
      </c>
      <c r="D91" s="17">
        <f t="shared" si="40"/>
        <v>2</v>
      </c>
      <c r="E91" s="17">
        <v>2</v>
      </c>
      <c r="F91" s="17"/>
      <c r="G91" s="17"/>
      <c r="H91" s="11">
        <f t="shared" si="20"/>
        <v>0</v>
      </c>
      <c r="I91" s="11"/>
      <c r="J91" s="11"/>
      <c r="K91" s="11"/>
      <c r="L91" s="13">
        <f t="shared" si="21"/>
        <v>2</v>
      </c>
      <c r="M91" s="13">
        <f t="shared" si="22"/>
        <v>2</v>
      </c>
      <c r="N91" s="13">
        <f t="shared" si="23"/>
        <v>0</v>
      </c>
      <c r="O91" s="13">
        <f t="shared" si="24"/>
        <v>0</v>
      </c>
      <c r="R91" s="78">
        <f>'2 pr._pajamos pagal rūšis'!L76-'9 pr._įstaigų pajamos'!L91</f>
        <v>0</v>
      </c>
    </row>
    <row r="92" spans="1:18" ht="15.95" customHeight="1" x14ac:dyDescent="0.25">
      <c r="A92" s="393" t="s">
        <v>128</v>
      </c>
      <c r="B92" s="22" t="s">
        <v>177</v>
      </c>
      <c r="C92" s="26"/>
      <c r="D92" s="24">
        <f t="shared" ref="D92:O92" si="59">SUM(D58:D91)</f>
        <v>605.39999999999986</v>
      </c>
      <c r="E92" s="24">
        <f t="shared" si="59"/>
        <v>605.39999999999986</v>
      </c>
      <c r="F92" s="24">
        <f t="shared" si="59"/>
        <v>55.1</v>
      </c>
      <c r="G92" s="24">
        <f t="shared" si="59"/>
        <v>0</v>
      </c>
      <c r="H92" s="25">
        <f t="shared" si="59"/>
        <v>0</v>
      </c>
      <c r="I92" s="25">
        <f t="shared" si="59"/>
        <v>0</v>
      </c>
      <c r="J92" s="25">
        <f t="shared" si="59"/>
        <v>0</v>
      </c>
      <c r="K92" s="25">
        <f t="shared" si="59"/>
        <v>0</v>
      </c>
      <c r="L92" s="22">
        <f t="shared" si="59"/>
        <v>605.39999999999986</v>
      </c>
      <c r="M92" s="22">
        <f t="shared" si="59"/>
        <v>605.39999999999986</v>
      </c>
      <c r="N92" s="22">
        <f t="shared" si="59"/>
        <v>55.1</v>
      </c>
      <c r="O92" s="22">
        <f t="shared" si="59"/>
        <v>0</v>
      </c>
      <c r="R92" s="78">
        <f>'2 pr._pajamos pagal rūšis'!L77-'9 pr._įstaigų pajamos'!L92</f>
        <v>0</v>
      </c>
    </row>
    <row r="93" spans="1:18" ht="15.95" customHeight="1" x14ac:dyDescent="0.25">
      <c r="A93" s="33" t="s">
        <v>129</v>
      </c>
      <c r="B93" s="527" t="s">
        <v>66</v>
      </c>
      <c r="C93" s="528"/>
      <c r="D93" s="528"/>
      <c r="E93" s="528"/>
      <c r="F93" s="528"/>
      <c r="G93" s="528"/>
      <c r="H93" s="528"/>
      <c r="I93" s="528"/>
      <c r="J93" s="528"/>
      <c r="K93" s="528"/>
      <c r="L93" s="528"/>
      <c r="M93" s="528"/>
      <c r="N93" s="528"/>
      <c r="O93" s="528"/>
      <c r="R93" s="78">
        <f>'2 pr._pajamos pagal rūšis'!L78-'9 pr._įstaigų pajamos'!L93</f>
        <v>0</v>
      </c>
    </row>
    <row r="94" spans="1:18" ht="15" customHeight="1" x14ac:dyDescent="0.25">
      <c r="A94" s="33" t="s">
        <v>130</v>
      </c>
      <c r="B94" s="30" t="s">
        <v>7</v>
      </c>
      <c r="C94" s="40" t="s">
        <v>30</v>
      </c>
      <c r="D94" s="17">
        <f t="shared" ref="D94:D107" si="60">E94+G94</f>
        <v>0.7</v>
      </c>
      <c r="E94" s="17">
        <v>0.7</v>
      </c>
      <c r="F94" s="17"/>
      <c r="G94" s="17"/>
      <c r="H94" s="11">
        <f t="shared" si="20"/>
        <v>0</v>
      </c>
      <c r="I94" s="11"/>
      <c r="J94" s="11"/>
      <c r="K94" s="11"/>
      <c r="L94" s="13">
        <f t="shared" si="21"/>
        <v>0.7</v>
      </c>
      <c r="M94" s="13">
        <f t="shared" si="22"/>
        <v>0.7</v>
      </c>
      <c r="N94" s="13">
        <f t="shared" si="23"/>
        <v>0</v>
      </c>
      <c r="O94" s="13">
        <f t="shared" si="24"/>
        <v>0</v>
      </c>
      <c r="R94" s="78">
        <f>'2 pr._pajamos pagal rūšis'!L79-'9 pr._įstaigų pajamos'!L94</f>
        <v>0</v>
      </c>
    </row>
    <row r="95" spans="1:18" ht="15" customHeight="1" x14ac:dyDescent="0.25">
      <c r="A95" s="33" t="s">
        <v>131</v>
      </c>
      <c r="B95" s="30" t="s">
        <v>10</v>
      </c>
      <c r="C95" s="40" t="s">
        <v>30</v>
      </c>
      <c r="D95" s="17">
        <f t="shared" si="60"/>
        <v>0.6</v>
      </c>
      <c r="E95" s="17">
        <v>0.6</v>
      </c>
      <c r="F95" s="17"/>
      <c r="G95" s="17"/>
      <c r="H95" s="11">
        <f t="shared" si="20"/>
        <v>0</v>
      </c>
      <c r="I95" s="11"/>
      <c r="J95" s="11"/>
      <c r="K95" s="11"/>
      <c r="L95" s="13">
        <f t="shared" si="21"/>
        <v>0.6</v>
      </c>
      <c r="M95" s="13">
        <f t="shared" si="22"/>
        <v>0.6</v>
      </c>
      <c r="N95" s="13">
        <f t="shared" si="23"/>
        <v>0</v>
      </c>
      <c r="O95" s="13">
        <f t="shared" si="24"/>
        <v>0</v>
      </c>
      <c r="R95" s="78">
        <f>'2 pr._pajamos pagal rūšis'!L80-'9 pr._įstaigų pajamos'!L95</f>
        <v>0</v>
      </c>
    </row>
    <row r="96" spans="1:18" ht="15" customHeight="1" x14ac:dyDescent="0.25">
      <c r="A96" s="33" t="s">
        <v>132</v>
      </c>
      <c r="B96" s="30" t="s">
        <v>11</v>
      </c>
      <c r="C96" s="40" t="s">
        <v>30</v>
      </c>
      <c r="D96" s="17">
        <f t="shared" si="60"/>
        <v>1</v>
      </c>
      <c r="E96" s="17">
        <v>1</v>
      </c>
      <c r="F96" s="17"/>
      <c r="G96" s="17"/>
      <c r="H96" s="11">
        <f t="shared" si="20"/>
        <v>0</v>
      </c>
      <c r="I96" s="11"/>
      <c r="J96" s="11"/>
      <c r="K96" s="11"/>
      <c r="L96" s="13">
        <f t="shared" si="21"/>
        <v>1</v>
      </c>
      <c r="M96" s="13">
        <f t="shared" si="22"/>
        <v>1</v>
      </c>
      <c r="N96" s="13">
        <f t="shared" si="23"/>
        <v>0</v>
      </c>
      <c r="O96" s="13">
        <f t="shared" si="24"/>
        <v>0</v>
      </c>
      <c r="R96" s="78">
        <f>'2 pr._pajamos pagal rūšis'!L81-'9 pr._įstaigų pajamos'!L96</f>
        <v>0</v>
      </c>
    </row>
    <row r="97" spans="1:18" ht="15" customHeight="1" x14ac:dyDescent="0.25">
      <c r="A97" s="33" t="s">
        <v>163</v>
      </c>
      <c r="B97" s="30" t="s">
        <v>15</v>
      </c>
      <c r="C97" s="40" t="s">
        <v>30</v>
      </c>
      <c r="D97" s="17">
        <f t="shared" si="60"/>
        <v>0.8</v>
      </c>
      <c r="E97" s="17">
        <v>0.8</v>
      </c>
      <c r="F97" s="17"/>
      <c r="G97" s="17"/>
      <c r="H97" s="11">
        <f t="shared" si="20"/>
        <v>0</v>
      </c>
      <c r="I97" s="11"/>
      <c r="J97" s="11"/>
      <c r="K97" s="11"/>
      <c r="L97" s="13">
        <f t="shared" si="21"/>
        <v>0.8</v>
      </c>
      <c r="M97" s="13">
        <f t="shared" si="22"/>
        <v>0.8</v>
      </c>
      <c r="N97" s="13">
        <f t="shared" si="23"/>
        <v>0</v>
      </c>
      <c r="O97" s="13">
        <f t="shared" si="24"/>
        <v>0</v>
      </c>
      <c r="R97" s="78">
        <f>'2 pr._pajamos pagal rūšis'!L82-'9 pr._įstaigų pajamos'!L97</f>
        <v>0</v>
      </c>
    </row>
    <row r="98" spans="1:18" ht="15" customHeight="1" x14ac:dyDescent="0.25">
      <c r="A98" s="33" t="s">
        <v>133</v>
      </c>
      <c r="B98" s="30" t="s">
        <v>27</v>
      </c>
      <c r="C98" s="40" t="s">
        <v>30</v>
      </c>
      <c r="D98" s="17">
        <f t="shared" si="60"/>
        <v>12.8</v>
      </c>
      <c r="E98" s="17">
        <v>12.8</v>
      </c>
      <c r="F98" s="17"/>
      <c r="G98" s="17"/>
      <c r="H98" s="11">
        <f t="shared" si="20"/>
        <v>0</v>
      </c>
      <c r="I98" s="11"/>
      <c r="J98" s="11"/>
      <c r="K98" s="11"/>
      <c r="L98" s="13">
        <f t="shared" si="21"/>
        <v>12.8</v>
      </c>
      <c r="M98" s="13">
        <f t="shared" si="22"/>
        <v>12.8</v>
      </c>
      <c r="N98" s="13">
        <f t="shared" si="23"/>
        <v>0</v>
      </c>
      <c r="O98" s="13">
        <f t="shared" si="24"/>
        <v>0</v>
      </c>
      <c r="R98" s="78">
        <f>'2 pr._pajamos pagal rūšis'!L83-'9 pr._įstaigų pajamos'!L98</f>
        <v>0</v>
      </c>
    </row>
    <row r="99" spans="1:18" ht="15" customHeight="1" x14ac:dyDescent="0.25">
      <c r="A99" s="33" t="s">
        <v>134</v>
      </c>
      <c r="B99" s="30" t="s">
        <v>57</v>
      </c>
      <c r="C99" s="40" t="s">
        <v>30</v>
      </c>
      <c r="D99" s="17">
        <f t="shared" si="60"/>
        <v>3.4</v>
      </c>
      <c r="E99" s="17">
        <v>3.4</v>
      </c>
      <c r="F99" s="17"/>
      <c r="G99" s="17"/>
      <c r="H99" s="11">
        <f t="shared" si="20"/>
        <v>0</v>
      </c>
      <c r="I99" s="11"/>
      <c r="J99" s="11"/>
      <c r="K99" s="11"/>
      <c r="L99" s="13">
        <f t="shared" si="21"/>
        <v>3.4</v>
      </c>
      <c r="M99" s="13">
        <f t="shared" si="22"/>
        <v>3.4</v>
      </c>
      <c r="N99" s="13">
        <f t="shared" si="23"/>
        <v>0</v>
      </c>
      <c r="O99" s="13">
        <f t="shared" si="24"/>
        <v>0</v>
      </c>
      <c r="R99" s="78">
        <f>'2 pr._pajamos pagal rūšis'!L84-'9 pr._įstaigų pajamos'!L99</f>
        <v>0</v>
      </c>
    </row>
    <row r="100" spans="1:18" ht="15" customHeight="1" x14ac:dyDescent="0.25">
      <c r="A100" s="33" t="s">
        <v>135</v>
      </c>
      <c r="B100" s="30" t="s">
        <v>58</v>
      </c>
      <c r="C100" s="40" t="s">
        <v>30</v>
      </c>
      <c r="D100" s="17">
        <f t="shared" si="60"/>
        <v>2.2999999999999998</v>
      </c>
      <c r="E100" s="17">
        <v>2.2999999999999998</v>
      </c>
      <c r="F100" s="17"/>
      <c r="G100" s="17"/>
      <c r="H100" s="11">
        <f t="shared" si="20"/>
        <v>0</v>
      </c>
      <c r="I100" s="11"/>
      <c r="J100" s="11"/>
      <c r="K100" s="11"/>
      <c r="L100" s="13">
        <f t="shared" si="21"/>
        <v>2.2999999999999998</v>
      </c>
      <c r="M100" s="13">
        <f t="shared" si="22"/>
        <v>2.2999999999999998</v>
      </c>
      <c r="N100" s="13">
        <f t="shared" si="23"/>
        <v>0</v>
      </c>
      <c r="O100" s="13">
        <f t="shared" si="24"/>
        <v>0</v>
      </c>
      <c r="R100" s="78">
        <f>'2 pr._pajamos pagal rūšis'!L85-'9 pr._įstaigų pajamos'!L100</f>
        <v>0</v>
      </c>
    </row>
    <row r="101" spans="1:18" ht="15" customHeight="1" x14ac:dyDescent="0.25">
      <c r="A101" s="33" t="s">
        <v>136</v>
      </c>
      <c r="B101" s="30" t="s">
        <v>399</v>
      </c>
      <c r="C101" s="40" t="s">
        <v>30</v>
      </c>
      <c r="D101" s="17">
        <f t="shared" si="60"/>
        <v>0.8</v>
      </c>
      <c r="E101" s="17">
        <v>0.8</v>
      </c>
      <c r="F101" s="17"/>
      <c r="G101" s="17"/>
      <c r="H101" s="11">
        <f t="shared" si="20"/>
        <v>0</v>
      </c>
      <c r="I101" s="11"/>
      <c r="J101" s="11"/>
      <c r="K101" s="11"/>
      <c r="L101" s="13">
        <f t="shared" si="21"/>
        <v>0.8</v>
      </c>
      <c r="M101" s="13">
        <f t="shared" si="22"/>
        <v>0.8</v>
      </c>
      <c r="N101" s="13">
        <f t="shared" si="23"/>
        <v>0</v>
      </c>
      <c r="O101" s="13">
        <f t="shared" si="24"/>
        <v>0</v>
      </c>
      <c r="R101" s="78">
        <f>'2 pr._pajamos pagal rūšis'!L86-'9 pr._įstaigų pajamos'!L101</f>
        <v>0</v>
      </c>
    </row>
    <row r="102" spans="1:18" ht="15" customHeight="1" x14ac:dyDescent="0.25">
      <c r="A102" s="33" t="s">
        <v>137</v>
      </c>
      <c r="B102" s="30" t="s">
        <v>401</v>
      </c>
      <c r="C102" s="40" t="s">
        <v>30</v>
      </c>
      <c r="D102" s="17">
        <f t="shared" si="60"/>
        <v>0.8</v>
      </c>
      <c r="E102" s="17">
        <v>0.8</v>
      </c>
      <c r="F102" s="17"/>
      <c r="G102" s="17"/>
      <c r="H102" s="11">
        <f t="shared" si="20"/>
        <v>0</v>
      </c>
      <c r="I102" s="11"/>
      <c r="J102" s="11"/>
      <c r="K102" s="11"/>
      <c r="L102" s="13">
        <f t="shared" si="21"/>
        <v>0.8</v>
      </c>
      <c r="M102" s="13">
        <f t="shared" si="22"/>
        <v>0.8</v>
      </c>
      <c r="N102" s="13">
        <f t="shared" si="23"/>
        <v>0</v>
      </c>
      <c r="O102" s="13">
        <f t="shared" si="24"/>
        <v>0</v>
      </c>
      <c r="R102" s="78">
        <f>'2 pr._pajamos pagal rūšis'!L87-'9 pr._įstaigų pajamos'!L102</f>
        <v>0</v>
      </c>
    </row>
    <row r="103" spans="1:18" ht="15" customHeight="1" x14ac:dyDescent="0.25">
      <c r="A103" s="39" t="s">
        <v>138</v>
      </c>
      <c r="B103" s="30" t="s">
        <v>67</v>
      </c>
      <c r="C103" s="40" t="s">
        <v>30</v>
      </c>
      <c r="D103" s="17">
        <f t="shared" si="60"/>
        <v>1.3</v>
      </c>
      <c r="E103" s="17">
        <v>1.3</v>
      </c>
      <c r="F103" s="17"/>
      <c r="G103" s="17"/>
      <c r="H103" s="11">
        <f t="shared" si="20"/>
        <v>0</v>
      </c>
      <c r="I103" s="11"/>
      <c r="J103" s="11"/>
      <c r="K103" s="11"/>
      <c r="L103" s="13">
        <f t="shared" si="21"/>
        <v>1.3</v>
      </c>
      <c r="M103" s="13">
        <f t="shared" si="22"/>
        <v>1.3</v>
      </c>
      <c r="N103" s="13">
        <f t="shared" si="23"/>
        <v>0</v>
      </c>
      <c r="O103" s="13">
        <f t="shared" si="24"/>
        <v>0</v>
      </c>
      <c r="R103" s="78">
        <f>'2 pr._pajamos pagal rūšis'!L88-'9 pr._įstaigų pajamos'!L103</f>
        <v>0</v>
      </c>
    </row>
    <row r="104" spans="1:18" ht="15" customHeight="1" x14ac:dyDescent="0.25">
      <c r="A104" s="14" t="s">
        <v>139</v>
      </c>
      <c r="B104" s="30" t="s">
        <v>154</v>
      </c>
      <c r="C104" s="40" t="s">
        <v>30</v>
      </c>
      <c r="D104" s="17">
        <f t="shared" si="60"/>
        <v>1.6</v>
      </c>
      <c r="E104" s="17">
        <v>1.6</v>
      </c>
      <c r="F104" s="17"/>
      <c r="G104" s="17"/>
      <c r="H104" s="11">
        <f t="shared" si="20"/>
        <v>0</v>
      </c>
      <c r="I104" s="11"/>
      <c r="J104" s="11"/>
      <c r="K104" s="11"/>
      <c r="L104" s="13">
        <f t="shared" si="21"/>
        <v>1.6</v>
      </c>
      <c r="M104" s="13">
        <f t="shared" si="22"/>
        <v>1.6</v>
      </c>
      <c r="N104" s="13">
        <f t="shared" si="23"/>
        <v>0</v>
      </c>
      <c r="O104" s="13">
        <f t="shared" si="24"/>
        <v>0</v>
      </c>
      <c r="R104" s="78">
        <f>'2 pr._pajamos pagal rūšis'!L89-'9 pr._įstaigų pajamos'!L104</f>
        <v>0</v>
      </c>
    </row>
    <row r="105" spans="1:18" ht="15" customHeight="1" x14ac:dyDescent="0.25">
      <c r="A105" s="14" t="s">
        <v>164</v>
      </c>
      <c r="B105" s="30" t="s">
        <v>28</v>
      </c>
      <c r="C105" s="40" t="s">
        <v>30</v>
      </c>
      <c r="D105" s="17">
        <f t="shared" si="60"/>
        <v>1.8</v>
      </c>
      <c r="E105" s="17">
        <v>1.8</v>
      </c>
      <c r="F105" s="17"/>
      <c r="G105" s="17"/>
      <c r="H105" s="11">
        <f t="shared" si="20"/>
        <v>0</v>
      </c>
      <c r="I105" s="11"/>
      <c r="J105" s="11"/>
      <c r="K105" s="11"/>
      <c r="L105" s="13">
        <f t="shared" si="21"/>
        <v>1.8</v>
      </c>
      <c r="M105" s="13">
        <f t="shared" si="22"/>
        <v>1.8</v>
      </c>
      <c r="N105" s="13">
        <f t="shared" si="23"/>
        <v>0</v>
      </c>
      <c r="O105" s="13">
        <f t="shared" si="24"/>
        <v>0</v>
      </c>
      <c r="R105" s="78">
        <f>'2 pr._pajamos pagal rūšis'!L90-'9 pr._įstaigų pajamos'!L105</f>
        <v>0</v>
      </c>
    </row>
    <row r="106" spans="1:18" ht="15" customHeight="1" x14ac:dyDescent="0.25">
      <c r="A106" s="391" t="s">
        <v>140</v>
      </c>
      <c r="B106" s="13" t="s">
        <v>29</v>
      </c>
      <c r="C106" s="40" t="s">
        <v>30</v>
      </c>
      <c r="D106" s="17">
        <f t="shared" si="60"/>
        <v>13</v>
      </c>
      <c r="E106" s="17">
        <v>13</v>
      </c>
      <c r="F106" s="17"/>
      <c r="G106" s="17"/>
      <c r="H106" s="11">
        <f t="shared" si="20"/>
        <v>0</v>
      </c>
      <c r="I106" s="11"/>
      <c r="J106" s="11"/>
      <c r="K106" s="11"/>
      <c r="L106" s="13">
        <f t="shared" si="21"/>
        <v>13</v>
      </c>
      <c r="M106" s="13">
        <f t="shared" si="22"/>
        <v>13</v>
      </c>
      <c r="N106" s="13">
        <f t="shared" si="23"/>
        <v>0</v>
      </c>
      <c r="O106" s="13">
        <f t="shared" si="24"/>
        <v>0</v>
      </c>
      <c r="R106" s="78">
        <f>'2 pr._pajamos pagal rūšis'!L91-'9 pr._įstaigų pajamos'!L106</f>
        <v>0</v>
      </c>
    </row>
    <row r="107" spans="1:18" ht="15" customHeight="1" x14ac:dyDescent="0.25">
      <c r="A107" s="14" t="s">
        <v>183</v>
      </c>
      <c r="B107" s="42" t="s">
        <v>64</v>
      </c>
      <c r="C107" s="40" t="s">
        <v>30</v>
      </c>
      <c r="D107" s="17">
        <f t="shared" si="60"/>
        <v>13.2</v>
      </c>
      <c r="E107" s="17">
        <v>13.2</v>
      </c>
      <c r="F107" s="17"/>
      <c r="G107" s="17"/>
      <c r="H107" s="11">
        <f t="shared" si="20"/>
        <v>0</v>
      </c>
      <c r="I107" s="11"/>
      <c r="J107" s="11"/>
      <c r="K107" s="11"/>
      <c r="L107" s="13">
        <f t="shared" si="21"/>
        <v>13.2</v>
      </c>
      <c r="M107" s="13">
        <f t="shared" si="22"/>
        <v>13.2</v>
      </c>
      <c r="N107" s="13">
        <f t="shared" si="23"/>
        <v>0</v>
      </c>
      <c r="O107" s="13">
        <f t="shared" si="24"/>
        <v>0</v>
      </c>
      <c r="R107" s="78">
        <f>'2 pr._pajamos pagal rūšis'!L92-'9 pr._įstaigų pajamos'!L107</f>
        <v>0</v>
      </c>
    </row>
    <row r="108" spans="1:18" ht="15.95" customHeight="1" x14ac:dyDescent="0.25">
      <c r="A108" s="392" t="s">
        <v>184</v>
      </c>
      <c r="B108" s="45" t="s">
        <v>179</v>
      </c>
      <c r="C108" s="84"/>
      <c r="D108" s="74">
        <f>SUM(D94:D107)</f>
        <v>54.100000000000009</v>
      </c>
      <c r="E108" s="74">
        <f>SUM(E94:E107)</f>
        <v>54.100000000000009</v>
      </c>
      <c r="F108" s="74">
        <f>SUM(F94:F107)</f>
        <v>0</v>
      </c>
      <c r="G108" s="74">
        <f>SUM(G94:G107)</f>
        <v>0</v>
      </c>
      <c r="H108" s="75">
        <f t="shared" ref="H108:O108" si="61">SUM(H94:H107)</f>
        <v>0</v>
      </c>
      <c r="I108" s="75">
        <f t="shared" si="61"/>
        <v>0</v>
      </c>
      <c r="J108" s="75">
        <f t="shared" si="61"/>
        <v>0</v>
      </c>
      <c r="K108" s="75">
        <f t="shared" si="61"/>
        <v>0</v>
      </c>
      <c r="L108" s="45">
        <f t="shared" si="61"/>
        <v>54.100000000000009</v>
      </c>
      <c r="M108" s="45">
        <f t="shared" si="61"/>
        <v>54.100000000000009</v>
      </c>
      <c r="N108" s="45">
        <f t="shared" si="61"/>
        <v>0</v>
      </c>
      <c r="O108" s="45">
        <f t="shared" si="61"/>
        <v>0</v>
      </c>
      <c r="R108" s="78">
        <f>'2 pr._pajamos pagal rūšis'!L93-'9 pr._įstaigų pajamos'!L108</f>
        <v>0</v>
      </c>
    </row>
    <row r="109" spans="1:18" ht="15.95" customHeight="1" x14ac:dyDescent="0.25">
      <c r="A109" s="39" t="s">
        <v>185</v>
      </c>
      <c r="B109" s="527" t="s">
        <v>68</v>
      </c>
      <c r="C109" s="528"/>
      <c r="D109" s="528"/>
      <c r="E109" s="528"/>
      <c r="F109" s="528"/>
      <c r="G109" s="528"/>
      <c r="H109" s="528"/>
      <c r="I109" s="528"/>
      <c r="J109" s="528"/>
      <c r="K109" s="528"/>
      <c r="L109" s="528"/>
      <c r="M109" s="528"/>
      <c r="N109" s="528"/>
      <c r="O109" s="529"/>
      <c r="R109" s="78">
        <f>'2 pr._pajamos pagal rūšis'!L94-'9 pr._įstaigų pajamos'!L109</f>
        <v>0</v>
      </c>
    </row>
    <row r="110" spans="1:18" ht="15" customHeight="1" x14ac:dyDescent="0.25">
      <c r="A110" s="391" t="s">
        <v>186</v>
      </c>
      <c r="B110" s="12" t="s">
        <v>52</v>
      </c>
      <c r="C110" s="8" t="s">
        <v>24</v>
      </c>
      <c r="D110" s="9">
        <f>E110+G110</f>
        <v>233</v>
      </c>
      <c r="E110" s="43">
        <v>233</v>
      </c>
      <c r="F110" s="43">
        <v>98.5</v>
      </c>
      <c r="G110" s="43"/>
      <c r="H110" s="10">
        <f t="shared" si="20"/>
        <v>0</v>
      </c>
      <c r="I110" s="10"/>
      <c r="J110" s="10"/>
      <c r="K110" s="10"/>
      <c r="L110" s="12">
        <f t="shared" si="21"/>
        <v>233</v>
      </c>
      <c r="M110" s="12">
        <f t="shared" si="22"/>
        <v>233</v>
      </c>
      <c r="N110" s="12">
        <f>F110+J110</f>
        <v>98.5</v>
      </c>
      <c r="O110" s="12">
        <f t="shared" si="24"/>
        <v>0</v>
      </c>
      <c r="R110" s="78">
        <f>'2 pr._pajamos pagal rūšis'!L95-'9 pr._įstaigų pajamos'!L110</f>
        <v>0</v>
      </c>
    </row>
    <row r="111" spans="1:18" ht="15" customHeight="1" x14ac:dyDescent="0.25">
      <c r="A111" s="391" t="s">
        <v>187</v>
      </c>
      <c r="B111" s="13" t="s">
        <v>53</v>
      </c>
      <c r="C111" s="16" t="s">
        <v>24</v>
      </c>
      <c r="D111" s="17">
        <f>E111+G111</f>
        <v>30</v>
      </c>
      <c r="E111" s="17">
        <v>30</v>
      </c>
      <c r="F111" s="17"/>
      <c r="G111" s="17"/>
      <c r="H111" s="11">
        <f t="shared" si="20"/>
        <v>0</v>
      </c>
      <c r="I111" s="11"/>
      <c r="J111" s="11"/>
      <c r="K111" s="11"/>
      <c r="L111" s="13">
        <f t="shared" si="21"/>
        <v>30</v>
      </c>
      <c r="M111" s="13">
        <f t="shared" si="22"/>
        <v>30</v>
      </c>
      <c r="N111" s="13">
        <f t="shared" si="23"/>
        <v>0</v>
      </c>
      <c r="O111" s="13">
        <f t="shared" si="24"/>
        <v>0</v>
      </c>
      <c r="R111" s="78">
        <f>'2 pr._pajamos pagal rūšis'!L96-'9 pr._įstaigų pajamos'!L111</f>
        <v>0</v>
      </c>
    </row>
    <row r="112" spans="1:18" ht="15" customHeight="1" x14ac:dyDescent="0.25">
      <c r="A112" s="39" t="s">
        <v>188</v>
      </c>
      <c r="B112" s="13" t="s">
        <v>167</v>
      </c>
      <c r="C112" s="16" t="s">
        <v>24</v>
      </c>
      <c r="D112" s="17">
        <f>E112+G112</f>
        <v>8</v>
      </c>
      <c r="E112" s="44">
        <v>8</v>
      </c>
      <c r="F112" s="44"/>
      <c r="G112" s="44"/>
      <c r="H112" s="11">
        <f t="shared" si="20"/>
        <v>0</v>
      </c>
      <c r="I112" s="11"/>
      <c r="J112" s="11"/>
      <c r="K112" s="11"/>
      <c r="L112" s="13">
        <f t="shared" si="21"/>
        <v>8</v>
      </c>
      <c r="M112" s="13">
        <f t="shared" si="22"/>
        <v>8</v>
      </c>
      <c r="N112" s="13">
        <f t="shared" si="23"/>
        <v>0</v>
      </c>
      <c r="O112" s="13">
        <f t="shared" si="24"/>
        <v>0</v>
      </c>
      <c r="R112" s="78">
        <f>'2 pr._pajamos pagal rūšis'!L97-'9 pr._įstaigų pajamos'!L112</f>
        <v>0</v>
      </c>
    </row>
    <row r="113" spans="1:18" s="38" customFormat="1" ht="16.5" customHeight="1" x14ac:dyDescent="0.25">
      <c r="A113" s="39" t="s">
        <v>189</v>
      </c>
      <c r="B113" s="13" t="s">
        <v>69</v>
      </c>
      <c r="C113" s="31" t="s">
        <v>24</v>
      </c>
      <c r="D113" s="17">
        <f>E113+G113</f>
        <v>3</v>
      </c>
      <c r="E113" s="17">
        <v>3</v>
      </c>
      <c r="F113" s="17"/>
      <c r="G113" s="17"/>
      <c r="H113" s="11">
        <f t="shared" si="20"/>
        <v>0</v>
      </c>
      <c r="I113" s="11"/>
      <c r="J113" s="11"/>
      <c r="K113" s="11"/>
      <c r="L113" s="13">
        <f t="shared" si="21"/>
        <v>3</v>
      </c>
      <c r="M113" s="13">
        <f t="shared" si="22"/>
        <v>3</v>
      </c>
      <c r="N113" s="13">
        <f t="shared" si="23"/>
        <v>0</v>
      </c>
      <c r="O113" s="13">
        <f t="shared" si="24"/>
        <v>0</v>
      </c>
      <c r="R113" s="78">
        <f>'2 pr._pajamos pagal rūšis'!L98-'9 pr._įstaigų pajamos'!L113</f>
        <v>0</v>
      </c>
    </row>
    <row r="114" spans="1:18" ht="15.95" customHeight="1" x14ac:dyDescent="0.25">
      <c r="A114" s="21" t="s">
        <v>190</v>
      </c>
      <c r="B114" s="85" t="s">
        <v>180</v>
      </c>
      <c r="C114" s="86"/>
      <c r="D114" s="87">
        <f>SUM(D110:D113)</f>
        <v>274</v>
      </c>
      <c r="E114" s="87">
        <f>SUM(E110:E113)</f>
        <v>274</v>
      </c>
      <c r="F114" s="87">
        <f>SUM(F110:F113)</f>
        <v>98.5</v>
      </c>
      <c r="G114" s="87">
        <f>SUM(G110:G113)</f>
        <v>0</v>
      </c>
      <c r="H114" s="10">
        <f t="shared" ref="H114:O114" si="62">SUM(H110:H113)</f>
        <v>0</v>
      </c>
      <c r="I114" s="10">
        <f t="shared" si="62"/>
        <v>0</v>
      </c>
      <c r="J114" s="10">
        <f t="shared" si="62"/>
        <v>0</v>
      </c>
      <c r="K114" s="10">
        <f t="shared" si="62"/>
        <v>0</v>
      </c>
      <c r="L114" s="88">
        <f t="shared" si="62"/>
        <v>274</v>
      </c>
      <c r="M114" s="88">
        <f t="shared" si="62"/>
        <v>274</v>
      </c>
      <c r="N114" s="88">
        <f t="shared" si="62"/>
        <v>98.5</v>
      </c>
      <c r="O114" s="88">
        <f t="shared" si="62"/>
        <v>0</v>
      </c>
      <c r="R114" s="78">
        <f>'2 pr._pajamos pagal rūšis'!L99-'9 pr._įstaigų pajamos'!L114</f>
        <v>0</v>
      </c>
    </row>
    <row r="115" spans="1:18" ht="15.95" customHeight="1" x14ac:dyDescent="0.25">
      <c r="A115" s="21" t="s">
        <v>191</v>
      </c>
      <c r="B115" s="46" t="s">
        <v>172</v>
      </c>
      <c r="C115" s="47"/>
      <c r="D115" s="48">
        <f t="shared" ref="D115:O115" si="63">D39+D52+D56+D92+D108+D114</f>
        <v>1103.6999999999998</v>
      </c>
      <c r="E115" s="48">
        <f t="shared" si="63"/>
        <v>1018.1999999999999</v>
      </c>
      <c r="F115" s="48">
        <f t="shared" si="63"/>
        <v>153.6</v>
      </c>
      <c r="G115" s="48">
        <f t="shared" si="63"/>
        <v>85.5</v>
      </c>
      <c r="H115" s="49">
        <f t="shared" si="63"/>
        <v>0</v>
      </c>
      <c r="I115" s="49">
        <f t="shared" si="63"/>
        <v>0</v>
      </c>
      <c r="J115" s="49">
        <f t="shared" si="63"/>
        <v>0</v>
      </c>
      <c r="K115" s="49">
        <f t="shared" si="63"/>
        <v>0</v>
      </c>
      <c r="L115" s="50">
        <f t="shared" si="63"/>
        <v>1103.6999999999998</v>
      </c>
      <c r="M115" s="50">
        <f t="shared" si="63"/>
        <v>1018.1999999999999</v>
      </c>
      <c r="N115" s="50">
        <f t="shared" si="63"/>
        <v>153.6</v>
      </c>
      <c r="O115" s="50">
        <f t="shared" si="63"/>
        <v>85.5</v>
      </c>
      <c r="R115" s="78">
        <f>'2 pr._pajamos pagal rūšis'!L100-'9 pr._įstaigų pajamos'!L115</f>
        <v>0</v>
      </c>
    </row>
    <row r="116" spans="1:18" x14ac:dyDescent="0.25">
      <c r="A116" s="56"/>
      <c r="B116" s="51"/>
      <c r="C116" s="52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</row>
    <row r="117" spans="1:18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P117" s="71" t="s">
        <v>305</v>
      </c>
      <c r="Q117" s="72">
        <f>SUMIF(C28:C113,1,L28:L113)</f>
        <v>27.3</v>
      </c>
    </row>
    <row r="118" spans="1:18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1" t="s">
        <v>306</v>
      </c>
      <c r="Q118" s="72">
        <f>SUMIF(C28:C113,2,L28:L113)</f>
        <v>0</v>
      </c>
    </row>
    <row r="119" spans="1:18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P119" s="71" t="s">
        <v>307</v>
      </c>
      <c r="Q119" s="72">
        <f>SUMIF(C28:C113,3,L28:L113)</f>
        <v>1.5</v>
      </c>
    </row>
    <row r="120" spans="1:18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P120" s="71" t="s">
        <v>308</v>
      </c>
      <c r="Q120" s="72">
        <f>SUMIF(C28:C113,4,L28:L113)</f>
        <v>0</v>
      </c>
    </row>
    <row r="121" spans="1:18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P121" s="71" t="s">
        <v>311</v>
      </c>
      <c r="Q121" s="72">
        <f>SUMIF(C28:C113,5,L28:L113)</f>
        <v>0</v>
      </c>
    </row>
    <row r="122" spans="1:18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P122" s="71" t="s">
        <v>309</v>
      </c>
      <c r="Q122" s="72">
        <f>SUMIF(C28:C113,6,L28:L113)</f>
        <v>35.799999999999997</v>
      </c>
    </row>
    <row r="123" spans="1:18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P123" s="71" t="s">
        <v>310</v>
      </c>
      <c r="Q123" s="72">
        <f>SUMIF(C28:C113,7,L28:L113)</f>
        <v>105.6</v>
      </c>
    </row>
    <row r="124" spans="1:18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P124" s="71" t="s">
        <v>312</v>
      </c>
      <c r="Q124" s="72">
        <f>SUMIF(C28:C113,8,L28:L113)</f>
        <v>54.100000000000009</v>
      </c>
    </row>
    <row r="125" spans="1:18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P125" s="71" t="s">
        <v>313</v>
      </c>
      <c r="Q125" s="72">
        <f>SUMIF(C28:C113,9,L28:L113)</f>
        <v>605.39999999999986</v>
      </c>
    </row>
    <row r="126" spans="1:18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P126" s="71" t="s">
        <v>314</v>
      </c>
      <c r="Q126" s="72">
        <f>SUMIF(C28:C113,10,L28:L113)</f>
        <v>274</v>
      </c>
    </row>
    <row r="127" spans="1:18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P127" s="76" t="s">
        <v>172</v>
      </c>
      <c r="Q127" s="77">
        <f>SUM(Q117:Q126)</f>
        <v>1103.6999999999998</v>
      </c>
    </row>
    <row r="128" spans="1:18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P128" s="78"/>
      <c r="Q128" s="78">
        <f>Q127-L115</f>
        <v>0</v>
      </c>
    </row>
    <row r="129" spans="1:17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P129" s="78"/>
      <c r="Q129" s="78"/>
    </row>
    <row r="130" spans="1:17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P130" s="78"/>
      <c r="Q130" s="78"/>
    </row>
    <row r="131" spans="1:17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7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7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7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7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7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7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7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7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7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7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7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7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7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</row>
    <row r="190" spans="1:14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</row>
    <row r="191" spans="1:14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</row>
    <row r="192" spans="1:14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</row>
    <row r="193" spans="1:14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</row>
    <row r="194" spans="1:14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</row>
    <row r="195" spans="1:14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</row>
    <row r="196" spans="1:14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</row>
    <row r="197" spans="1:14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</row>
    <row r="198" spans="1:14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</row>
    <row r="199" spans="1:14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</row>
    <row r="200" spans="1:14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</row>
    <row r="201" spans="1:14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</row>
    <row r="202" spans="1:14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</row>
    <row r="203" spans="1:14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</row>
    <row r="204" spans="1:14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</row>
    <row r="205" spans="1:14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</row>
    <row r="206" spans="1:14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</row>
    <row r="207" spans="1:14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</row>
    <row r="208" spans="1:14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</row>
    <row r="209" spans="1:14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</row>
    <row r="210" spans="1:14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</row>
    <row r="211" spans="1:14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</row>
    <row r="212" spans="1:14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</row>
    <row r="213" spans="1:14" x14ac:dyDescent="0.25">
      <c r="A213" s="7"/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</row>
    <row r="214" spans="1:14" x14ac:dyDescent="0.25"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</row>
    <row r="215" spans="1:14" x14ac:dyDescent="0.25">
      <c r="C215" s="54"/>
    </row>
    <row r="216" spans="1:14" x14ac:dyDescent="0.25">
      <c r="C216" s="54"/>
    </row>
    <row r="217" spans="1:14" x14ac:dyDescent="0.25">
      <c r="C217" s="54"/>
    </row>
    <row r="218" spans="1:14" x14ac:dyDescent="0.25">
      <c r="C218" s="54"/>
    </row>
    <row r="219" spans="1:14" x14ac:dyDescent="0.25">
      <c r="C219" s="54"/>
    </row>
    <row r="220" spans="1:14" x14ac:dyDescent="0.25">
      <c r="C220" s="54"/>
    </row>
    <row r="221" spans="1:14" x14ac:dyDescent="0.25">
      <c r="C221" s="54"/>
    </row>
    <row r="222" spans="1:14" x14ac:dyDescent="0.25">
      <c r="C222" s="54"/>
    </row>
    <row r="223" spans="1:14" x14ac:dyDescent="0.25">
      <c r="C223" s="54"/>
    </row>
    <row r="224" spans="1:14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</sheetData>
  <mergeCells count="42">
    <mergeCell ref="B1:O1"/>
    <mergeCell ref="B2:O2"/>
    <mergeCell ref="B3:O3"/>
    <mergeCell ref="B4:O4"/>
    <mergeCell ref="A24:A26"/>
    <mergeCell ref="B24:B26"/>
    <mergeCell ref="A22:O22"/>
    <mergeCell ref="C24:C26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09:O109"/>
    <mergeCell ref="B53:O53"/>
    <mergeCell ref="B57:O57"/>
    <mergeCell ref="B93:O93"/>
    <mergeCell ref="E24:G24"/>
    <mergeCell ref="K25:K26"/>
    <mergeCell ref="M25:N25"/>
    <mergeCell ref="I25:J25"/>
    <mergeCell ref="B15:O15"/>
    <mergeCell ref="B16:O16"/>
    <mergeCell ref="B17:O17"/>
    <mergeCell ref="B18:O18"/>
    <mergeCell ref="B19:O19"/>
    <mergeCell ref="B20:O20"/>
    <mergeCell ref="B27:O27"/>
    <mergeCell ref="B40:O40"/>
    <mergeCell ref="E25:F25"/>
    <mergeCell ref="O25:O26"/>
    <mergeCell ref="H24:H26"/>
    <mergeCell ref="D24:D26"/>
    <mergeCell ref="G25:G26"/>
    <mergeCell ref="I24:K24"/>
    <mergeCell ref="L24:L26"/>
    <mergeCell ref="M24:O24"/>
  </mergeCells>
  <pageMargins left="1.1811023622047245" right="0.39370078740157483" top="0.78740157480314965" bottom="0.51181102362204722" header="0.31496062992125984" footer="0.31496062992125984"/>
  <pageSetup paperSize="9" scale="9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2017-02-20T09:02:55Z</cp:lastPrinted>
  <dcterms:created xsi:type="dcterms:W3CDTF">2007-01-10T08:42:24Z</dcterms:created>
  <dcterms:modified xsi:type="dcterms:W3CDTF">2017-02-24T12:02:27Z</dcterms:modified>
</cp:coreProperties>
</file>