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0" windowWidth="15195" windowHeight="11760" tabRatio="976" activeTab="9"/>
  </bookViews>
  <sheets>
    <sheet name="1 pr._pajamos" sheetId="11" r:id="rId1"/>
    <sheet name="2 pr._pajamos pagal rūšis" sheetId="12" state="hidden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state="hidden" r:id="rId6"/>
    <sheet name="7 pr._kita dotacija" sheetId="4" r:id="rId7"/>
    <sheet name="8 pr._aplinkos apsaugos s. p." sheetId="6" state="hidden" r:id="rId8"/>
    <sheet name="9 pr._įstaigų pajamos" sheetId="7" state="hidden" r:id="rId9"/>
    <sheet name="10 pr._skolintos lėšos" sheetId="8" r:id="rId10"/>
    <sheet name="11 pr._apyvartinės lėšos" sheetId="9" r:id="rId11"/>
    <sheet name="12 pr._suvestinė pagal progr." sheetId="10" r:id="rId12"/>
  </sheets>
  <definedNames>
    <definedName name="_xlnm.Print_Titles" localSheetId="0">'1 pr._pajamos'!$10:$10</definedName>
    <definedName name="_xlnm.Print_Titles" localSheetId="1">'2 pr._pajamos pagal rūšis'!$8:$10</definedName>
    <definedName name="_xlnm.Print_Titles" localSheetId="2">'3 pr._asignavimų suvestinė'!$10:$12</definedName>
    <definedName name="_xlnm.Print_Titles" localSheetId="3">'4 pr._savarankiškos f-jos'!$10:$12</definedName>
    <definedName name="_xlnm.Print_Titles" localSheetId="6">'7 pr._kita dotacija'!$10:$12</definedName>
    <definedName name="_xlnm.Print_Titles" localSheetId="8">'9 pr._įstaigų pajamos'!$8:$10</definedName>
  </definedNames>
  <calcPr calcId="145621"/>
</workbook>
</file>

<file path=xl/calcChain.xml><?xml version="1.0" encoding="utf-8"?>
<calcChain xmlns="http://schemas.openxmlformats.org/spreadsheetml/2006/main">
  <c r="L19" i="10" l="1"/>
  <c r="E19" i="10"/>
  <c r="J28" i="9"/>
  <c r="I28" i="9"/>
  <c r="F69" i="9"/>
  <c r="F67" i="9" s="1"/>
  <c r="G69" i="9"/>
  <c r="H69" i="9"/>
  <c r="I69" i="9"/>
  <c r="I67" i="9" s="1"/>
  <c r="H19" i="10" s="1"/>
  <c r="J69" i="9"/>
  <c r="J67" i="9" s="1"/>
  <c r="I19" i="10" s="1"/>
  <c r="K69" i="9"/>
  <c r="M69" i="9"/>
  <c r="M67" i="9" s="1"/>
  <c r="E69" i="9"/>
  <c r="E67" i="9" s="1"/>
  <c r="D19" i="10" s="1"/>
  <c r="K67" i="9"/>
  <c r="J19" i="10" s="1"/>
  <c r="G67" i="9"/>
  <c r="F19" i="10" s="1"/>
  <c r="O66" i="9"/>
  <c r="O65" i="9" s="1"/>
  <c r="N66" i="9"/>
  <c r="N69" i="9" s="1"/>
  <c r="N67" i="9" s="1"/>
  <c r="M19" i="10" s="1"/>
  <c r="M66" i="9"/>
  <c r="H66" i="9"/>
  <c r="H65" i="9" s="1"/>
  <c r="D66" i="9"/>
  <c r="M65" i="9"/>
  <c r="K65" i="9"/>
  <c r="J65" i="9"/>
  <c r="I65" i="9"/>
  <c r="G65" i="9"/>
  <c r="F65" i="9"/>
  <c r="E65" i="9"/>
  <c r="D65" i="9" s="1"/>
  <c r="N65" i="9" l="1"/>
  <c r="O69" i="9"/>
  <c r="O67" i="9" s="1"/>
  <c r="N19" i="10" s="1"/>
  <c r="D67" i="9"/>
  <c r="H67" i="9"/>
  <c r="D69" i="9"/>
  <c r="L66" i="9"/>
  <c r="L65" i="9" l="1"/>
  <c r="Q23" i="9" s="1"/>
  <c r="L69" i="9"/>
  <c r="L67" i="9" s="1"/>
  <c r="N100" i="2"/>
  <c r="I128" i="1"/>
  <c r="E80" i="11"/>
  <c r="E69" i="11" l="1"/>
  <c r="E41" i="11" l="1"/>
  <c r="E40" i="11"/>
  <c r="M100" i="2"/>
  <c r="N74" i="2"/>
  <c r="M74" i="2"/>
  <c r="N90" i="2"/>
  <c r="M90" i="2"/>
  <c r="O227" i="4" l="1"/>
  <c r="N227" i="4"/>
  <c r="M227" i="4"/>
  <c r="L227" i="4"/>
  <c r="K227" i="4"/>
  <c r="J227" i="4"/>
  <c r="I227" i="4"/>
  <c r="H227" i="4"/>
  <c r="G227" i="4"/>
  <c r="F227" i="4"/>
  <c r="E227" i="4"/>
  <c r="D227" i="4"/>
  <c r="E221" i="4"/>
  <c r="F221" i="4"/>
  <c r="G221" i="4"/>
  <c r="I221" i="4"/>
  <c r="J221" i="4"/>
  <c r="K221" i="4"/>
  <c r="E226" i="4" l="1"/>
  <c r="F226" i="4"/>
  <c r="G226" i="4"/>
  <c r="H226" i="4"/>
  <c r="I226" i="4"/>
  <c r="J226" i="4"/>
  <c r="K226" i="4"/>
  <c r="L226" i="4"/>
  <c r="M226" i="4"/>
  <c r="N226" i="4"/>
  <c r="O226" i="4"/>
  <c r="D226" i="4"/>
  <c r="F224" i="4"/>
  <c r="G224" i="4"/>
  <c r="I224" i="4"/>
  <c r="J224" i="4"/>
  <c r="K224" i="4"/>
  <c r="E224" i="4"/>
  <c r="D154" i="4"/>
  <c r="J178" i="1" l="1"/>
  <c r="J200" i="1"/>
  <c r="K200" i="1"/>
  <c r="I200" i="1"/>
  <c r="F200" i="1"/>
  <c r="G200" i="1"/>
  <c r="E200" i="1"/>
  <c r="D99" i="1"/>
  <c r="D98" i="1"/>
  <c r="D97" i="1"/>
  <c r="J213" i="1"/>
  <c r="K213" i="1"/>
  <c r="I213" i="1"/>
  <c r="F213" i="1"/>
  <c r="G213" i="1"/>
  <c r="E213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M191" i="1"/>
  <c r="N191" i="1"/>
  <c r="O191" i="1"/>
  <c r="M192" i="1"/>
  <c r="N192" i="1"/>
  <c r="O192" i="1"/>
  <c r="M193" i="1"/>
  <c r="N193" i="1"/>
  <c r="O193" i="1"/>
  <c r="M194" i="1"/>
  <c r="N194" i="1"/>
  <c r="O194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M141" i="1"/>
  <c r="N141" i="1"/>
  <c r="O141" i="1"/>
  <c r="M142" i="1"/>
  <c r="N142" i="1"/>
  <c r="O142" i="1"/>
  <c r="M143" i="1"/>
  <c r="N143" i="1"/>
  <c r="O143" i="1"/>
  <c r="M144" i="1"/>
  <c r="N144" i="1"/>
  <c r="O144" i="1"/>
  <c r="M145" i="1"/>
  <c r="N145" i="1"/>
  <c r="O145" i="1"/>
  <c r="M146" i="1"/>
  <c r="N146" i="1"/>
  <c r="O146" i="1"/>
  <c r="M147" i="1"/>
  <c r="N147" i="1"/>
  <c r="O147" i="1"/>
  <c r="M148" i="1"/>
  <c r="N148" i="1"/>
  <c r="O148" i="1"/>
  <c r="M149" i="1"/>
  <c r="N149" i="1"/>
  <c r="O149" i="1"/>
  <c r="M150" i="1"/>
  <c r="N150" i="1"/>
  <c r="O150" i="1"/>
  <c r="M151" i="1"/>
  <c r="N151" i="1"/>
  <c r="O151" i="1"/>
  <c r="M152" i="1"/>
  <c r="N152" i="1"/>
  <c r="O152" i="1"/>
  <c r="M153" i="1"/>
  <c r="N153" i="1"/>
  <c r="O153" i="1"/>
  <c r="M154" i="1"/>
  <c r="N154" i="1"/>
  <c r="O154" i="1"/>
  <c r="L154" i="1" s="1"/>
  <c r="M155" i="1"/>
  <c r="N155" i="1"/>
  <c r="O155" i="1"/>
  <c r="M156" i="1"/>
  <c r="N156" i="1"/>
  <c r="O156" i="1"/>
  <c r="M157" i="1"/>
  <c r="N157" i="1"/>
  <c r="O157" i="1"/>
  <c r="L157" i="1" s="1"/>
  <c r="M158" i="1"/>
  <c r="N158" i="1"/>
  <c r="O158" i="1"/>
  <c r="M159" i="1"/>
  <c r="N159" i="1"/>
  <c r="O159" i="1"/>
  <c r="M160" i="1"/>
  <c r="N160" i="1"/>
  <c r="O160" i="1"/>
  <c r="M161" i="1"/>
  <c r="N161" i="1"/>
  <c r="O161" i="1"/>
  <c r="L161" i="1" s="1"/>
  <c r="M162" i="1"/>
  <c r="N162" i="1"/>
  <c r="O162" i="1"/>
  <c r="M163" i="1"/>
  <c r="N163" i="1"/>
  <c r="O163" i="1"/>
  <c r="M164" i="1"/>
  <c r="N164" i="1"/>
  <c r="O164" i="1"/>
  <c r="M165" i="1"/>
  <c r="N165" i="1"/>
  <c r="O165" i="1"/>
  <c r="L165" i="1" s="1"/>
  <c r="M166" i="1"/>
  <c r="N166" i="1"/>
  <c r="O166" i="1"/>
  <c r="M167" i="1"/>
  <c r="N167" i="1"/>
  <c r="O167" i="1"/>
  <c r="M168" i="1"/>
  <c r="N168" i="1"/>
  <c r="O168" i="1"/>
  <c r="M169" i="1"/>
  <c r="N169" i="1"/>
  <c r="O169" i="1"/>
  <c r="L169" i="1" s="1"/>
  <c r="M170" i="1"/>
  <c r="N170" i="1"/>
  <c r="O170" i="1"/>
  <c r="M171" i="1"/>
  <c r="N171" i="1"/>
  <c r="O171" i="1"/>
  <c r="M172" i="1"/>
  <c r="N172" i="1"/>
  <c r="O172" i="1"/>
  <c r="M173" i="1"/>
  <c r="N173" i="1"/>
  <c r="O173" i="1"/>
  <c r="L173" i="1" s="1"/>
  <c r="M174" i="1"/>
  <c r="N174" i="1"/>
  <c r="O174" i="1"/>
  <c r="M175" i="1"/>
  <c r="N175" i="1"/>
  <c r="O175" i="1"/>
  <c r="M176" i="1"/>
  <c r="N176" i="1"/>
  <c r="O176" i="1"/>
  <c r="M177" i="1"/>
  <c r="N177" i="1"/>
  <c r="O177" i="1"/>
  <c r="L177" i="1" s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41" i="1"/>
  <c r="D135" i="1"/>
  <c r="O135" i="1"/>
  <c r="N135" i="1"/>
  <c r="M135" i="1"/>
  <c r="O71" i="1"/>
  <c r="N71" i="1"/>
  <c r="M71" i="1"/>
  <c r="O66" i="1"/>
  <c r="N66" i="1"/>
  <c r="M66" i="1"/>
  <c r="O61" i="1"/>
  <c r="N61" i="1"/>
  <c r="M61" i="1"/>
  <c r="O56" i="1"/>
  <c r="N56" i="1"/>
  <c r="M56" i="1"/>
  <c r="O51" i="1"/>
  <c r="N51" i="1"/>
  <c r="M51" i="1"/>
  <c r="O46" i="1"/>
  <c r="N46" i="1"/>
  <c r="M46" i="1"/>
  <c r="O41" i="1"/>
  <c r="N41" i="1"/>
  <c r="M41" i="1"/>
  <c r="O30" i="1"/>
  <c r="N30" i="1"/>
  <c r="M30" i="1"/>
  <c r="O25" i="1"/>
  <c r="N25" i="1"/>
  <c r="M25" i="1"/>
  <c r="O17" i="1"/>
  <c r="N17" i="1"/>
  <c r="M17" i="1"/>
  <c r="O16" i="1"/>
  <c r="N16" i="1"/>
  <c r="M16" i="1"/>
  <c r="H16" i="1"/>
  <c r="H17" i="1"/>
  <c r="H18" i="1"/>
  <c r="H19" i="1"/>
  <c r="H21" i="1"/>
  <c r="H22" i="1"/>
  <c r="H23" i="1"/>
  <c r="H24" i="1"/>
  <c r="H25" i="1"/>
  <c r="H27" i="1"/>
  <c r="H28" i="1"/>
  <c r="H29" i="1"/>
  <c r="H30" i="1"/>
  <c r="H32" i="1"/>
  <c r="H33" i="1"/>
  <c r="H34" i="1"/>
  <c r="H35" i="1"/>
  <c r="H36" i="1"/>
  <c r="H38" i="1"/>
  <c r="H39" i="1"/>
  <c r="H40" i="1"/>
  <c r="H41" i="1"/>
  <c r="H43" i="1"/>
  <c r="H44" i="1"/>
  <c r="H45" i="1"/>
  <c r="H46" i="1"/>
  <c r="H48" i="1"/>
  <c r="H49" i="1"/>
  <c r="H50" i="1"/>
  <c r="H51" i="1"/>
  <c r="H53" i="1"/>
  <c r="H54" i="1"/>
  <c r="H55" i="1"/>
  <c r="H56" i="1"/>
  <c r="H58" i="1"/>
  <c r="H59" i="1"/>
  <c r="H60" i="1"/>
  <c r="H61" i="1"/>
  <c r="H63" i="1"/>
  <c r="H64" i="1"/>
  <c r="H65" i="1"/>
  <c r="H66" i="1"/>
  <c r="H68" i="1"/>
  <c r="H69" i="1"/>
  <c r="H70" i="1"/>
  <c r="H71" i="1"/>
  <c r="H73" i="1"/>
  <c r="H74" i="1"/>
  <c r="H75" i="1"/>
  <c r="H76" i="1"/>
  <c r="H77" i="1"/>
  <c r="D16" i="1"/>
  <c r="D17" i="1"/>
  <c r="D18" i="1"/>
  <c r="D19" i="1"/>
  <c r="D21" i="1"/>
  <c r="D22" i="1"/>
  <c r="D23" i="1"/>
  <c r="D24" i="1"/>
  <c r="D25" i="1"/>
  <c r="D27" i="1"/>
  <c r="D28" i="1"/>
  <c r="D29" i="1"/>
  <c r="D30" i="1"/>
  <c r="D32" i="1"/>
  <c r="D33" i="1"/>
  <c r="D34" i="1"/>
  <c r="D35" i="1"/>
  <c r="D36" i="1"/>
  <c r="D38" i="1"/>
  <c r="D39" i="1"/>
  <c r="D40" i="1"/>
  <c r="D41" i="1"/>
  <c r="D43" i="1"/>
  <c r="D44" i="1"/>
  <c r="D45" i="1"/>
  <c r="D46" i="1"/>
  <c r="D48" i="1"/>
  <c r="D49" i="1"/>
  <c r="D50" i="1"/>
  <c r="D51" i="1"/>
  <c r="D53" i="1"/>
  <c r="D54" i="1"/>
  <c r="D55" i="1"/>
  <c r="D56" i="1"/>
  <c r="D58" i="1"/>
  <c r="D59" i="1"/>
  <c r="D60" i="1"/>
  <c r="D61" i="1"/>
  <c r="D63" i="1"/>
  <c r="D64" i="1"/>
  <c r="D65" i="1"/>
  <c r="D66" i="1"/>
  <c r="D68" i="1"/>
  <c r="D69" i="1"/>
  <c r="D70" i="1"/>
  <c r="D71" i="1"/>
  <c r="D73" i="1"/>
  <c r="D74" i="1"/>
  <c r="D75" i="1"/>
  <c r="D76" i="1"/>
  <c r="D77" i="1"/>
  <c r="L198" i="1" l="1"/>
  <c r="L190" i="1"/>
  <c r="L186" i="1"/>
  <c r="L144" i="1"/>
  <c r="D96" i="1"/>
  <c r="L197" i="1"/>
  <c r="L187" i="1"/>
  <c r="L194" i="1"/>
  <c r="L193" i="1"/>
  <c r="L151" i="1"/>
  <c r="L196" i="1"/>
  <c r="L192" i="1"/>
  <c r="L189" i="1"/>
  <c r="L199" i="1"/>
  <c r="L195" i="1"/>
  <c r="L191" i="1"/>
  <c r="L188" i="1"/>
  <c r="L174" i="1"/>
  <c r="L170" i="1"/>
  <c r="L166" i="1"/>
  <c r="L162" i="1"/>
  <c r="L158" i="1"/>
  <c r="L155" i="1"/>
  <c r="L148" i="1"/>
  <c r="L145" i="1"/>
  <c r="L141" i="1"/>
  <c r="L175" i="1"/>
  <c r="L171" i="1"/>
  <c r="L167" i="1"/>
  <c r="L163" i="1"/>
  <c r="L159" i="1"/>
  <c r="L152" i="1"/>
  <c r="L149" i="1"/>
  <c r="L146" i="1"/>
  <c r="L142" i="1"/>
  <c r="L176" i="1"/>
  <c r="L172" i="1"/>
  <c r="L168" i="1"/>
  <c r="L164" i="1"/>
  <c r="L160" i="1"/>
  <c r="L156" i="1"/>
  <c r="L153" i="1"/>
  <c r="L150" i="1"/>
  <c r="L147" i="1"/>
  <c r="L143" i="1"/>
  <c r="L25" i="1"/>
  <c r="L135" i="1"/>
  <c r="L51" i="1"/>
  <c r="L61" i="1"/>
  <c r="L71" i="1"/>
  <c r="L17" i="1"/>
  <c r="L30" i="1"/>
  <c r="L56" i="1"/>
  <c r="L16" i="1"/>
  <c r="L41" i="1"/>
  <c r="L66" i="1"/>
  <c r="L46" i="1"/>
  <c r="Q28" i="7"/>
  <c r="Q26" i="3"/>
  <c r="Q20" i="3"/>
  <c r="Q22" i="3" s="1"/>
  <c r="Q19" i="3"/>
  <c r="E12" i="3"/>
  <c r="F12" i="3"/>
  <c r="G12" i="3"/>
  <c r="I12" i="3"/>
  <c r="J12" i="3"/>
  <c r="K12" i="3"/>
  <c r="J76" i="14" l="1"/>
  <c r="I76" i="14"/>
  <c r="H76" i="14"/>
  <c r="J75" i="14"/>
  <c r="I75" i="14"/>
  <c r="H75" i="14"/>
  <c r="J74" i="14"/>
  <c r="I74" i="14"/>
  <c r="H74" i="14"/>
  <c r="J51" i="14"/>
  <c r="I51" i="14"/>
  <c r="H51" i="14"/>
  <c r="J46" i="14"/>
  <c r="I46" i="14"/>
  <c r="H46" i="14"/>
  <c r="J45" i="14"/>
  <c r="I45" i="14"/>
  <c r="H45" i="14"/>
  <c r="J30" i="14"/>
  <c r="I30" i="14"/>
  <c r="H30" i="14"/>
  <c r="J28" i="14"/>
  <c r="I28" i="14"/>
  <c r="H28" i="14"/>
  <c r="J27" i="14"/>
  <c r="I27" i="14"/>
  <c r="H27" i="14"/>
  <c r="J13" i="14"/>
  <c r="I13" i="14"/>
  <c r="H13" i="14"/>
  <c r="E76" i="14"/>
  <c r="F76" i="14"/>
  <c r="D76" i="14"/>
  <c r="E75" i="14"/>
  <c r="D75" i="14"/>
  <c r="E74" i="14"/>
  <c r="F74" i="14"/>
  <c r="D74" i="14"/>
  <c r="E51" i="14"/>
  <c r="F51" i="14"/>
  <c r="D51" i="14"/>
  <c r="E46" i="14"/>
  <c r="F46" i="14"/>
  <c r="D46" i="14"/>
  <c r="K63" i="9"/>
  <c r="K61" i="9" s="1"/>
  <c r="J63" i="9"/>
  <c r="J61" i="9" s="1"/>
  <c r="I63" i="9"/>
  <c r="H63" i="9" s="1"/>
  <c r="F63" i="9"/>
  <c r="F61" i="9" s="1"/>
  <c r="G63" i="9"/>
  <c r="G61" i="9" s="1"/>
  <c r="E63" i="9"/>
  <c r="E61" i="9" s="1"/>
  <c r="D61" i="9" s="1"/>
  <c r="K32" i="9"/>
  <c r="J32" i="9"/>
  <c r="I32" i="9"/>
  <c r="F32" i="9"/>
  <c r="G32" i="9"/>
  <c r="E32" i="9"/>
  <c r="G26" i="9"/>
  <c r="F26" i="9"/>
  <c r="E26" i="9"/>
  <c r="J22" i="9"/>
  <c r="J72" i="9" s="1"/>
  <c r="K22" i="9"/>
  <c r="J23" i="9"/>
  <c r="K23" i="9"/>
  <c r="I23" i="9"/>
  <c r="I22" i="9"/>
  <c r="I72" i="9" s="1"/>
  <c r="F22" i="9"/>
  <c r="F72" i="9" s="1"/>
  <c r="G22" i="9"/>
  <c r="G72" i="9" s="1"/>
  <c r="F23" i="9"/>
  <c r="G23" i="9"/>
  <c r="E23" i="9"/>
  <c r="E22" i="9"/>
  <c r="F14" i="9"/>
  <c r="G14" i="9"/>
  <c r="I14" i="9"/>
  <c r="J14" i="9"/>
  <c r="K14" i="9"/>
  <c r="E14" i="9"/>
  <c r="Q22" i="8"/>
  <c r="Q20" i="8"/>
  <c r="Q19" i="8"/>
  <c r="Q17" i="8"/>
  <c r="J33" i="8"/>
  <c r="E72" i="9" l="1"/>
  <c r="D72" i="9" s="1"/>
  <c r="K72" i="9"/>
  <c r="I20" i="9"/>
  <c r="G20" i="9"/>
  <c r="K20" i="9"/>
  <c r="F20" i="9"/>
  <c r="I61" i="9"/>
  <c r="H61" i="9" s="1"/>
  <c r="H32" i="9"/>
  <c r="E20" i="9"/>
  <c r="J20" i="9"/>
  <c r="G76" i="14"/>
  <c r="G27" i="14"/>
  <c r="G28" i="14"/>
  <c r="G74" i="14"/>
  <c r="G75" i="14"/>
  <c r="G51" i="14"/>
  <c r="G46" i="14"/>
  <c r="G30" i="14"/>
  <c r="G45" i="14"/>
  <c r="G13" i="14"/>
  <c r="K32" i="8"/>
  <c r="J32" i="8"/>
  <c r="I32" i="8"/>
  <c r="G32" i="8"/>
  <c r="G33" i="8" s="1"/>
  <c r="F32" i="8"/>
  <c r="F33" i="8" s="1"/>
  <c r="E32" i="8"/>
  <c r="E33" i="8" s="1"/>
  <c r="O31" i="8"/>
  <c r="N31" i="8"/>
  <c r="N32" i="8" s="1"/>
  <c r="N33" i="8" s="1"/>
  <c r="M31" i="8"/>
  <c r="M32" i="8" s="1"/>
  <c r="H31" i="8"/>
  <c r="H32" i="8" s="1"/>
  <c r="D31" i="8"/>
  <c r="D32" i="8" s="1"/>
  <c r="D33" i="8" s="1"/>
  <c r="I17" i="8"/>
  <c r="J17" i="8"/>
  <c r="K17" i="8"/>
  <c r="I14" i="8"/>
  <c r="J14" i="8"/>
  <c r="K14" i="8"/>
  <c r="H14" i="8"/>
  <c r="F14" i="8"/>
  <c r="F17" i="8" s="1"/>
  <c r="G14" i="8"/>
  <c r="E14" i="8"/>
  <c r="E17" i="8" s="1"/>
  <c r="D14" i="8"/>
  <c r="M23" i="8"/>
  <c r="I23" i="8"/>
  <c r="I33" i="8" s="1"/>
  <c r="J23" i="8"/>
  <c r="K23" i="8"/>
  <c r="E23" i="8"/>
  <c r="F23" i="8"/>
  <c r="G23" i="8"/>
  <c r="O22" i="8"/>
  <c r="O23" i="8" s="1"/>
  <c r="N22" i="8"/>
  <c r="N23" i="8" s="1"/>
  <c r="M22" i="8"/>
  <c r="H22" i="8"/>
  <c r="H23" i="8" s="1"/>
  <c r="D22" i="8"/>
  <c r="D23" i="8" s="1"/>
  <c r="G17" i="8"/>
  <c r="M33" i="8" l="1"/>
  <c r="L31" i="8"/>
  <c r="L32" i="8" s="1"/>
  <c r="O32" i="8"/>
  <c r="L22" i="8"/>
  <c r="E16" i="9"/>
  <c r="L23" i="8" l="1"/>
  <c r="Q21" i="8"/>
  <c r="M48" i="7"/>
  <c r="L48" i="7" s="1"/>
  <c r="N48" i="7"/>
  <c r="O48" i="7"/>
  <c r="H48" i="7"/>
  <c r="D48" i="7"/>
  <c r="M48" i="12"/>
  <c r="L48" i="12" s="1"/>
  <c r="N48" i="12"/>
  <c r="O48" i="12"/>
  <c r="D48" i="12"/>
  <c r="E83" i="1" l="1"/>
  <c r="H99" i="1"/>
  <c r="I144" i="4"/>
  <c r="J144" i="4"/>
  <c r="D14" i="4"/>
  <c r="H14" i="4"/>
  <c r="E17" i="4"/>
  <c r="F17" i="4"/>
  <c r="G17" i="4"/>
  <c r="I17" i="4"/>
  <c r="J17" i="4"/>
  <c r="K17" i="4"/>
  <c r="D18" i="4"/>
  <c r="H18" i="4"/>
  <c r="D19" i="4"/>
  <c r="H19" i="4"/>
  <c r="D20" i="4"/>
  <c r="H20" i="4"/>
  <c r="E21" i="4"/>
  <c r="F21" i="4"/>
  <c r="G21" i="4"/>
  <c r="I21" i="4"/>
  <c r="J21" i="4"/>
  <c r="K21" i="4"/>
  <c r="D22" i="4"/>
  <c r="H22" i="4"/>
  <c r="D23" i="4"/>
  <c r="H23" i="4"/>
  <c r="D24" i="4"/>
  <c r="H24" i="4"/>
  <c r="E25" i="4"/>
  <c r="F25" i="4"/>
  <c r="G25" i="4"/>
  <c r="I25" i="4"/>
  <c r="J25" i="4"/>
  <c r="K25" i="4"/>
  <c r="D26" i="4"/>
  <c r="H26" i="4"/>
  <c r="D27" i="4"/>
  <c r="H27" i="4"/>
  <c r="D28" i="4"/>
  <c r="H28" i="4"/>
  <c r="E29" i="4"/>
  <c r="F29" i="4"/>
  <c r="G29" i="4"/>
  <c r="I29" i="4"/>
  <c r="J29" i="4"/>
  <c r="K29" i="4"/>
  <c r="D30" i="4"/>
  <c r="H30" i="4"/>
  <c r="D31" i="4"/>
  <c r="H31" i="4"/>
  <c r="D32" i="4"/>
  <c r="H32" i="4"/>
  <c r="E33" i="4"/>
  <c r="F33" i="4"/>
  <c r="G33" i="4"/>
  <c r="I33" i="4"/>
  <c r="J33" i="4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E41" i="4"/>
  <c r="F41" i="4"/>
  <c r="G41" i="4"/>
  <c r="I41" i="4"/>
  <c r="J41" i="4"/>
  <c r="K41" i="4"/>
  <c r="D42" i="4"/>
  <c r="H42" i="4"/>
  <c r="D43" i="4"/>
  <c r="H43" i="4"/>
  <c r="D44" i="4"/>
  <c r="H44" i="4"/>
  <c r="E45" i="4"/>
  <c r="F45" i="4"/>
  <c r="G45" i="4"/>
  <c r="I45" i="4"/>
  <c r="J45" i="4"/>
  <c r="K45" i="4"/>
  <c r="D46" i="4"/>
  <c r="H46" i="4"/>
  <c r="D47" i="4"/>
  <c r="H47" i="4"/>
  <c r="D48" i="4"/>
  <c r="H48" i="4"/>
  <c r="E49" i="4"/>
  <c r="F49" i="4"/>
  <c r="G49" i="4"/>
  <c r="I49" i="4"/>
  <c r="J49" i="4"/>
  <c r="K49" i="4"/>
  <c r="D50" i="4"/>
  <c r="H50" i="4"/>
  <c r="D51" i="4"/>
  <c r="H51" i="4"/>
  <c r="D52" i="4"/>
  <c r="H52" i="4"/>
  <c r="E53" i="4"/>
  <c r="F53" i="4"/>
  <c r="G53" i="4"/>
  <c r="I53" i="4"/>
  <c r="J53" i="4"/>
  <c r="K53" i="4"/>
  <c r="D54" i="4"/>
  <c r="H54" i="4"/>
  <c r="D55" i="4"/>
  <c r="H55" i="4"/>
  <c r="D56" i="4"/>
  <c r="H56" i="4"/>
  <c r="E57" i="4"/>
  <c r="F57" i="4"/>
  <c r="G57" i="4"/>
  <c r="I57" i="4"/>
  <c r="J57" i="4"/>
  <c r="K57" i="4"/>
  <c r="D58" i="4"/>
  <c r="H58" i="4"/>
  <c r="D59" i="4"/>
  <c r="H59" i="4"/>
  <c r="D60" i="4"/>
  <c r="H60" i="4"/>
  <c r="E63" i="4"/>
  <c r="F63" i="4"/>
  <c r="F67" i="4" s="1"/>
  <c r="G63" i="4"/>
  <c r="G67" i="4" s="1"/>
  <c r="I63" i="4"/>
  <c r="I67" i="4" s="1"/>
  <c r="J63" i="4"/>
  <c r="J67" i="4" s="1"/>
  <c r="K63" i="4"/>
  <c r="K67" i="4" s="1"/>
  <c r="D64" i="4"/>
  <c r="H64" i="4"/>
  <c r="D65" i="4"/>
  <c r="H65" i="4"/>
  <c r="D66" i="4"/>
  <c r="D223" i="4" s="1"/>
  <c r="H66" i="4"/>
  <c r="H223" i="4" s="1"/>
  <c r="D69" i="4"/>
  <c r="D71" i="4" s="1"/>
  <c r="H69" i="4"/>
  <c r="E71" i="4"/>
  <c r="F71" i="4"/>
  <c r="G71" i="4"/>
  <c r="H71" i="4"/>
  <c r="I71" i="4"/>
  <c r="J71" i="4"/>
  <c r="K71" i="4"/>
  <c r="E73" i="4"/>
  <c r="F73" i="4"/>
  <c r="I73" i="4"/>
  <c r="J73" i="4"/>
  <c r="K73" i="4"/>
  <c r="D74" i="4"/>
  <c r="H74" i="4"/>
  <c r="D75" i="4"/>
  <c r="H75" i="4"/>
  <c r="E76" i="4"/>
  <c r="F76" i="4"/>
  <c r="G76" i="4"/>
  <c r="I76" i="4"/>
  <c r="H29" i="14" s="1"/>
  <c r="J76" i="4"/>
  <c r="I29" i="14" s="1"/>
  <c r="K76" i="4"/>
  <c r="D77" i="4"/>
  <c r="H77" i="4"/>
  <c r="D78" i="4"/>
  <c r="H78" i="4"/>
  <c r="D79" i="4"/>
  <c r="H79" i="4"/>
  <c r="H80" i="4"/>
  <c r="E81" i="4"/>
  <c r="F81" i="4"/>
  <c r="G81" i="4"/>
  <c r="I81" i="4"/>
  <c r="J81" i="4"/>
  <c r="K81" i="4"/>
  <c r="D82" i="4"/>
  <c r="H82" i="4"/>
  <c r="D83" i="4"/>
  <c r="H83" i="4"/>
  <c r="E84" i="4"/>
  <c r="F84" i="4"/>
  <c r="E32" i="14" s="1"/>
  <c r="G84" i="4"/>
  <c r="F32" i="14" s="1"/>
  <c r="I84" i="4"/>
  <c r="H32" i="14" s="1"/>
  <c r="J84" i="4"/>
  <c r="I32" i="14" s="1"/>
  <c r="K84" i="4"/>
  <c r="J32" i="14" s="1"/>
  <c r="D85" i="4"/>
  <c r="H85" i="4"/>
  <c r="D86" i="4"/>
  <c r="H86" i="4"/>
  <c r="D87" i="4"/>
  <c r="H87" i="4"/>
  <c r="H88" i="4"/>
  <c r="E89" i="4"/>
  <c r="F89" i="4"/>
  <c r="E34" i="14" s="1"/>
  <c r="G89" i="4"/>
  <c r="F34" i="14" s="1"/>
  <c r="I89" i="4"/>
  <c r="H34" i="14" s="1"/>
  <c r="J89" i="4"/>
  <c r="I34" i="14" s="1"/>
  <c r="K89" i="4"/>
  <c r="J34" i="14" s="1"/>
  <c r="D90" i="4"/>
  <c r="H90" i="4"/>
  <c r="D91" i="4"/>
  <c r="H91" i="4"/>
  <c r="D92" i="4"/>
  <c r="H92" i="4"/>
  <c r="H93" i="4"/>
  <c r="E94" i="4"/>
  <c r="F94" i="4"/>
  <c r="G94" i="4"/>
  <c r="I94" i="4"/>
  <c r="J94" i="4"/>
  <c r="K94" i="4"/>
  <c r="D95" i="4"/>
  <c r="H95" i="4"/>
  <c r="D96" i="4"/>
  <c r="H96" i="4"/>
  <c r="E97" i="4"/>
  <c r="F97" i="4"/>
  <c r="G97" i="4"/>
  <c r="I97" i="4"/>
  <c r="J97" i="4"/>
  <c r="I37" i="14" s="1"/>
  <c r="K97" i="4"/>
  <c r="J37" i="14" s="1"/>
  <c r="D98" i="4"/>
  <c r="H98" i="4"/>
  <c r="D99" i="4"/>
  <c r="H99" i="4"/>
  <c r="E100" i="4"/>
  <c r="F100" i="4"/>
  <c r="G100" i="4"/>
  <c r="I100" i="4"/>
  <c r="J100" i="4"/>
  <c r="I38" i="14" s="1"/>
  <c r="K100" i="4"/>
  <c r="J38" i="14" s="1"/>
  <c r="D101" i="4"/>
  <c r="H101" i="4"/>
  <c r="D102" i="4"/>
  <c r="H102" i="4"/>
  <c r="D103" i="4"/>
  <c r="H103" i="4"/>
  <c r="H104" i="4"/>
  <c r="E105" i="4"/>
  <c r="F105" i="4"/>
  <c r="G105" i="4"/>
  <c r="I105" i="4"/>
  <c r="H40" i="14" s="1"/>
  <c r="J105" i="4"/>
  <c r="I40" i="14" s="1"/>
  <c r="K105" i="4"/>
  <c r="J40" i="14" s="1"/>
  <c r="D106" i="4"/>
  <c r="H106" i="4"/>
  <c r="D107" i="4"/>
  <c r="H107" i="4"/>
  <c r="D108" i="4"/>
  <c r="H108" i="4"/>
  <c r="H109" i="4"/>
  <c r="D110" i="4"/>
  <c r="H110" i="4"/>
  <c r="H111" i="4"/>
  <c r="D112" i="4"/>
  <c r="H112" i="4"/>
  <c r="H113" i="4"/>
  <c r="D114" i="4"/>
  <c r="H114" i="4"/>
  <c r="H115" i="4"/>
  <c r="D116" i="4"/>
  <c r="H116" i="4"/>
  <c r="H117" i="4"/>
  <c r="D118" i="4"/>
  <c r="H118" i="4"/>
  <c r="H119" i="4"/>
  <c r="D120" i="4"/>
  <c r="H120" i="4"/>
  <c r="H121" i="4"/>
  <c r="D122" i="4"/>
  <c r="H122" i="4"/>
  <c r="H123" i="4"/>
  <c r="D124" i="4"/>
  <c r="H124" i="4"/>
  <c r="H125" i="4"/>
  <c r="D126" i="4"/>
  <c r="H126" i="4"/>
  <c r="H127" i="4"/>
  <c r="D128" i="4"/>
  <c r="H128" i="4"/>
  <c r="H129" i="4"/>
  <c r="D130" i="4"/>
  <c r="H130" i="4"/>
  <c r="H131" i="4"/>
  <c r="D132" i="4"/>
  <c r="H132" i="4"/>
  <c r="H133" i="4"/>
  <c r="D134" i="4"/>
  <c r="H134" i="4"/>
  <c r="H135" i="4"/>
  <c r="D136" i="4"/>
  <c r="H136" i="4"/>
  <c r="H137" i="4"/>
  <c r="D138" i="4"/>
  <c r="H138" i="4"/>
  <c r="H139" i="4"/>
  <c r="D140" i="4"/>
  <c r="H140" i="4"/>
  <c r="H141" i="4"/>
  <c r="D142" i="4"/>
  <c r="H142" i="4"/>
  <c r="H143" i="4"/>
  <c r="E144" i="4"/>
  <c r="F144" i="4"/>
  <c r="G144" i="4"/>
  <c r="K144" i="4"/>
  <c r="D145" i="4"/>
  <c r="H145" i="4"/>
  <c r="D146" i="4"/>
  <c r="H146" i="4"/>
  <c r="E147" i="4"/>
  <c r="F147" i="4"/>
  <c r="G147" i="4"/>
  <c r="I147" i="4"/>
  <c r="J147" i="4"/>
  <c r="K147" i="4"/>
  <c r="D148" i="4"/>
  <c r="H148" i="4"/>
  <c r="D149" i="4"/>
  <c r="H149" i="4"/>
  <c r="D150" i="4"/>
  <c r="H150" i="4"/>
  <c r="H151" i="4"/>
  <c r="I152" i="4"/>
  <c r="J152" i="4"/>
  <c r="K152" i="4"/>
  <c r="D153" i="4"/>
  <c r="H153" i="4"/>
  <c r="G154" i="4"/>
  <c r="H154" i="4"/>
  <c r="G155" i="4"/>
  <c r="D155" i="4" s="1"/>
  <c r="H155" i="4"/>
  <c r="D159" i="4"/>
  <c r="D161" i="4" s="1"/>
  <c r="H159" i="4"/>
  <c r="H161" i="4" s="1"/>
  <c r="E161" i="4"/>
  <c r="F161" i="4"/>
  <c r="G161" i="4"/>
  <c r="I161" i="4"/>
  <c r="J161" i="4"/>
  <c r="K161" i="4"/>
  <c r="E163" i="4"/>
  <c r="F163" i="4"/>
  <c r="D163" i="4"/>
  <c r="I163" i="4"/>
  <c r="J163" i="4"/>
  <c r="K163" i="4"/>
  <c r="H163" i="4" s="1"/>
  <c r="D164" i="4"/>
  <c r="H164" i="4"/>
  <c r="D165" i="4"/>
  <c r="H165" i="4"/>
  <c r="E166" i="4"/>
  <c r="F166" i="4"/>
  <c r="G166" i="4"/>
  <c r="I166" i="4"/>
  <c r="J166" i="4"/>
  <c r="K166" i="4"/>
  <c r="D167" i="4"/>
  <c r="H167" i="4"/>
  <c r="D168" i="4"/>
  <c r="H168" i="4"/>
  <c r="E169" i="4"/>
  <c r="D169" i="4" s="1"/>
  <c r="F169" i="4"/>
  <c r="G169" i="4"/>
  <c r="I169" i="4"/>
  <c r="H169" i="4" s="1"/>
  <c r="J169" i="4"/>
  <c r="K169" i="4"/>
  <c r="D170" i="4"/>
  <c r="H170" i="4"/>
  <c r="D171" i="4"/>
  <c r="H171" i="4"/>
  <c r="E172" i="4"/>
  <c r="F172" i="4"/>
  <c r="G172" i="4"/>
  <c r="I172" i="4"/>
  <c r="J172" i="4"/>
  <c r="K172" i="4"/>
  <c r="D173" i="4"/>
  <c r="H173" i="4"/>
  <c r="D174" i="4"/>
  <c r="H174" i="4"/>
  <c r="E175" i="4"/>
  <c r="D175" i="4" s="1"/>
  <c r="F175" i="4"/>
  <c r="G175" i="4"/>
  <c r="I175" i="4"/>
  <c r="H175" i="4" s="1"/>
  <c r="J175" i="4"/>
  <c r="K175" i="4"/>
  <c r="D176" i="4"/>
  <c r="H176" i="4"/>
  <c r="D177" i="4"/>
  <c r="H177" i="4"/>
  <c r="E178" i="4"/>
  <c r="F178" i="4"/>
  <c r="G178" i="4"/>
  <c r="I178" i="4"/>
  <c r="J178" i="4"/>
  <c r="K178" i="4"/>
  <c r="D179" i="4"/>
  <c r="H179" i="4"/>
  <c r="D180" i="4"/>
  <c r="H180" i="4"/>
  <c r="E181" i="4"/>
  <c r="D66" i="14" s="1"/>
  <c r="F181" i="4"/>
  <c r="E66" i="14" s="1"/>
  <c r="G181" i="4"/>
  <c r="F66" i="14" s="1"/>
  <c r="I181" i="4"/>
  <c r="H66" i="14" s="1"/>
  <c r="J181" i="4"/>
  <c r="I66" i="14" s="1"/>
  <c r="K181" i="4"/>
  <c r="D182" i="4"/>
  <c r="H182" i="4"/>
  <c r="D183" i="4"/>
  <c r="H183" i="4"/>
  <c r="E184" i="4"/>
  <c r="D67" i="14" s="1"/>
  <c r="F184" i="4"/>
  <c r="E67" i="14" s="1"/>
  <c r="G184" i="4"/>
  <c r="F67" i="14" s="1"/>
  <c r="I184" i="4"/>
  <c r="H67" i="14" s="1"/>
  <c r="J184" i="4"/>
  <c r="I67" i="14" s="1"/>
  <c r="K184" i="4"/>
  <c r="J67" i="14" s="1"/>
  <c r="D185" i="4"/>
  <c r="H185" i="4"/>
  <c r="D186" i="4"/>
  <c r="H186" i="4"/>
  <c r="E187" i="4"/>
  <c r="D68" i="14" s="1"/>
  <c r="F187" i="4"/>
  <c r="E68" i="14" s="1"/>
  <c r="G187" i="4"/>
  <c r="F68" i="14" s="1"/>
  <c r="I187" i="4"/>
  <c r="H68" i="14" s="1"/>
  <c r="J187" i="4"/>
  <c r="I68" i="14" s="1"/>
  <c r="K187" i="4"/>
  <c r="J68" i="14" s="1"/>
  <c r="D188" i="4"/>
  <c r="H188" i="4"/>
  <c r="D189" i="4"/>
  <c r="H189" i="4"/>
  <c r="E190" i="4"/>
  <c r="D69" i="14" s="1"/>
  <c r="F190" i="4"/>
  <c r="E69" i="14" s="1"/>
  <c r="G190" i="4"/>
  <c r="F69" i="14" s="1"/>
  <c r="I190" i="4"/>
  <c r="H69" i="14" s="1"/>
  <c r="J190" i="4"/>
  <c r="I69" i="14" s="1"/>
  <c r="K190" i="4"/>
  <c r="J69" i="14" s="1"/>
  <c r="D191" i="4"/>
  <c r="H191" i="4"/>
  <c r="D192" i="4"/>
  <c r="H192" i="4"/>
  <c r="E193" i="4"/>
  <c r="D70" i="14" s="1"/>
  <c r="F193" i="4"/>
  <c r="E70" i="14" s="1"/>
  <c r="G193" i="4"/>
  <c r="F70" i="14" s="1"/>
  <c r="I193" i="4"/>
  <c r="H70" i="14" s="1"/>
  <c r="J193" i="4"/>
  <c r="I70" i="14" s="1"/>
  <c r="K193" i="4"/>
  <c r="J70" i="14" s="1"/>
  <c r="D194" i="4"/>
  <c r="H194" i="4"/>
  <c r="D195" i="4"/>
  <c r="H195" i="4"/>
  <c r="E196" i="4"/>
  <c r="F196" i="4"/>
  <c r="E71" i="14" s="1"/>
  <c r="G196" i="4"/>
  <c r="F71" i="14" s="1"/>
  <c r="I196" i="4"/>
  <c r="J196" i="4"/>
  <c r="I71" i="14" s="1"/>
  <c r="K196" i="4"/>
  <c r="J71" i="14" s="1"/>
  <c r="D197" i="4"/>
  <c r="H197" i="4"/>
  <c r="D198" i="4"/>
  <c r="H198" i="4"/>
  <c r="E199" i="4"/>
  <c r="F199" i="4"/>
  <c r="G199" i="4"/>
  <c r="I199" i="4"/>
  <c r="J199" i="4"/>
  <c r="K199" i="4"/>
  <c r="D200" i="4"/>
  <c r="H200" i="4"/>
  <c r="D201" i="4"/>
  <c r="H201" i="4"/>
  <c r="E202" i="4"/>
  <c r="D73" i="14" s="1"/>
  <c r="F202" i="4"/>
  <c r="E73" i="14" s="1"/>
  <c r="G202" i="4"/>
  <c r="F73" i="14" s="1"/>
  <c r="I202" i="4"/>
  <c r="J202" i="4"/>
  <c r="I73" i="14" s="1"/>
  <c r="K202" i="4"/>
  <c r="J73" i="14" s="1"/>
  <c r="D203" i="4"/>
  <c r="H203" i="4"/>
  <c r="D204" i="4"/>
  <c r="H204" i="4"/>
  <c r="D205" i="4"/>
  <c r="H205" i="4"/>
  <c r="H206" i="4"/>
  <c r="E209" i="4"/>
  <c r="F209" i="4"/>
  <c r="G209" i="4"/>
  <c r="I209" i="4"/>
  <c r="J209" i="4"/>
  <c r="K209" i="4"/>
  <c r="D210" i="4"/>
  <c r="D221" i="4" s="1"/>
  <c r="H210" i="4"/>
  <c r="H221" i="4" s="1"/>
  <c r="D211" i="4"/>
  <c r="D229" i="4" s="1"/>
  <c r="H211" i="4"/>
  <c r="G212" i="4"/>
  <c r="F75" i="14" s="1"/>
  <c r="H212" i="4"/>
  <c r="G214" i="4"/>
  <c r="I214" i="4"/>
  <c r="H77" i="14" s="1"/>
  <c r="J214" i="4"/>
  <c r="I77" i="14" s="1"/>
  <c r="K214" i="4"/>
  <c r="J77" i="14" s="1"/>
  <c r="D215" i="4"/>
  <c r="H215" i="4"/>
  <c r="D216" i="4"/>
  <c r="H216" i="4"/>
  <c r="D217" i="4"/>
  <c r="H217" i="4"/>
  <c r="I218" i="4"/>
  <c r="E222" i="4"/>
  <c r="F222" i="4"/>
  <c r="G222" i="4"/>
  <c r="I222" i="4"/>
  <c r="J222" i="4"/>
  <c r="K222" i="4"/>
  <c r="E223" i="4"/>
  <c r="F223" i="4"/>
  <c r="G223" i="4"/>
  <c r="I223" i="4"/>
  <c r="J223" i="4"/>
  <c r="K223" i="4"/>
  <c r="E225" i="4"/>
  <c r="F225" i="4"/>
  <c r="G225" i="4"/>
  <c r="I225" i="4"/>
  <c r="J225" i="4"/>
  <c r="K225" i="4"/>
  <c r="E228" i="4"/>
  <c r="F228" i="4"/>
  <c r="G228" i="4"/>
  <c r="I228" i="4"/>
  <c r="J228" i="4"/>
  <c r="K228" i="4"/>
  <c r="E229" i="4"/>
  <c r="F229" i="4"/>
  <c r="G229" i="4"/>
  <c r="H229" i="4"/>
  <c r="I229" i="4"/>
  <c r="J229" i="4"/>
  <c r="K229" i="4"/>
  <c r="G218" i="4" l="1"/>
  <c r="D209" i="4"/>
  <c r="D218" i="4" s="1"/>
  <c r="H73" i="4"/>
  <c r="H105" i="4"/>
  <c r="D29" i="4"/>
  <c r="H29" i="4"/>
  <c r="G61" i="4"/>
  <c r="D25" i="4"/>
  <c r="D21" i="4"/>
  <c r="H222" i="4"/>
  <c r="H21" i="4"/>
  <c r="D147" i="4"/>
  <c r="D97" i="4"/>
  <c r="D105" i="4"/>
  <c r="H225" i="4"/>
  <c r="D73" i="4"/>
  <c r="D57" i="4"/>
  <c r="D45" i="4"/>
  <c r="D41" i="4"/>
  <c r="D37" i="4"/>
  <c r="D33" i="4"/>
  <c r="D63" i="4"/>
  <c r="D67" i="4" s="1"/>
  <c r="G40" i="14"/>
  <c r="G68" i="14"/>
  <c r="G34" i="14"/>
  <c r="G67" i="14"/>
  <c r="J218" i="4"/>
  <c r="G77" i="14"/>
  <c r="D214" i="4"/>
  <c r="H214" i="4"/>
  <c r="F218" i="4"/>
  <c r="D212" i="4"/>
  <c r="H202" i="4"/>
  <c r="H73" i="14"/>
  <c r="G73" i="14" s="1"/>
  <c r="H196" i="4"/>
  <c r="H71" i="14"/>
  <c r="G71" i="14" s="1"/>
  <c r="H199" i="4"/>
  <c r="G70" i="14"/>
  <c r="G69" i="14"/>
  <c r="H181" i="4"/>
  <c r="J66" i="14"/>
  <c r="G66" i="14" s="1"/>
  <c r="D196" i="4"/>
  <c r="D71" i="14"/>
  <c r="H193" i="4"/>
  <c r="D193" i="4"/>
  <c r="D199" i="4"/>
  <c r="H187" i="4"/>
  <c r="D187" i="4"/>
  <c r="H184" i="4"/>
  <c r="D184" i="4"/>
  <c r="D178" i="4"/>
  <c r="G207" i="4"/>
  <c r="D100" i="4"/>
  <c r="D94" i="4"/>
  <c r="G32" i="14"/>
  <c r="H100" i="4"/>
  <c r="H38" i="14"/>
  <c r="G38" i="14" s="1"/>
  <c r="D225" i="4"/>
  <c r="D81" i="4"/>
  <c r="K157" i="4"/>
  <c r="J29" i="14"/>
  <c r="G29" i="14" s="1"/>
  <c r="D144" i="4"/>
  <c r="D89" i="4"/>
  <c r="D34" i="14"/>
  <c r="H81" i="4"/>
  <c r="H147" i="4"/>
  <c r="H97" i="4"/>
  <c r="H37" i="14"/>
  <c r="G37" i="14" s="1"/>
  <c r="H89" i="4"/>
  <c r="D84" i="4"/>
  <c r="D32" i="14"/>
  <c r="K219" i="4"/>
  <c r="H57" i="4"/>
  <c r="H41" i="4"/>
  <c r="H37" i="4"/>
  <c r="D53" i="4"/>
  <c r="D49" i="4"/>
  <c r="H33" i="4"/>
  <c r="H25" i="4"/>
  <c r="J219" i="4"/>
  <c r="H17" i="4"/>
  <c r="K61" i="4"/>
  <c r="H53" i="4"/>
  <c r="H49" i="4"/>
  <c r="H45" i="4"/>
  <c r="K218" i="4"/>
  <c r="H209" i="4"/>
  <c r="H218" i="4" s="1"/>
  <c r="H228" i="4"/>
  <c r="J207" i="4"/>
  <c r="D181" i="4"/>
  <c r="K207" i="4"/>
  <c r="F207" i="4"/>
  <c r="I157" i="4"/>
  <c r="D228" i="4"/>
  <c r="D222" i="4"/>
  <c r="I219" i="4"/>
  <c r="J61" i="4"/>
  <c r="I61" i="4"/>
  <c r="H61" i="4" s="1"/>
  <c r="E219" i="4"/>
  <c r="F219" i="4"/>
  <c r="F61" i="4"/>
  <c r="E61" i="4"/>
  <c r="D17" i="4"/>
  <c r="H166" i="4"/>
  <c r="I207" i="4"/>
  <c r="D190" i="4"/>
  <c r="H178" i="4"/>
  <c r="D172" i="4"/>
  <c r="E157" i="4"/>
  <c r="H152" i="4"/>
  <c r="H224" i="4" s="1"/>
  <c r="H144" i="4"/>
  <c r="H94" i="4"/>
  <c r="H84" i="4"/>
  <c r="D76" i="4"/>
  <c r="J157" i="4"/>
  <c r="F157" i="4"/>
  <c r="E67" i="4"/>
  <c r="D202" i="4"/>
  <c r="H190" i="4"/>
  <c r="H172" i="4"/>
  <c r="D166" i="4"/>
  <c r="E207" i="4"/>
  <c r="G152" i="4"/>
  <c r="H76" i="4"/>
  <c r="E218" i="4"/>
  <c r="H63" i="4"/>
  <c r="H67" i="4" s="1"/>
  <c r="M84" i="2"/>
  <c r="D61" i="4" l="1"/>
  <c r="H219" i="4"/>
  <c r="G157" i="4"/>
  <c r="D152" i="4"/>
  <c r="G219" i="4"/>
  <c r="D207" i="4"/>
  <c r="H157" i="4"/>
  <c r="H207" i="4"/>
  <c r="M12" i="12"/>
  <c r="N12" i="12"/>
  <c r="M13" i="12"/>
  <c r="N13" i="12"/>
  <c r="M14" i="12"/>
  <c r="N14" i="12"/>
  <c r="M15" i="12"/>
  <c r="N15" i="12"/>
  <c r="M16" i="12"/>
  <c r="N16" i="12"/>
  <c r="M17" i="12"/>
  <c r="N17" i="12"/>
  <c r="M18" i="12"/>
  <c r="N18" i="12"/>
  <c r="M19" i="12"/>
  <c r="N19" i="12"/>
  <c r="M20" i="12"/>
  <c r="N20" i="12"/>
  <c r="M21" i="12"/>
  <c r="N21" i="12"/>
  <c r="M24" i="12"/>
  <c r="N24" i="12"/>
  <c r="M25" i="12"/>
  <c r="N25" i="12"/>
  <c r="M26" i="12"/>
  <c r="N26" i="12"/>
  <c r="M27" i="12"/>
  <c r="N27" i="12"/>
  <c r="M28" i="12"/>
  <c r="N28" i="12"/>
  <c r="M29" i="12"/>
  <c r="N29" i="12"/>
  <c r="M30" i="12"/>
  <c r="N30" i="12"/>
  <c r="M31" i="12"/>
  <c r="N31" i="12"/>
  <c r="M32" i="12"/>
  <c r="N32" i="12"/>
  <c r="M33" i="12"/>
  <c r="N33" i="12"/>
  <c r="M34" i="12"/>
  <c r="N34" i="12"/>
  <c r="M37" i="12"/>
  <c r="M40" i="12"/>
  <c r="N40" i="12"/>
  <c r="O40" i="12"/>
  <c r="M41" i="12"/>
  <c r="N41" i="12"/>
  <c r="O41" i="12"/>
  <c r="M42" i="12"/>
  <c r="N42" i="12"/>
  <c r="O42" i="12"/>
  <c r="M43" i="12"/>
  <c r="N43" i="12"/>
  <c r="O43" i="12"/>
  <c r="M44" i="12"/>
  <c r="N44" i="12"/>
  <c r="O44" i="12"/>
  <c r="M45" i="12"/>
  <c r="N45" i="12"/>
  <c r="O45" i="12"/>
  <c r="M46" i="12"/>
  <c r="N46" i="12"/>
  <c r="O46" i="12"/>
  <c r="M47" i="12"/>
  <c r="N47" i="12"/>
  <c r="O47" i="12"/>
  <c r="M49" i="12"/>
  <c r="N49" i="12"/>
  <c r="O49" i="12"/>
  <c r="M50" i="12"/>
  <c r="N50" i="12"/>
  <c r="O50" i="12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59" i="12"/>
  <c r="N59" i="12"/>
  <c r="O59" i="12"/>
  <c r="M60" i="12"/>
  <c r="N60" i="12"/>
  <c r="O60" i="12"/>
  <c r="M61" i="12"/>
  <c r="N61" i="12"/>
  <c r="O61" i="12"/>
  <c r="M62" i="12"/>
  <c r="N62" i="12"/>
  <c r="O62" i="12"/>
  <c r="M63" i="12"/>
  <c r="N63" i="12"/>
  <c r="O63" i="12"/>
  <c r="M64" i="12"/>
  <c r="N64" i="12"/>
  <c r="O64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O87" i="12"/>
  <c r="O88" i="12"/>
  <c r="O89" i="12"/>
  <c r="O90" i="12"/>
  <c r="D157" i="4" l="1"/>
  <c r="D224" i="4"/>
  <c r="D219" i="4" s="1"/>
  <c r="D13" i="11"/>
  <c r="E43" i="11" l="1"/>
  <c r="E42" i="11"/>
  <c r="D39" i="11"/>
  <c r="D38" i="11" s="1"/>
  <c r="C39" i="11"/>
  <c r="C38" i="11" s="1"/>
  <c r="I32" i="2" l="1"/>
  <c r="J32" i="2"/>
  <c r="I83" i="1" l="1"/>
  <c r="J83" i="1"/>
  <c r="K83" i="1"/>
  <c r="J35" i="14" l="1"/>
  <c r="I35" i="14"/>
  <c r="H35" i="14"/>
  <c r="F35" i="14"/>
  <c r="E35" i="14"/>
  <c r="D35" i="14"/>
  <c r="J63" i="14"/>
  <c r="I63" i="14"/>
  <c r="H63" i="14"/>
  <c r="F63" i="14"/>
  <c r="E63" i="14"/>
  <c r="D63" i="14"/>
  <c r="G35" i="14" l="1"/>
  <c r="G63" i="14"/>
  <c r="E35" i="11"/>
  <c r="D33" i="14" l="1"/>
  <c r="E33" i="14"/>
  <c r="F33" i="14"/>
  <c r="C71" i="11" l="1"/>
  <c r="D71" i="11" l="1"/>
  <c r="N81" i="2" l="1"/>
  <c r="M81" i="2"/>
  <c r="O81" i="2"/>
  <c r="N80" i="2"/>
  <c r="M80" i="2"/>
  <c r="K180" i="1"/>
  <c r="K183" i="1" s="1"/>
  <c r="J180" i="1"/>
  <c r="J183" i="1" s="1"/>
  <c r="I180" i="1"/>
  <c r="K68" i="2" l="1"/>
  <c r="I68" i="2"/>
  <c r="J68" i="2"/>
  <c r="I56" i="2"/>
  <c r="J56" i="2"/>
  <c r="K56" i="2"/>
  <c r="I52" i="2"/>
  <c r="J52" i="2"/>
  <c r="K52" i="2"/>
  <c r="I48" i="2"/>
  <c r="J48" i="2"/>
  <c r="K48" i="2"/>
  <c r="I44" i="2"/>
  <c r="J44" i="2"/>
  <c r="K44" i="2"/>
  <c r="I36" i="2"/>
  <c r="J36" i="2"/>
  <c r="K36" i="2"/>
  <c r="I64" i="2"/>
  <c r="J64" i="2"/>
  <c r="I40" i="2"/>
  <c r="J40" i="2"/>
  <c r="I96" i="1" l="1"/>
  <c r="H29" i="3" l="1"/>
  <c r="D91" i="1"/>
  <c r="H91" i="1"/>
  <c r="M91" i="1"/>
  <c r="N91" i="1"/>
  <c r="O91" i="1"/>
  <c r="F214" i="1"/>
  <c r="G214" i="1"/>
  <c r="I214" i="1"/>
  <c r="J214" i="1"/>
  <c r="K214" i="1"/>
  <c r="J72" i="14"/>
  <c r="I72" i="14"/>
  <c r="H72" i="14"/>
  <c r="F72" i="14"/>
  <c r="E72" i="14"/>
  <c r="D72" i="14"/>
  <c r="J65" i="14"/>
  <c r="I65" i="14"/>
  <c r="H65" i="14"/>
  <c r="F65" i="14"/>
  <c r="E65" i="14"/>
  <c r="D65" i="14"/>
  <c r="J48" i="14"/>
  <c r="I48" i="14"/>
  <c r="H48" i="14"/>
  <c r="J42" i="14"/>
  <c r="I42" i="14"/>
  <c r="H42" i="14"/>
  <c r="J39" i="14"/>
  <c r="I39" i="14"/>
  <c r="H39" i="14"/>
  <c r="J64" i="14"/>
  <c r="I64" i="14"/>
  <c r="H64" i="14"/>
  <c r="J61" i="14"/>
  <c r="I61" i="14"/>
  <c r="H61" i="14"/>
  <c r="F61" i="14"/>
  <c r="E61" i="14"/>
  <c r="D61" i="14"/>
  <c r="J59" i="14"/>
  <c r="I59" i="14"/>
  <c r="H59" i="14"/>
  <c r="F59" i="14"/>
  <c r="E59" i="14"/>
  <c r="D59" i="14"/>
  <c r="J56" i="14"/>
  <c r="I56" i="14"/>
  <c r="H56" i="14"/>
  <c r="F56" i="14"/>
  <c r="E56" i="14"/>
  <c r="D56" i="14"/>
  <c r="J55" i="14"/>
  <c r="I55" i="14"/>
  <c r="H55" i="14"/>
  <c r="F55" i="14"/>
  <c r="E55" i="14"/>
  <c r="D55" i="14"/>
  <c r="J52" i="14"/>
  <c r="I52" i="14"/>
  <c r="H52" i="14"/>
  <c r="F52" i="14"/>
  <c r="E52" i="14"/>
  <c r="D52" i="14"/>
  <c r="J44" i="14"/>
  <c r="I44" i="14"/>
  <c r="H44" i="14"/>
  <c r="J43" i="14"/>
  <c r="I43" i="14"/>
  <c r="H43" i="14"/>
  <c r="F43" i="14"/>
  <c r="E43" i="14"/>
  <c r="D43" i="14"/>
  <c r="J41" i="14"/>
  <c r="I41" i="14"/>
  <c r="H41" i="14"/>
  <c r="J36" i="14"/>
  <c r="I36" i="14"/>
  <c r="H36" i="14"/>
  <c r="F36" i="14"/>
  <c r="E36" i="14"/>
  <c r="D36" i="14"/>
  <c r="J33" i="14"/>
  <c r="I33" i="14"/>
  <c r="H33" i="14"/>
  <c r="J31" i="14"/>
  <c r="I31" i="14"/>
  <c r="H31" i="14"/>
  <c r="F31" i="14"/>
  <c r="E31" i="14"/>
  <c r="D31" i="14"/>
  <c r="K52" i="1"/>
  <c r="J52" i="1"/>
  <c r="I52" i="1"/>
  <c r="I37" i="1"/>
  <c r="J37" i="1"/>
  <c r="G37" i="1"/>
  <c r="F37" i="1"/>
  <c r="E37" i="1"/>
  <c r="D37" i="1" l="1"/>
  <c r="H52" i="1"/>
  <c r="G31" i="14"/>
  <c r="G41" i="14"/>
  <c r="G43" i="14"/>
  <c r="G44" i="14"/>
  <c r="G65" i="14"/>
  <c r="G33" i="14"/>
  <c r="G36" i="14"/>
  <c r="G52" i="14"/>
  <c r="G55" i="14"/>
  <c r="G56" i="14"/>
  <c r="G59" i="14"/>
  <c r="G61" i="14"/>
  <c r="G64" i="14"/>
  <c r="G39" i="14"/>
  <c r="G42" i="14"/>
  <c r="G48" i="14"/>
  <c r="G72" i="14"/>
  <c r="H214" i="1"/>
  <c r="H135" i="1"/>
  <c r="L91" i="1"/>
  <c r="K37" i="1"/>
  <c r="H37" i="1" s="1"/>
  <c r="N36" i="1"/>
  <c r="E15" i="1"/>
  <c r="F15" i="1"/>
  <c r="G15" i="1"/>
  <c r="I15" i="1"/>
  <c r="J15" i="1"/>
  <c r="K15" i="1"/>
  <c r="H15" i="1" l="1"/>
  <c r="D15" i="1"/>
  <c r="O36" i="1"/>
  <c r="M36" i="1"/>
  <c r="L36" i="1" l="1"/>
  <c r="C46" i="11"/>
  <c r="D12" i="11"/>
  <c r="R92" i="4"/>
  <c r="N66" i="4"/>
  <c r="N223" i="4" s="1"/>
  <c r="O66" i="4"/>
  <c r="O223" i="4" s="1"/>
  <c r="M66" i="4"/>
  <c r="E81" i="11"/>
  <c r="J202" i="1"/>
  <c r="J209" i="1" s="1"/>
  <c r="K202" i="1"/>
  <c r="K209" i="1" s="1"/>
  <c r="I202" i="1"/>
  <c r="I209" i="1" s="1"/>
  <c r="O116" i="2"/>
  <c r="N116" i="2"/>
  <c r="M116" i="2"/>
  <c r="O115" i="2"/>
  <c r="N115" i="2"/>
  <c r="M115" i="2"/>
  <c r="O114" i="2"/>
  <c r="N114" i="2"/>
  <c r="M114" i="2"/>
  <c r="O113" i="2"/>
  <c r="N113" i="2"/>
  <c r="M113" i="2"/>
  <c r="O112" i="2"/>
  <c r="N112" i="2"/>
  <c r="M112" i="2"/>
  <c r="H28" i="8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E37" i="11"/>
  <c r="D84" i="11"/>
  <c r="C84" i="11"/>
  <c r="C70" i="11" s="1"/>
  <c r="E88" i="11"/>
  <c r="E90" i="11"/>
  <c r="E89" i="11"/>
  <c r="E87" i="11"/>
  <c r="E86" i="11"/>
  <c r="E85" i="11"/>
  <c r="E83" i="11"/>
  <c r="E82" i="11"/>
  <c r="E79" i="11"/>
  <c r="E78" i="11"/>
  <c r="E77" i="11"/>
  <c r="E76" i="11"/>
  <c r="E75" i="11"/>
  <c r="E74" i="11"/>
  <c r="E73" i="11"/>
  <c r="E72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D46" i="11"/>
  <c r="E39" i="11"/>
  <c r="E38" i="11" s="1"/>
  <c r="E36" i="11"/>
  <c r="E34" i="11"/>
  <c r="E33" i="11"/>
  <c r="E32" i="11"/>
  <c r="E31" i="11"/>
  <c r="D30" i="11"/>
  <c r="C30" i="11"/>
  <c r="E29" i="11"/>
  <c r="E28" i="11"/>
  <c r="E27" i="11"/>
  <c r="E26" i="11" s="1"/>
  <c r="D26" i="11"/>
  <c r="C26" i="11"/>
  <c r="E24" i="11"/>
  <c r="E23" i="11"/>
  <c r="E22" i="11"/>
  <c r="D21" i="11"/>
  <c r="C21" i="11"/>
  <c r="E20" i="11"/>
  <c r="E19" i="11"/>
  <c r="E18" i="11"/>
  <c r="D17" i="11"/>
  <c r="C17" i="11"/>
  <c r="E16" i="11"/>
  <c r="E15" i="11"/>
  <c r="E14" i="11"/>
  <c r="C13" i="11"/>
  <c r="C12" i="11" s="1"/>
  <c r="M210" i="4"/>
  <c r="M221" i="4" s="1"/>
  <c r="N210" i="4"/>
  <c r="N221" i="4" s="1"/>
  <c r="M211" i="4"/>
  <c r="N211" i="4"/>
  <c r="N229" i="4" s="1"/>
  <c r="O210" i="4"/>
  <c r="O221" i="4" s="1"/>
  <c r="O211" i="4"/>
  <c r="O229" i="4" s="1"/>
  <c r="G29" i="8"/>
  <c r="E91" i="7"/>
  <c r="G38" i="7"/>
  <c r="E202" i="1"/>
  <c r="E209" i="1" s="1"/>
  <c r="G202" i="1"/>
  <c r="G209" i="1" s="1"/>
  <c r="E96" i="1"/>
  <c r="G96" i="1"/>
  <c r="K96" i="1"/>
  <c r="D47" i="12"/>
  <c r="Q15" i="1"/>
  <c r="Q12" i="10" s="1"/>
  <c r="I26" i="1"/>
  <c r="K26" i="1"/>
  <c r="O19" i="1"/>
  <c r="N19" i="1"/>
  <c r="M19" i="1"/>
  <c r="E128" i="1"/>
  <c r="F128" i="1"/>
  <c r="G128" i="1"/>
  <c r="K128" i="1"/>
  <c r="O129" i="1"/>
  <c r="N129" i="1"/>
  <c r="M129" i="1"/>
  <c r="H129" i="1"/>
  <c r="D129" i="1"/>
  <c r="E48" i="14"/>
  <c r="F48" i="14"/>
  <c r="D48" i="14"/>
  <c r="E45" i="14"/>
  <c r="F45" i="14"/>
  <c r="D45" i="14"/>
  <c r="E42" i="14"/>
  <c r="F42" i="14"/>
  <c r="D42" i="14"/>
  <c r="I52" i="3"/>
  <c r="J52" i="3"/>
  <c r="H47" i="12"/>
  <c r="H49" i="12"/>
  <c r="H50" i="12"/>
  <c r="H51" i="12"/>
  <c r="H52" i="12"/>
  <c r="H53" i="12"/>
  <c r="H54" i="12"/>
  <c r="H55" i="12"/>
  <c r="M31" i="3"/>
  <c r="N31" i="3"/>
  <c r="O47" i="7"/>
  <c r="N47" i="7"/>
  <c r="M47" i="7"/>
  <c r="H47" i="7"/>
  <c r="D47" i="7"/>
  <c r="O52" i="7"/>
  <c r="N52" i="7"/>
  <c r="M52" i="7"/>
  <c r="H52" i="7"/>
  <c r="D52" i="7"/>
  <c r="O49" i="7"/>
  <c r="N49" i="7"/>
  <c r="M49" i="7"/>
  <c r="H49" i="7"/>
  <c r="D49" i="7"/>
  <c r="R122" i="4"/>
  <c r="O122" i="4"/>
  <c r="N122" i="4"/>
  <c r="M122" i="4"/>
  <c r="R116" i="4"/>
  <c r="O116" i="4"/>
  <c r="N116" i="4"/>
  <c r="M116" i="4"/>
  <c r="O34" i="3"/>
  <c r="N34" i="3"/>
  <c r="M34" i="3"/>
  <c r="H34" i="3"/>
  <c r="D34" i="3"/>
  <c r="H31" i="3"/>
  <c r="D31" i="3"/>
  <c r="D52" i="12"/>
  <c r="D49" i="12"/>
  <c r="M190" i="4"/>
  <c r="E80" i="1"/>
  <c r="M84" i="1"/>
  <c r="J80" i="1"/>
  <c r="I80" i="1"/>
  <c r="K80" i="1"/>
  <c r="H84" i="1"/>
  <c r="E44" i="14"/>
  <c r="F44" i="14"/>
  <c r="D44" i="14"/>
  <c r="E41" i="14"/>
  <c r="F41" i="14"/>
  <c r="D41" i="14"/>
  <c r="E39" i="14"/>
  <c r="F39" i="14"/>
  <c r="D39" i="14"/>
  <c r="E30" i="14"/>
  <c r="F30" i="14"/>
  <c r="D30" i="14"/>
  <c r="O216" i="4"/>
  <c r="N216" i="4"/>
  <c r="M216" i="4"/>
  <c r="O215" i="4"/>
  <c r="N215" i="4"/>
  <c r="M215" i="4"/>
  <c r="E77" i="14"/>
  <c r="N217" i="4"/>
  <c r="M217" i="4"/>
  <c r="N212" i="4"/>
  <c r="M212" i="4"/>
  <c r="O205" i="4"/>
  <c r="N205" i="4"/>
  <c r="M205" i="4"/>
  <c r="R205" i="4"/>
  <c r="O204" i="4"/>
  <c r="N204" i="4"/>
  <c r="M204" i="4"/>
  <c r="O203" i="4"/>
  <c r="N203" i="4"/>
  <c r="M203" i="4"/>
  <c r="R202" i="4"/>
  <c r="N202" i="4"/>
  <c r="O202" i="4"/>
  <c r="O201" i="4"/>
  <c r="N201" i="4"/>
  <c r="M201" i="4"/>
  <c r="L201" i="4" s="1"/>
  <c r="O200" i="4"/>
  <c r="N200" i="4"/>
  <c r="M200" i="4"/>
  <c r="R199" i="4"/>
  <c r="O198" i="4"/>
  <c r="N198" i="4"/>
  <c r="M198" i="4"/>
  <c r="O197" i="4"/>
  <c r="N197" i="4"/>
  <c r="M197" i="4"/>
  <c r="R196" i="4"/>
  <c r="O195" i="4"/>
  <c r="N195" i="4"/>
  <c r="M195" i="4"/>
  <c r="O194" i="4"/>
  <c r="N194" i="4"/>
  <c r="M194" i="4"/>
  <c r="R193" i="4"/>
  <c r="O193" i="4"/>
  <c r="O192" i="4"/>
  <c r="N192" i="4"/>
  <c r="M192" i="4"/>
  <c r="O191" i="4"/>
  <c r="N191" i="4"/>
  <c r="M191" i="4"/>
  <c r="R190" i="4"/>
  <c r="N190" i="4"/>
  <c r="O190" i="4"/>
  <c r="O189" i="4"/>
  <c r="N189" i="4"/>
  <c r="M189" i="4"/>
  <c r="O188" i="4"/>
  <c r="N188" i="4"/>
  <c r="M188" i="4"/>
  <c r="R187" i="4"/>
  <c r="O186" i="4"/>
  <c r="N186" i="4"/>
  <c r="M186" i="4"/>
  <c r="O185" i="4"/>
  <c r="N185" i="4"/>
  <c r="M185" i="4"/>
  <c r="L185" i="4" s="1"/>
  <c r="R184" i="4"/>
  <c r="N184" i="4"/>
  <c r="O184" i="4"/>
  <c r="O183" i="4"/>
  <c r="N183" i="4"/>
  <c r="M183" i="4"/>
  <c r="O182" i="4"/>
  <c r="N182" i="4"/>
  <c r="M182" i="4"/>
  <c r="R181" i="4"/>
  <c r="O180" i="4"/>
  <c r="N180" i="4"/>
  <c r="M180" i="4"/>
  <c r="O179" i="4"/>
  <c r="N179" i="4"/>
  <c r="M179" i="4"/>
  <c r="L179" i="4" s="1"/>
  <c r="R178" i="4"/>
  <c r="N178" i="4"/>
  <c r="M65" i="14" s="1"/>
  <c r="O177" i="4"/>
  <c r="N177" i="4"/>
  <c r="M177" i="4"/>
  <c r="O176" i="4"/>
  <c r="N176" i="4"/>
  <c r="M176" i="4"/>
  <c r="L176" i="4" s="1"/>
  <c r="R175" i="4"/>
  <c r="O175" i="4"/>
  <c r="O174" i="4"/>
  <c r="N174" i="4"/>
  <c r="M174" i="4"/>
  <c r="O173" i="4"/>
  <c r="N173" i="4"/>
  <c r="M173" i="4"/>
  <c r="L173" i="4" s="1"/>
  <c r="R172" i="4"/>
  <c r="N172" i="4"/>
  <c r="O172" i="4"/>
  <c r="O171" i="4"/>
  <c r="N171" i="4"/>
  <c r="M171" i="4"/>
  <c r="O170" i="4"/>
  <c r="N170" i="4"/>
  <c r="M170" i="4"/>
  <c r="R169" i="4"/>
  <c r="M167" i="4"/>
  <c r="N167" i="4"/>
  <c r="O167" i="4"/>
  <c r="M168" i="4"/>
  <c r="N168" i="4"/>
  <c r="O168" i="4"/>
  <c r="M145" i="4"/>
  <c r="N145" i="4"/>
  <c r="O145" i="4"/>
  <c r="M146" i="4"/>
  <c r="N146" i="4"/>
  <c r="O146" i="4"/>
  <c r="O147" i="4"/>
  <c r="M147" i="4"/>
  <c r="O149" i="4"/>
  <c r="N149" i="4"/>
  <c r="M149" i="4"/>
  <c r="O148" i="4"/>
  <c r="N148" i="4"/>
  <c r="M148" i="4"/>
  <c r="R166" i="4"/>
  <c r="O164" i="4"/>
  <c r="N164" i="4"/>
  <c r="M164" i="4"/>
  <c r="N163" i="4"/>
  <c r="O165" i="4"/>
  <c r="N165" i="4"/>
  <c r="M165" i="4"/>
  <c r="O159" i="4"/>
  <c r="O161" i="4" s="1"/>
  <c r="N159" i="4"/>
  <c r="N161" i="4" s="1"/>
  <c r="M159" i="4"/>
  <c r="O155" i="4"/>
  <c r="M155" i="4"/>
  <c r="N155" i="4"/>
  <c r="E64" i="14"/>
  <c r="O153" i="4"/>
  <c r="N153" i="4"/>
  <c r="M153" i="4"/>
  <c r="M152" i="4"/>
  <c r="M224" i="4" s="1"/>
  <c r="N154" i="4"/>
  <c r="M154" i="4"/>
  <c r="O154" i="4"/>
  <c r="R150" i="4"/>
  <c r="O150" i="4"/>
  <c r="N150" i="4"/>
  <c r="M150" i="4"/>
  <c r="R147" i="4"/>
  <c r="R144" i="4"/>
  <c r="R142" i="4"/>
  <c r="O142" i="4"/>
  <c r="N142" i="4"/>
  <c r="M142" i="4"/>
  <c r="R140" i="4"/>
  <c r="O140" i="4"/>
  <c r="N140" i="4"/>
  <c r="M140" i="4"/>
  <c r="R138" i="4"/>
  <c r="O138" i="4"/>
  <c r="N138" i="4"/>
  <c r="M138" i="4"/>
  <c r="R136" i="4"/>
  <c r="O136" i="4"/>
  <c r="N136" i="4"/>
  <c r="M136" i="4"/>
  <c r="R134" i="4"/>
  <c r="O134" i="4"/>
  <c r="N134" i="4"/>
  <c r="M134" i="4"/>
  <c r="R132" i="4"/>
  <c r="O132" i="4"/>
  <c r="N132" i="4"/>
  <c r="M132" i="4"/>
  <c r="R130" i="4"/>
  <c r="O130" i="4"/>
  <c r="N130" i="4"/>
  <c r="M130" i="4"/>
  <c r="R128" i="4"/>
  <c r="O128" i="4"/>
  <c r="N128" i="4"/>
  <c r="M128" i="4"/>
  <c r="R126" i="4"/>
  <c r="O126" i="4"/>
  <c r="N126" i="4"/>
  <c r="M126" i="4"/>
  <c r="R124" i="4"/>
  <c r="O124" i="4"/>
  <c r="N124" i="4"/>
  <c r="M124" i="4"/>
  <c r="R120" i="4"/>
  <c r="O120" i="4"/>
  <c r="N120" i="4"/>
  <c r="M120" i="4"/>
  <c r="R118" i="4"/>
  <c r="O118" i="4"/>
  <c r="N118" i="4"/>
  <c r="M118" i="4"/>
  <c r="R114" i="4"/>
  <c r="O114" i="4"/>
  <c r="N114" i="4"/>
  <c r="M114" i="4"/>
  <c r="R112" i="4"/>
  <c r="O112" i="4"/>
  <c r="N112" i="4"/>
  <c r="M112" i="4"/>
  <c r="R110" i="4"/>
  <c r="O110" i="4"/>
  <c r="N110" i="4"/>
  <c r="M110" i="4"/>
  <c r="R108" i="4"/>
  <c r="O108" i="4"/>
  <c r="N108" i="4"/>
  <c r="M108" i="4"/>
  <c r="O106" i="4"/>
  <c r="N106" i="4"/>
  <c r="M106" i="4"/>
  <c r="M105" i="4"/>
  <c r="F40" i="14"/>
  <c r="D40" i="14"/>
  <c r="O107" i="4"/>
  <c r="N107" i="4"/>
  <c r="M107" i="4"/>
  <c r="O103" i="4"/>
  <c r="N103" i="4"/>
  <c r="M103" i="4"/>
  <c r="O101" i="4"/>
  <c r="N101" i="4"/>
  <c r="M101" i="4"/>
  <c r="E38" i="14"/>
  <c r="D38" i="14"/>
  <c r="O102" i="4"/>
  <c r="N102" i="4"/>
  <c r="M102" i="4"/>
  <c r="O98" i="4"/>
  <c r="N98" i="4"/>
  <c r="M98" i="4"/>
  <c r="N97" i="4"/>
  <c r="D37" i="14"/>
  <c r="O99" i="4"/>
  <c r="N99" i="4"/>
  <c r="M99" i="4"/>
  <c r="O95" i="4"/>
  <c r="N95" i="4"/>
  <c r="M95" i="4"/>
  <c r="O94" i="4"/>
  <c r="O96" i="4"/>
  <c r="N96" i="4"/>
  <c r="M96" i="4"/>
  <c r="O92" i="4"/>
  <c r="N92" i="4"/>
  <c r="M92" i="4"/>
  <c r="O90" i="4"/>
  <c r="N90" i="4"/>
  <c r="M90" i="4"/>
  <c r="M91" i="4"/>
  <c r="N91" i="4"/>
  <c r="O91" i="4"/>
  <c r="O87" i="4"/>
  <c r="N87" i="4"/>
  <c r="M87" i="4"/>
  <c r="O85" i="4"/>
  <c r="N85" i="4"/>
  <c r="M85" i="4"/>
  <c r="O86" i="4"/>
  <c r="N86" i="4"/>
  <c r="M86" i="4"/>
  <c r="O82" i="4"/>
  <c r="N82" i="4"/>
  <c r="M82" i="4"/>
  <c r="O83" i="4"/>
  <c r="N83" i="4"/>
  <c r="M83" i="4"/>
  <c r="O79" i="4"/>
  <c r="N79" i="4"/>
  <c r="M79" i="4"/>
  <c r="O77" i="4"/>
  <c r="N77" i="4"/>
  <c r="M77" i="4"/>
  <c r="F29" i="14"/>
  <c r="D29" i="14"/>
  <c r="O78" i="4"/>
  <c r="N78" i="4"/>
  <c r="M78" i="4"/>
  <c r="O74" i="4"/>
  <c r="N74" i="4"/>
  <c r="M74" i="4"/>
  <c r="O75" i="4"/>
  <c r="N75" i="4"/>
  <c r="M75" i="4"/>
  <c r="O18" i="4"/>
  <c r="N18" i="4"/>
  <c r="M18" i="4"/>
  <c r="O60" i="4"/>
  <c r="N60" i="4"/>
  <c r="M60" i="4"/>
  <c r="O59" i="4"/>
  <c r="N59" i="4"/>
  <c r="M59" i="4"/>
  <c r="O58" i="4"/>
  <c r="N58" i="4"/>
  <c r="M58" i="4"/>
  <c r="O56" i="4"/>
  <c r="N56" i="4"/>
  <c r="M56" i="4"/>
  <c r="O55" i="4"/>
  <c r="N55" i="4"/>
  <c r="M55" i="4"/>
  <c r="O54" i="4"/>
  <c r="N54" i="4"/>
  <c r="M54" i="4"/>
  <c r="O52" i="4"/>
  <c r="N52" i="4"/>
  <c r="M52" i="4"/>
  <c r="O51" i="4"/>
  <c r="N51" i="4"/>
  <c r="M51" i="4"/>
  <c r="O50" i="4"/>
  <c r="N50" i="4"/>
  <c r="M50" i="4"/>
  <c r="O48" i="4"/>
  <c r="N48" i="4"/>
  <c r="M48" i="4"/>
  <c r="O47" i="4"/>
  <c r="N47" i="4"/>
  <c r="M47" i="4"/>
  <c r="O46" i="4"/>
  <c r="N46" i="4"/>
  <c r="M46" i="4"/>
  <c r="O44" i="4"/>
  <c r="N44" i="4"/>
  <c r="M44" i="4"/>
  <c r="O43" i="4"/>
  <c r="N43" i="4"/>
  <c r="M43" i="4"/>
  <c r="O42" i="4"/>
  <c r="N42" i="4"/>
  <c r="M42" i="4"/>
  <c r="O40" i="4"/>
  <c r="N40" i="4"/>
  <c r="M40" i="4"/>
  <c r="O39" i="4"/>
  <c r="N39" i="4"/>
  <c r="M39" i="4"/>
  <c r="O38" i="4"/>
  <c r="N38" i="4"/>
  <c r="M38" i="4"/>
  <c r="O36" i="4"/>
  <c r="N36" i="4"/>
  <c r="M36" i="4"/>
  <c r="O35" i="4"/>
  <c r="N35" i="4"/>
  <c r="M35" i="4"/>
  <c r="O34" i="4"/>
  <c r="N34" i="4"/>
  <c r="M34" i="4"/>
  <c r="O32" i="4"/>
  <c r="N32" i="4"/>
  <c r="M32" i="4"/>
  <c r="O31" i="4"/>
  <c r="N31" i="4"/>
  <c r="M31" i="4"/>
  <c r="O30" i="4"/>
  <c r="N30" i="4"/>
  <c r="M30" i="4"/>
  <c r="M64" i="4"/>
  <c r="N64" i="4"/>
  <c r="O64" i="4"/>
  <c r="M65" i="4"/>
  <c r="N65" i="4"/>
  <c r="O65" i="4"/>
  <c r="O28" i="4"/>
  <c r="N28" i="4"/>
  <c r="M28" i="4"/>
  <c r="O27" i="4"/>
  <c r="N27" i="4"/>
  <c r="M27" i="4"/>
  <c r="O26" i="4"/>
  <c r="N26" i="4"/>
  <c r="M26" i="4"/>
  <c r="O24" i="4"/>
  <c r="N24" i="4"/>
  <c r="M24" i="4"/>
  <c r="O23" i="4"/>
  <c r="N23" i="4"/>
  <c r="M23" i="4"/>
  <c r="O22" i="4"/>
  <c r="N22" i="4"/>
  <c r="M22" i="4"/>
  <c r="M19" i="4"/>
  <c r="N19" i="4"/>
  <c r="O19" i="4"/>
  <c r="M20" i="4"/>
  <c r="N20" i="4"/>
  <c r="O20" i="4"/>
  <c r="O14" i="4"/>
  <c r="N14" i="4"/>
  <c r="M14" i="4"/>
  <c r="H101" i="1"/>
  <c r="H97" i="1"/>
  <c r="H89" i="1"/>
  <c r="H87" i="1"/>
  <c r="H86" i="1"/>
  <c r="H85" i="1"/>
  <c r="H82" i="1"/>
  <c r="H81" i="1"/>
  <c r="H203" i="1"/>
  <c r="H204" i="1"/>
  <c r="H205" i="1"/>
  <c r="H206" i="1"/>
  <c r="H207" i="1"/>
  <c r="H208" i="1"/>
  <c r="D82" i="1"/>
  <c r="E29" i="8"/>
  <c r="F29" i="8"/>
  <c r="I29" i="8"/>
  <c r="J29" i="8"/>
  <c r="K29" i="8"/>
  <c r="M82" i="1"/>
  <c r="N82" i="1"/>
  <c r="O82" i="1"/>
  <c r="M18" i="1"/>
  <c r="M203" i="1"/>
  <c r="N203" i="1"/>
  <c r="O203" i="1"/>
  <c r="F202" i="1"/>
  <c r="F209" i="1" s="1"/>
  <c r="Q19" i="6"/>
  <c r="Q18" i="6"/>
  <c r="Q17" i="6"/>
  <c r="Q15" i="6"/>
  <c r="D23" i="9"/>
  <c r="J38" i="7"/>
  <c r="I38" i="7"/>
  <c r="N69" i="4"/>
  <c r="N71" i="4" s="1"/>
  <c r="M69" i="4"/>
  <c r="O69" i="4"/>
  <c r="O71" i="4" s="1"/>
  <c r="G52" i="1"/>
  <c r="K139" i="1"/>
  <c r="K178" i="1" s="1"/>
  <c r="I139" i="1"/>
  <c r="I178" i="1" s="1"/>
  <c r="D18" i="10"/>
  <c r="E18" i="10"/>
  <c r="F18" i="10"/>
  <c r="G72" i="1"/>
  <c r="I72" i="1"/>
  <c r="J72" i="1"/>
  <c r="K72" i="1"/>
  <c r="G67" i="1"/>
  <c r="I67" i="1"/>
  <c r="J67" i="1"/>
  <c r="K67" i="1"/>
  <c r="G62" i="1"/>
  <c r="I62" i="1"/>
  <c r="J62" i="1"/>
  <c r="K62" i="1"/>
  <c r="G57" i="1"/>
  <c r="I57" i="1"/>
  <c r="J57" i="1"/>
  <c r="K57" i="1"/>
  <c r="G47" i="1"/>
  <c r="I47" i="1"/>
  <c r="J47" i="1"/>
  <c r="K47" i="1"/>
  <c r="I42" i="1"/>
  <c r="J42" i="1"/>
  <c r="K42" i="1"/>
  <c r="G31" i="1"/>
  <c r="I31" i="1"/>
  <c r="J31" i="1"/>
  <c r="K31" i="1"/>
  <c r="G26" i="1"/>
  <c r="J26" i="1"/>
  <c r="G20" i="1"/>
  <c r="I20" i="1"/>
  <c r="J20" i="1"/>
  <c r="K20" i="1"/>
  <c r="H127" i="1"/>
  <c r="M127" i="1"/>
  <c r="N127" i="1"/>
  <c r="O127" i="1"/>
  <c r="I124" i="1"/>
  <c r="J124" i="1"/>
  <c r="K124" i="1"/>
  <c r="I120" i="1"/>
  <c r="J120" i="1"/>
  <c r="K120" i="1"/>
  <c r="I116" i="1"/>
  <c r="J116" i="1"/>
  <c r="K116" i="1"/>
  <c r="F108" i="1"/>
  <c r="G108" i="1"/>
  <c r="I108" i="1"/>
  <c r="J108" i="1"/>
  <c r="K108" i="1"/>
  <c r="F104" i="1"/>
  <c r="G104" i="1"/>
  <c r="I104" i="1"/>
  <c r="J104" i="1"/>
  <c r="K104" i="1"/>
  <c r="F100" i="1"/>
  <c r="G100" i="1"/>
  <c r="F18" i="14" s="1"/>
  <c r="I100" i="1"/>
  <c r="H18" i="14" s="1"/>
  <c r="J100" i="1"/>
  <c r="I18" i="14" s="1"/>
  <c r="K100" i="1"/>
  <c r="J18" i="14" s="1"/>
  <c r="F96" i="1"/>
  <c r="J96" i="1"/>
  <c r="F92" i="1"/>
  <c r="G92" i="1"/>
  <c r="I92" i="1"/>
  <c r="J92" i="1"/>
  <c r="K92" i="1"/>
  <c r="G88" i="1"/>
  <c r="I88" i="1"/>
  <c r="J88" i="1"/>
  <c r="K88" i="1"/>
  <c r="K112" i="1"/>
  <c r="J21" i="14" s="1"/>
  <c r="F112" i="1"/>
  <c r="G112" i="1"/>
  <c r="J112" i="1"/>
  <c r="I21" i="14" s="1"/>
  <c r="I59" i="9"/>
  <c r="H62" i="14" s="1"/>
  <c r="J59" i="9"/>
  <c r="I62" i="14" s="1"/>
  <c r="K59" i="9"/>
  <c r="J62" i="14" s="1"/>
  <c r="I57" i="9"/>
  <c r="H60" i="14" s="1"/>
  <c r="J57" i="9"/>
  <c r="I60" i="14" s="1"/>
  <c r="K57" i="9"/>
  <c r="J60" i="14" s="1"/>
  <c r="I55" i="9"/>
  <c r="H58" i="14" s="1"/>
  <c r="J55" i="9"/>
  <c r="I58" i="14" s="1"/>
  <c r="K55" i="9"/>
  <c r="J58" i="14" s="1"/>
  <c r="I53" i="9"/>
  <c r="H57" i="14" s="1"/>
  <c r="J53" i="9"/>
  <c r="I57" i="14" s="1"/>
  <c r="K53" i="9"/>
  <c r="J57" i="14" s="1"/>
  <c r="I51" i="9"/>
  <c r="H54" i="14" s="1"/>
  <c r="J51" i="9"/>
  <c r="I54" i="14" s="1"/>
  <c r="K51" i="9"/>
  <c r="J54" i="14" s="1"/>
  <c r="I49" i="9"/>
  <c r="H53" i="14" s="1"/>
  <c r="J49" i="9"/>
  <c r="I53" i="14" s="1"/>
  <c r="K49" i="9"/>
  <c r="J53" i="14" s="1"/>
  <c r="I47" i="9"/>
  <c r="H50" i="14" s="1"/>
  <c r="J47" i="9"/>
  <c r="I50" i="14" s="1"/>
  <c r="K47" i="9"/>
  <c r="J50" i="14" s="1"/>
  <c r="I45" i="9"/>
  <c r="H49" i="14" s="1"/>
  <c r="J45" i="9"/>
  <c r="I49" i="14" s="1"/>
  <c r="K45" i="9"/>
  <c r="J49" i="14" s="1"/>
  <c r="I43" i="9"/>
  <c r="H47" i="14" s="1"/>
  <c r="J43" i="9"/>
  <c r="I47" i="14" s="1"/>
  <c r="K43" i="9"/>
  <c r="J47" i="14" s="1"/>
  <c r="I40" i="9"/>
  <c r="I74" i="9" s="1"/>
  <c r="J40" i="9"/>
  <c r="J74" i="9" s="1"/>
  <c r="K40" i="9"/>
  <c r="K74" i="9" s="1"/>
  <c r="I41" i="9"/>
  <c r="I73" i="9" s="1"/>
  <c r="J41" i="9"/>
  <c r="J73" i="9" s="1"/>
  <c r="K41" i="9"/>
  <c r="K73" i="9" s="1"/>
  <c r="I35" i="9"/>
  <c r="J35" i="9"/>
  <c r="K35" i="9"/>
  <c r="O60" i="9"/>
  <c r="O59" i="9" s="1"/>
  <c r="N60" i="9"/>
  <c r="N59" i="9" s="1"/>
  <c r="M60" i="9"/>
  <c r="M59" i="9" s="1"/>
  <c r="H60" i="9"/>
  <c r="H59" i="9" s="1"/>
  <c r="O58" i="9"/>
  <c r="O57" i="9" s="1"/>
  <c r="N58" i="9"/>
  <c r="N57" i="9" s="1"/>
  <c r="M58" i="9"/>
  <c r="M57" i="9" s="1"/>
  <c r="H58" i="9"/>
  <c r="H57" i="9" s="1"/>
  <c r="O56" i="9"/>
  <c r="O55" i="9" s="1"/>
  <c r="N56" i="9"/>
  <c r="N55" i="9" s="1"/>
  <c r="M56" i="9"/>
  <c r="M55" i="9" s="1"/>
  <c r="H56" i="9"/>
  <c r="H55" i="9" s="1"/>
  <c r="O54" i="9"/>
  <c r="O53" i="9" s="1"/>
  <c r="N54" i="9"/>
  <c r="N53" i="9" s="1"/>
  <c r="M54" i="9"/>
  <c r="H54" i="9"/>
  <c r="H53" i="9" s="1"/>
  <c r="O52" i="9"/>
  <c r="N52" i="9"/>
  <c r="N51" i="9" s="1"/>
  <c r="M52" i="9"/>
  <c r="M51" i="9" s="1"/>
  <c r="H52" i="9"/>
  <c r="H51" i="9" s="1"/>
  <c r="O50" i="9"/>
  <c r="O49" i="9" s="1"/>
  <c r="N50" i="9"/>
  <c r="N49" i="9" s="1"/>
  <c r="M50" i="9"/>
  <c r="M49" i="9" s="1"/>
  <c r="H50" i="9"/>
  <c r="O48" i="9"/>
  <c r="O47" i="9" s="1"/>
  <c r="N48" i="9"/>
  <c r="N47" i="9" s="1"/>
  <c r="M48" i="9"/>
  <c r="M47" i="9" s="1"/>
  <c r="H48" i="9"/>
  <c r="H47" i="9" s="1"/>
  <c r="O46" i="9"/>
  <c r="O45" i="9" s="1"/>
  <c r="N46" i="9"/>
  <c r="N45" i="9" s="1"/>
  <c r="M46" i="9"/>
  <c r="M45" i="9" s="1"/>
  <c r="H46" i="9"/>
  <c r="H45" i="9" s="1"/>
  <c r="O44" i="9"/>
  <c r="O63" i="9" s="1"/>
  <c r="O61" i="9" s="1"/>
  <c r="N44" i="9"/>
  <c r="M44" i="9"/>
  <c r="H44" i="9"/>
  <c r="H43" i="9" s="1"/>
  <c r="O37" i="9"/>
  <c r="O41" i="9" s="1"/>
  <c r="N37" i="9"/>
  <c r="N41" i="9" s="1"/>
  <c r="M37" i="9"/>
  <c r="H37" i="9"/>
  <c r="H41" i="9" s="1"/>
  <c r="O36" i="9"/>
  <c r="O40" i="9" s="1"/>
  <c r="O74" i="9" s="1"/>
  <c r="N36" i="9"/>
  <c r="N40" i="9" s="1"/>
  <c r="N74" i="9" s="1"/>
  <c r="M36" i="9"/>
  <c r="M40" i="9" s="1"/>
  <c r="M74" i="9" s="1"/>
  <c r="H36" i="9"/>
  <c r="H40" i="9" s="1"/>
  <c r="I33" i="9"/>
  <c r="I75" i="9" s="1"/>
  <c r="H75" i="9" s="1"/>
  <c r="J33" i="9"/>
  <c r="J75" i="9" s="1"/>
  <c r="K33" i="9"/>
  <c r="K75" i="9" s="1"/>
  <c r="O29" i="9"/>
  <c r="O32" i="9" s="1"/>
  <c r="N29" i="9"/>
  <c r="M29" i="9"/>
  <c r="M32" i="9" s="1"/>
  <c r="H29" i="9"/>
  <c r="H28" i="9" s="1"/>
  <c r="O27" i="9"/>
  <c r="N27" i="9"/>
  <c r="M27" i="9"/>
  <c r="M26" i="9" s="1"/>
  <c r="H27" i="9"/>
  <c r="H33" i="9" s="1"/>
  <c r="H26" i="9"/>
  <c r="O19" i="9"/>
  <c r="O18" i="9" s="1"/>
  <c r="N19" i="9"/>
  <c r="N18" i="9" s="1"/>
  <c r="M19" i="9"/>
  <c r="M18" i="9" s="1"/>
  <c r="H19" i="9"/>
  <c r="H18" i="9" s="1"/>
  <c r="O17" i="9"/>
  <c r="N17" i="9"/>
  <c r="M17" i="9"/>
  <c r="H17" i="9"/>
  <c r="I18" i="9"/>
  <c r="H26" i="14" s="1"/>
  <c r="J18" i="9"/>
  <c r="I26" i="14" s="1"/>
  <c r="K18" i="9"/>
  <c r="J26" i="14" s="1"/>
  <c r="I16" i="9"/>
  <c r="J16" i="9"/>
  <c r="K16" i="9"/>
  <c r="H15" i="9"/>
  <c r="M15" i="9"/>
  <c r="N15" i="9"/>
  <c r="O15" i="9"/>
  <c r="I20" i="8"/>
  <c r="J20" i="8"/>
  <c r="K20" i="8"/>
  <c r="I26" i="8"/>
  <c r="J26" i="8"/>
  <c r="K26" i="8"/>
  <c r="O28" i="8"/>
  <c r="N28" i="8"/>
  <c r="M28" i="8"/>
  <c r="O25" i="8"/>
  <c r="O26" i="8" s="1"/>
  <c r="O33" i="8" s="1"/>
  <c r="N25" i="8"/>
  <c r="N26" i="8" s="1"/>
  <c r="M25" i="8"/>
  <c r="H25" i="8"/>
  <c r="H26" i="8" s="1"/>
  <c r="H33" i="8" s="1"/>
  <c r="O19" i="8"/>
  <c r="O20" i="8" s="1"/>
  <c r="N19" i="8"/>
  <c r="N20" i="8" s="1"/>
  <c r="M19" i="8"/>
  <c r="H19" i="8"/>
  <c r="H20" i="8" s="1"/>
  <c r="H16" i="8"/>
  <c r="M16" i="8"/>
  <c r="N16" i="8"/>
  <c r="O16" i="8"/>
  <c r="O15" i="8"/>
  <c r="N15" i="8"/>
  <c r="N14" i="8" s="1"/>
  <c r="M15" i="8"/>
  <c r="H15" i="8"/>
  <c r="G35" i="7"/>
  <c r="I35" i="7"/>
  <c r="J35" i="7"/>
  <c r="K35" i="7"/>
  <c r="K38" i="7"/>
  <c r="I69" i="7"/>
  <c r="J69" i="7"/>
  <c r="K69" i="7"/>
  <c r="I85" i="7"/>
  <c r="J85" i="7"/>
  <c r="K85" i="7"/>
  <c r="I91" i="7"/>
  <c r="J91" i="7"/>
  <c r="K91" i="7"/>
  <c r="O37" i="7"/>
  <c r="O38" i="7" s="1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5" i="7"/>
  <c r="M45" i="7"/>
  <c r="N45" i="7"/>
  <c r="O45" i="7"/>
  <c r="H46" i="7"/>
  <c r="M46" i="7"/>
  <c r="N46" i="7"/>
  <c r="O46" i="7"/>
  <c r="H50" i="7"/>
  <c r="M50" i="7"/>
  <c r="N50" i="7"/>
  <c r="O50" i="7"/>
  <c r="H51" i="7"/>
  <c r="M51" i="7"/>
  <c r="N51" i="7"/>
  <c r="O51" i="7"/>
  <c r="H53" i="7"/>
  <c r="M53" i="7"/>
  <c r="N53" i="7"/>
  <c r="O53" i="7"/>
  <c r="H54" i="7"/>
  <c r="M54" i="7"/>
  <c r="N54" i="7"/>
  <c r="O54" i="7"/>
  <c r="H55" i="7"/>
  <c r="M55" i="7"/>
  <c r="N55" i="7"/>
  <c r="O55" i="7"/>
  <c r="H56" i="7"/>
  <c r="M56" i="7"/>
  <c r="N56" i="7"/>
  <c r="O56" i="7"/>
  <c r="H57" i="7"/>
  <c r="M57" i="7"/>
  <c r="N57" i="7"/>
  <c r="O57" i="7"/>
  <c r="H58" i="7"/>
  <c r="M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2" i="7"/>
  <c r="M62" i="7"/>
  <c r="N62" i="7"/>
  <c r="O62" i="7"/>
  <c r="H63" i="7"/>
  <c r="M63" i="7"/>
  <c r="N63" i="7"/>
  <c r="O63" i="7"/>
  <c r="H64" i="7"/>
  <c r="M64" i="7"/>
  <c r="N64" i="7"/>
  <c r="O64" i="7"/>
  <c r="H65" i="7"/>
  <c r="M65" i="7"/>
  <c r="N65" i="7"/>
  <c r="O65" i="7"/>
  <c r="H66" i="7"/>
  <c r="M66" i="7"/>
  <c r="N66" i="7"/>
  <c r="O66" i="7"/>
  <c r="H67" i="7"/>
  <c r="M67" i="7"/>
  <c r="N67" i="7"/>
  <c r="O67" i="7"/>
  <c r="H68" i="7"/>
  <c r="M68" i="7"/>
  <c r="N68" i="7"/>
  <c r="O68" i="7"/>
  <c r="H71" i="7"/>
  <c r="M71" i="7"/>
  <c r="N71" i="7"/>
  <c r="O71" i="7"/>
  <c r="H72" i="7"/>
  <c r="M72" i="7"/>
  <c r="N72" i="7"/>
  <c r="O72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O34" i="7"/>
  <c r="N34" i="7"/>
  <c r="M34" i="7"/>
  <c r="H34" i="7"/>
  <c r="O33" i="7"/>
  <c r="N33" i="7"/>
  <c r="M33" i="7"/>
  <c r="H33" i="7"/>
  <c r="O32" i="7"/>
  <c r="N32" i="7"/>
  <c r="M32" i="7"/>
  <c r="H32" i="7"/>
  <c r="O31" i="7"/>
  <c r="N31" i="7"/>
  <c r="M31" i="7"/>
  <c r="H31" i="7"/>
  <c r="O30" i="7"/>
  <c r="N30" i="7"/>
  <c r="M30" i="7"/>
  <c r="H30" i="7"/>
  <c r="O29" i="7"/>
  <c r="N29" i="7"/>
  <c r="M29" i="7"/>
  <c r="H29" i="7"/>
  <c r="O28" i="7"/>
  <c r="N28" i="7"/>
  <c r="M28" i="7"/>
  <c r="H28" i="7"/>
  <c r="O27" i="7"/>
  <c r="N27" i="7"/>
  <c r="M27" i="7"/>
  <c r="H27" i="7"/>
  <c r="O26" i="7"/>
  <c r="N26" i="7"/>
  <c r="M26" i="7"/>
  <c r="H26" i="7"/>
  <c r="O25" i="7"/>
  <c r="N25" i="7"/>
  <c r="M25" i="7"/>
  <c r="H25" i="7"/>
  <c r="O24" i="7"/>
  <c r="N24" i="7"/>
  <c r="N35" i="7" s="1"/>
  <c r="M24" i="7"/>
  <c r="H24" i="7"/>
  <c r="I22" i="7"/>
  <c r="J22" i="7"/>
  <c r="K22" i="7"/>
  <c r="H13" i="7"/>
  <c r="M13" i="7"/>
  <c r="N13" i="7"/>
  <c r="O13" i="7"/>
  <c r="H14" i="7"/>
  <c r="M14" i="7"/>
  <c r="N14" i="7"/>
  <c r="O14" i="7"/>
  <c r="H15" i="7"/>
  <c r="M15" i="7"/>
  <c r="L15" i="7" s="1"/>
  <c r="N15" i="7"/>
  <c r="O15" i="7"/>
  <c r="H16" i="7"/>
  <c r="M16" i="7"/>
  <c r="N16" i="7"/>
  <c r="O16" i="7"/>
  <c r="H17" i="7"/>
  <c r="M17" i="7"/>
  <c r="N17" i="7"/>
  <c r="O17" i="7"/>
  <c r="H18" i="7"/>
  <c r="M18" i="7"/>
  <c r="N18" i="7"/>
  <c r="O18" i="7"/>
  <c r="H19" i="7"/>
  <c r="M19" i="7"/>
  <c r="N19" i="7"/>
  <c r="O19" i="7"/>
  <c r="H20" i="7"/>
  <c r="M20" i="7"/>
  <c r="N20" i="7"/>
  <c r="O20" i="7"/>
  <c r="H21" i="7"/>
  <c r="M21" i="7"/>
  <c r="N21" i="7"/>
  <c r="O21" i="7"/>
  <c r="O12" i="7"/>
  <c r="N12" i="7"/>
  <c r="M12" i="7"/>
  <c r="H12" i="7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/>
  <c r="O12" i="6"/>
  <c r="O13" i="6" s="1"/>
  <c r="N12" i="6"/>
  <c r="N13" i="6" s="1"/>
  <c r="M12" i="6"/>
  <c r="H12" i="6"/>
  <c r="H13" i="6" s="1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H28" i="3"/>
  <c r="M28" i="3"/>
  <c r="N28" i="3"/>
  <c r="O28" i="3"/>
  <c r="M29" i="3"/>
  <c r="N29" i="3"/>
  <c r="M43" i="14" s="1"/>
  <c r="O29" i="3"/>
  <c r="H30" i="3"/>
  <c r="M30" i="3"/>
  <c r="N30" i="3"/>
  <c r="M44" i="14" s="1"/>
  <c r="O30" i="3"/>
  <c r="H32" i="3"/>
  <c r="M32" i="3"/>
  <c r="N32" i="3"/>
  <c r="O32" i="3"/>
  <c r="H33" i="3"/>
  <c r="M33" i="3"/>
  <c r="N33" i="3"/>
  <c r="O33" i="3"/>
  <c r="H35" i="3"/>
  <c r="M35" i="3"/>
  <c r="N35" i="3"/>
  <c r="O35" i="3"/>
  <c r="H36" i="3"/>
  <c r="M36" i="3"/>
  <c r="N36" i="3"/>
  <c r="O36" i="3"/>
  <c r="H37" i="3"/>
  <c r="M37" i="3"/>
  <c r="N37" i="3"/>
  <c r="O37" i="3"/>
  <c r="H38" i="3"/>
  <c r="M38" i="3"/>
  <c r="N38" i="3"/>
  <c r="M52" i="14" s="1"/>
  <c r="O38" i="3"/>
  <c r="H39" i="3"/>
  <c r="M39" i="3"/>
  <c r="N39" i="3"/>
  <c r="O39" i="3"/>
  <c r="H40" i="3"/>
  <c r="M40" i="3"/>
  <c r="N40" i="3"/>
  <c r="O40" i="3"/>
  <c r="H41" i="3"/>
  <c r="M41" i="3"/>
  <c r="N41" i="3"/>
  <c r="M55" i="14" s="1"/>
  <c r="O41" i="3"/>
  <c r="H42" i="3"/>
  <c r="M42" i="3"/>
  <c r="N42" i="3"/>
  <c r="M56" i="14" s="1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M61" i="14" s="1"/>
  <c r="O47" i="3"/>
  <c r="H48" i="3"/>
  <c r="M48" i="3"/>
  <c r="N48" i="3"/>
  <c r="O48" i="3"/>
  <c r="H49" i="3"/>
  <c r="M49" i="3"/>
  <c r="N49" i="3"/>
  <c r="O49" i="3"/>
  <c r="H50" i="3"/>
  <c r="M50" i="3"/>
  <c r="L64" i="14" s="1"/>
  <c r="N50" i="3"/>
  <c r="O50" i="3"/>
  <c r="N64" i="14" s="1"/>
  <c r="H51" i="3"/>
  <c r="M51" i="3"/>
  <c r="N51" i="3"/>
  <c r="O51" i="3"/>
  <c r="G52" i="3"/>
  <c r="K52" i="3"/>
  <c r="H13" i="3"/>
  <c r="M13" i="3"/>
  <c r="N13" i="3"/>
  <c r="O13" i="3"/>
  <c r="H14" i="3"/>
  <c r="M14" i="3"/>
  <c r="M12" i="3" s="1"/>
  <c r="N14" i="3"/>
  <c r="O14" i="3"/>
  <c r="H15" i="3"/>
  <c r="M15" i="3"/>
  <c r="N15" i="3"/>
  <c r="O15" i="3"/>
  <c r="H16" i="3"/>
  <c r="M16" i="3"/>
  <c r="N16" i="3"/>
  <c r="O16" i="3"/>
  <c r="H17" i="3"/>
  <c r="M17" i="3"/>
  <c r="N17" i="3"/>
  <c r="O17" i="3"/>
  <c r="H18" i="3"/>
  <c r="M18" i="3"/>
  <c r="N18" i="3"/>
  <c r="O18" i="3"/>
  <c r="H19" i="3"/>
  <c r="M19" i="3"/>
  <c r="N19" i="3"/>
  <c r="O19" i="3"/>
  <c r="N33" i="14" s="1"/>
  <c r="H20" i="3"/>
  <c r="M20" i="3"/>
  <c r="N20" i="3"/>
  <c r="O20" i="3"/>
  <c r="H21" i="3"/>
  <c r="M21" i="3"/>
  <c r="N21" i="3"/>
  <c r="M35" i="14" s="1"/>
  <c r="O21" i="3"/>
  <c r="I110" i="2"/>
  <c r="I118" i="2" s="1"/>
  <c r="J110" i="2"/>
  <c r="J118" i="2" s="1"/>
  <c r="K110" i="2"/>
  <c r="K118" i="2" s="1"/>
  <c r="H112" i="2"/>
  <c r="H113" i="2"/>
  <c r="H114" i="2"/>
  <c r="H115" i="2"/>
  <c r="H116" i="2"/>
  <c r="I121" i="2"/>
  <c r="J121" i="2"/>
  <c r="K121" i="2"/>
  <c r="I122" i="2"/>
  <c r="J122" i="2"/>
  <c r="K122" i="2"/>
  <c r="H122" i="2" s="1"/>
  <c r="I123" i="2"/>
  <c r="H123" i="2" s="1"/>
  <c r="J123" i="2"/>
  <c r="K123" i="2"/>
  <c r="I124" i="2"/>
  <c r="H124" i="2" s="1"/>
  <c r="J124" i="2"/>
  <c r="K124" i="2"/>
  <c r="I125" i="2"/>
  <c r="J125" i="2"/>
  <c r="K125" i="2"/>
  <c r="I126" i="2"/>
  <c r="J126" i="2"/>
  <c r="K126" i="2"/>
  <c r="H126" i="2" s="1"/>
  <c r="I127" i="2"/>
  <c r="J127" i="2"/>
  <c r="K127" i="2"/>
  <c r="I128" i="2"/>
  <c r="J128" i="2"/>
  <c r="K128" i="2"/>
  <c r="I129" i="2"/>
  <c r="J129" i="2"/>
  <c r="K129" i="2"/>
  <c r="I130" i="2"/>
  <c r="J130" i="2"/>
  <c r="K130" i="2"/>
  <c r="I131" i="2"/>
  <c r="J131" i="2"/>
  <c r="K131" i="2"/>
  <c r="I132" i="2"/>
  <c r="J132" i="2"/>
  <c r="K132" i="2"/>
  <c r="I133" i="2"/>
  <c r="J133" i="2"/>
  <c r="M133" i="2"/>
  <c r="I134" i="2"/>
  <c r="J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H139" i="2" s="1"/>
  <c r="J139" i="2"/>
  <c r="K139" i="2"/>
  <c r="I140" i="2"/>
  <c r="J140" i="2"/>
  <c r="N106" i="2"/>
  <c r="M106" i="2"/>
  <c r="N104" i="2"/>
  <c r="M104" i="2"/>
  <c r="N102" i="2"/>
  <c r="M102" i="2"/>
  <c r="N98" i="2"/>
  <c r="M98" i="2"/>
  <c r="N96" i="2"/>
  <c r="M96" i="2"/>
  <c r="N94" i="2"/>
  <c r="M94" i="2"/>
  <c r="N92" i="2"/>
  <c r="M92" i="2"/>
  <c r="N88" i="2"/>
  <c r="M88" i="2"/>
  <c r="N86" i="2"/>
  <c r="M86" i="2"/>
  <c r="J108" i="2"/>
  <c r="I17" i="10" s="1"/>
  <c r="K84" i="2"/>
  <c r="N84" i="2"/>
  <c r="O84" i="2"/>
  <c r="K86" i="2"/>
  <c r="H86" i="2" s="1"/>
  <c r="K88" i="2"/>
  <c r="H88" i="2" s="1"/>
  <c r="K90" i="2"/>
  <c r="H90" i="2" s="1"/>
  <c r="K92" i="2"/>
  <c r="H92" i="2"/>
  <c r="K94" i="2"/>
  <c r="H94" i="2" s="1"/>
  <c r="K96" i="2"/>
  <c r="H96" i="2" s="1"/>
  <c r="K98" i="2"/>
  <c r="H98" i="2" s="1"/>
  <c r="K100" i="2"/>
  <c r="H100" i="2" s="1"/>
  <c r="K102" i="2"/>
  <c r="H102" i="2" s="1"/>
  <c r="K104" i="2"/>
  <c r="H104" i="2" s="1"/>
  <c r="K106" i="2"/>
  <c r="H106" i="2" s="1"/>
  <c r="I108" i="2"/>
  <c r="N78" i="2"/>
  <c r="I78" i="2"/>
  <c r="J78" i="2"/>
  <c r="J82" i="2" s="1"/>
  <c r="K78" i="2"/>
  <c r="H79" i="2"/>
  <c r="L79" i="2"/>
  <c r="H80" i="2"/>
  <c r="H81" i="2"/>
  <c r="O74" i="2"/>
  <c r="O134" i="2" s="1"/>
  <c r="K74" i="2"/>
  <c r="H74" i="2" s="1"/>
  <c r="N72" i="2"/>
  <c r="M72" i="2"/>
  <c r="K72" i="2"/>
  <c r="H72" i="2" s="1"/>
  <c r="O72" i="2"/>
  <c r="K64" i="2"/>
  <c r="H65" i="2"/>
  <c r="L65" i="2"/>
  <c r="H66" i="2"/>
  <c r="M66" i="2"/>
  <c r="L66" i="2" s="1"/>
  <c r="N66" i="2"/>
  <c r="O66" i="2"/>
  <c r="H67" i="2"/>
  <c r="N67" i="2"/>
  <c r="O67" i="2"/>
  <c r="H69" i="2"/>
  <c r="L69" i="2"/>
  <c r="H70" i="2"/>
  <c r="M70" i="2"/>
  <c r="N70" i="2"/>
  <c r="O70" i="2"/>
  <c r="H71" i="2"/>
  <c r="N71" i="2"/>
  <c r="O71" i="2"/>
  <c r="H49" i="2"/>
  <c r="L49" i="2"/>
  <c r="H50" i="2"/>
  <c r="M50" i="2"/>
  <c r="N50" i="2"/>
  <c r="O50" i="2"/>
  <c r="H51" i="2"/>
  <c r="M51" i="2" s="1"/>
  <c r="L51" i="2" s="1"/>
  <c r="N51" i="2"/>
  <c r="O51" i="2"/>
  <c r="H53" i="2"/>
  <c r="L53" i="2"/>
  <c r="H54" i="2"/>
  <c r="M54" i="2"/>
  <c r="N54" i="2"/>
  <c r="O54" i="2"/>
  <c r="H55" i="2"/>
  <c r="M55" i="2" s="1"/>
  <c r="N55" i="2"/>
  <c r="O55" i="2"/>
  <c r="H57" i="2"/>
  <c r="L57" i="2"/>
  <c r="H58" i="2"/>
  <c r="M58" i="2"/>
  <c r="N58" i="2"/>
  <c r="O58" i="2"/>
  <c r="H59" i="2"/>
  <c r="N59" i="2"/>
  <c r="O59" i="2"/>
  <c r="K60" i="2"/>
  <c r="H61" i="2"/>
  <c r="L61" i="2"/>
  <c r="H62" i="2"/>
  <c r="H60" i="2" s="1"/>
  <c r="M62" i="2"/>
  <c r="N62" i="2"/>
  <c r="O62" i="2"/>
  <c r="H63" i="2"/>
  <c r="M63" i="2" s="1"/>
  <c r="O63" i="2"/>
  <c r="H45" i="2"/>
  <c r="L45" i="2"/>
  <c r="H46" i="2"/>
  <c r="M46" i="2"/>
  <c r="N46" i="2"/>
  <c r="O46" i="2"/>
  <c r="O44" i="2" s="1"/>
  <c r="H47" i="2"/>
  <c r="N47" i="2"/>
  <c r="O47" i="2"/>
  <c r="K40" i="2"/>
  <c r="H41" i="2"/>
  <c r="L41" i="2"/>
  <c r="H42" i="2"/>
  <c r="M42" i="2"/>
  <c r="N42" i="2"/>
  <c r="O42" i="2"/>
  <c r="H43" i="2"/>
  <c r="M43" i="2" s="1"/>
  <c r="N43" i="2"/>
  <c r="O43" i="2"/>
  <c r="H37" i="2"/>
  <c r="L37" i="2"/>
  <c r="H38" i="2"/>
  <c r="M38" i="2"/>
  <c r="L38" i="2" s="1"/>
  <c r="N38" i="2"/>
  <c r="O38" i="2"/>
  <c r="H39" i="2"/>
  <c r="M39" i="2" s="1"/>
  <c r="N39" i="2"/>
  <c r="O39" i="2"/>
  <c r="N34" i="2"/>
  <c r="O34" i="2"/>
  <c r="N35" i="2"/>
  <c r="O35" i="2"/>
  <c r="M34" i="2"/>
  <c r="K32" i="2"/>
  <c r="H33" i="2"/>
  <c r="L33" i="2"/>
  <c r="H34" i="2"/>
  <c r="H35" i="2"/>
  <c r="M35" i="2" s="1"/>
  <c r="O16" i="2"/>
  <c r="O121" i="2" s="1"/>
  <c r="N16" i="2"/>
  <c r="N121" i="2" s="1"/>
  <c r="M16" i="2"/>
  <c r="M121" i="2" s="1"/>
  <c r="H16" i="2"/>
  <c r="F14" i="2"/>
  <c r="G14" i="2"/>
  <c r="I14" i="2"/>
  <c r="I76" i="2" s="1"/>
  <c r="J14" i="2"/>
  <c r="J76" i="2" s="1"/>
  <c r="K14" i="2"/>
  <c r="M23" i="2"/>
  <c r="M128" i="2" s="1"/>
  <c r="N23" i="2"/>
  <c r="N128" i="2" s="1"/>
  <c r="O23" i="2"/>
  <c r="O128" i="2" s="1"/>
  <c r="M24" i="2"/>
  <c r="M129" i="2" s="1"/>
  <c r="N24" i="2"/>
  <c r="N129" i="2" s="1"/>
  <c r="O24" i="2"/>
  <c r="O129" i="2" s="1"/>
  <c r="M25" i="2"/>
  <c r="N25" i="2"/>
  <c r="N130" i="2" s="1"/>
  <c r="O25" i="2"/>
  <c r="O130" i="2" s="1"/>
  <c r="M26" i="2"/>
  <c r="M131" i="2" s="1"/>
  <c r="N26" i="2"/>
  <c r="N131" i="2" s="1"/>
  <c r="O26" i="2"/>
  <c r="O131" i="2" s="1"/>
  <c r="M27" i="2"/>
  <c r="N27" i="2"/>
  <c r="O27" i="2"/>
  <c r="M28" i="2"/>
  <c r="N28" i="2"/>
  <c r="N136" i="2" s="1"/>
  <c r="O28" i="2"/>
  <c r="M29" i="2"/>
  <c r="N29" i="2"/>
  <c r="N137" i="2" s="1"/>
  <c r="O29" i="2"/>
  <c r="O137" i="2" s="1"/>
  <c r="M30" i="2"/>
  <c r="N30" i="2"/>
  <c r="O30" i="2"/>
  <c r="M31" i="2"/>
  <c r="N31" i="2"/>
  <c r="O31" i="2"/>
  <c r="M17" i="2"/>
  <c r="N17" i="2"/>
  <c r="N122" i="2" s="1"/>
  <c r="O17" i="2"/>
  <c r="O122" i="2" s="1"/>
  <c r="M18" i="2"/>
  <c r="N18" i="2"/>
  <c r="N123" i="2" s="1"/>
  <c r="O18" i="2"/>
  <c r="O123" i="2" s="1"/>
  <c r="M19" i="2"/>
  <c r="M124" i="2" s="1"/>
  <c r="N19" i="2"/>
  <c r="N124" i="2" s="1"/>
  <c r="O19" i="2"/>
  <c r="O124" i="2" s="1"/>
  <c r="M20" i="2"/>
  <c r="N20" i="2"/>
  <c r="N125" i="2" s="1"/>
  <c r="O20" i="2"/>
  <c r="O125" i="2" s="1"/>
  <c r="M21" i="2"/>
  <c r="N21" i="2"/>
  <c r="N126" i="2" s="1"/>
  <c r="O21" i="2"/>
  <c r="O126" i="2" s="1"/>
  <c r="M22" i="2"/>
  <c r="M127" i="2" s="1"/>
  <c r="N22" i="2"/>
  <c r="N127" i="2" s="1"/>
  <c r="O22" i="2"/>
  <c r="O127" i="2" s="1"/>
  <c r="I210" i="1"/>
  <c r="J210" i="1"/>
  <c r="K210" i="1"/>
  <c r="M204" i="1"/>
  <c r="M213" i="1" s="1"/>
  <c r="N204" i="1"/>
  <c r="N213" i="1" s="1"/>
  <c r="O204" i="1"/>
  <c r="O213" i="1" s="1"/>
  <c r="M205" i="1"/>
  <c r="N205" i="1"/>
  <c r="O205" i="1"/>
  <c r="M206" i="1"/>
  <c r="N206" i="1"/>
  <c r="O206" i="1"/>
  <c r="N76" i="14" s="1"/>
  <c r="M207" i="1"/>
  <c r="N207" i="1"/>
  <c r="O207" i="1"/>
  <c r="M208" i="1"/>
  <c r="N208" i="1"/>
  <c r="O208" i="1"/>
  <c r="N185" i="1"/>
  <c r="N200" i="1" s="1"/>
  <c r="M185" i="1"/>
  <c r="M200" i="1" s="1"/>
  <c r="I183" i="1"/>
  <c r="H17" i="10" s="1"/>
  <c r="H181" i="1"/>
  <c r="M181" i="1"/>
  <c r="N181" i="1"/>
  <c r="O181" i="1"/>
  <c r="H182" i="1"/>
  <c r="M182" i="1"/>
  <c r="N182" i="1"/>
  <c r="O182" i="1"/>
  <c r="H180" i="1"/>
  <c r="H183" i="1" s="1"/>
  <c r="H140" i="1"/>
  <c r="M140" i="1"/>
  <c r="N140" i="1"/>
  <c r="O140" i="1"/>
  <c r="I137" i="1"/>
  <c r="J137" i="1"/>
  <c r="K137" i="1"/>
  <c r="H136" i="1"/>
  <c r="M136" i="1"/>
  <c r="N136" i="1"/>
  <c r="O136" i="1"/>
  <c r="N28" i="14" s="1"/>
  <c r="I133" i="1"/>
  <c r="J133" i="1"/>
  <c r="K133" i="1"/>
  <c r="M81" i="1"/>
  <c r="N81" i="1"/>
  <c r="O81" i="1"/>
  <c r="N84" i="1"/>
  <c r="O84" i="1"/>
  <c r="M85" i="1"/>
  <c r="M214" i="1" s="1"/>
  <c r="N85" i="1"/>
  <c r="N214" i="1" s="1"/>
  <c r="O85" i="1"/>
  <c r="O214" i="1" s="1"/>
  <c r="M86" i="1"/>
  <c r="N86" i="1"/>
  <c r="O86" i="1"/>
  <c r="M87" i="1"/>
  <c r="N87" i="1"/>
  <c r="O87" i="1"/>
  <c r="M89" i="1"/>
  <c r="N89" i="1"/>
  <c r="O89" i="1"/>
  <c r="H90" i="1"/>
  <c r="M90" i="1"/>
  <c r="N90" i="1"/>
  <c r="O90" i="1"/>
  <c r="H93" i="1"/>
  <c r="M93" i="1"/>
  <c r="N93" i="1"/>
  <c r="O93" i="1"/>
  <c r="H94" i="1"/>
  <c r="M94" i="1"/>
  <c r="N94" i="1"/>
  <c r="O94" i="1"/>
  <c r="H95" i="1"/>
  <c r="M95" i="1"/>
  <c r="N95" i="1"/>
  <c r="O95" i="1"/>
  <c r="M97" i="1"/>
  <c r="N97" i="1"/>
  <c r="O97" i="1"/>
  <c r="H98" i="1"/>
  <c r="M98" i="1"/>
  <c r="N98" i="1"/>
  <c r="O98" i="1"/>
  <c r="M99" i="1"/>
  <c r="N99" i="1"/>
  <c r="O99" i="1"/>
  <c r="M101" i="1"/>
  <c r="N101" i="1"/>
  <c r="O101" i="1"/>
  <c r="H102" i="1"/>
  <c r="M102" i="1"/>
  <c r="N102" i="1"/>
  <c r="O102" i="1"/>
  <c r="H103" i="1"/>
  <c r="M103" i="1"/>
  <c r="N103" i="1"/>
  <c r="O103" i="1"/>
  <c r="H105" i="1"/>
  <c r="M105" i="1"/>
  <c r="N105" i="1"/>
  <c r="O105" i="1"/>
  <c r="H106" i="1"/>
  <c r="M106" i="1"/>
  <c r="N106" i="1"/>
  <c r="O106" i="1"/>
  <c r="H107" i="1"/>
  <c r="M107" i="1"/>
  <c r="N107" i="1"/>
  <c r="O107" i="1"/>
  <c r="H109" i="1"/>
  <c r="M109" i="1"/>
  <c r="N109" i="1"/>
  <c r="O109" i="1"/>
  <c r="H110" i="1"/>
  <c r="M110" i="1"/>
  <c r="N110" i="1"/>
  <c r="O110" i="1"/>
  <c r="H111" i="1"/>
  <c r="M111" i="1"/>
  <c r="N111" i="1"/>
  <c r="O111" i="1"/>
  <c r="H113" i="1"/>
  <c r="M113" i="1"/>
  <c r="N113" i="1"/>
  <c r="O113" i="1"/>
  <c r="H114" i="1"/>
  <c r="M114" i="1"/>
  <c r="N114" i="1"/>
  <c r="O114" i="1"/>
  <c r="N115" i="1"/>
  <c r="O115" i="1"/>
  <c r="H117" i="1"/>
  <c r="M117" i="1"/>
  <c r="N117" i="1"/>
  <c r="O117" i="1"/>
  <c r="H118" i="1"/>
  <c r="M118" i="1"/>
  <c r="N118" i="1"/>
  <c r="O118" i="1"/>
  <c r="H119" i="1"/>
  <c r="M119" i="1"/>
  <c r="N119" i="1"/>
  <c r="N116" i="1" s="1"/>
  <c r="O119" i="1"/>
  <c r="H121" i="1"/>
  <c r="M121" i="1"/>
  <c r="N121" i="1"/>
  <c r="O121" i="1"/>
  <c r="H122" i="1"/>
  <c r="M122" i="1"/>
  <c r="N122" i="1"/>
  <c r="O122" i="1"/>
  <c r="H123" i="1"/>
  <c r="M123" i="1"/>
  <c r="N123" i="1"/>
  <c r="O123" i="1"/>
  <c r="H125" i="1"/>
  <c r="M125" i="1"/>
  <c r="N125" i="1"/>
  <c r="O125" i="1"/>
  <c r="H126" i="1"/>
  <c r="M126" i="1"/>
  <c r="N126" i="1"/>
  <c r="O126" i="1"/>
  <c r="H130" i="1"/>
  <c r="M130" i="1"/>
  <c r="N130" i="1"/>
  <c r="O130" i="1"/>
  <c r="H131" i="1"/>
  <c r="M131" i="1"/>
  <c r="N131" i="1"/>
  <c r="O131" i="1"/>
  <c r="M54" i="1"/>
  <c r="N54" i="1"/>
  <c r="O54" i="1"/>
  <c r="M55" i="1"/>
  <c r="N55" i="1"/>
  <c r="O55" i="1"/>
  <c r="M58" i="1"/>
  <c r="N58" i="1"/>
  <c r="O58" i="1"/>
  <c r="M59" i="1"/>
  <c r="N59" i="1"/>
  <c r="O59" i="1"/>
  <c r="M60" i="1"/>
  <c r="N60" i="1"/>
  <c r="O60" i="1"/>
  <c r="M63" i="1"/>
  <c r="N63" i="1"/>
  <c r="O63" i="1"/>
  <c r="M64" i="1"/>
  <c r="N64" i="1"/>
  <c r="O64" i="1"/>
  <c r="M65" i="1"/>
  <c r="N65" i="1"/>
  <c r="O65" i="1"/>
  <c r="M68" i="1"/>
  <c r="N68" i="1"/>
  <c r="O68" i="1"/>
  <c r="M69" i="1"/>
  <c r="N69" i="1"/>
  <c r="O69" i="1"/>
  <c r="M70" i="1"/>
  <c r="N70" i="1"/>
  <c r="O70" i="1"/>
  <c r="M73" i="1"/>
  <c r="N73" i="1"/>
  <c r="O73" i="1"/>
  <c r="M74" i="1"/>
  <c r="N74" i="1"/>
  <c r="O74" i="1"/>
  <c r="M75" i="1"/>
  <c r="N75" i="1"/>
  <c r="O75" i="1"/>
  <c r="M77" i="1"/>
  <c r="N77" i="1"/>
  <c r="O77" i="1"/>
  <c r="N27" i="14" s="1"/>
  <c r="M38" i="1"/>
  <c r="N38" i="1"/>
  <c r="O38" i="1"/>
  <c r="M39" i="1"/>
  <c r="N39" i="1"/>
  <c r="O39" i="1"/>
  <c r="M40" i="1"/>
  <c r="N40" i="1"/>
  <c r="O40" i="1"/>
  <c r="M43" i="1"/>
  <c r="N43" i="1"/>
  <c r="O43" i="1"/>
  <c r="M44" i="1"/>
  <c r="N44" i="1"/>
  <c r="O44" i="1"/>
  <c r="M45" i="1"/>
  <c r="N45" i="1"/>
  <c r="O45" i="1"/>
  <c r="M48" i="1"/>
  <c r="N48" i="1"/>
  <c r="O48" i="1"/>
  <c r="M49" i="1"/>
  <c r="N49" i="1"/>
  <c r="O49" i="1"/>
  <c r="M50" i="1"/>
  <c r="N50" i="1"/>
  <c r="O50" i="1"/>
  <c r="M53" i="1"/>
  <c r="N53" i="1"/>
  <c r="O53" i="1"/>
  <c r="M21" i="1"/>
  <c r="N21" i="1"/>
  <c r="O21" i="1"/>
  <c r="M22" i="1"/>
  <c r="N22" i="1"/>
  <c r="O22" i="1"/>
  <c r="M23" i="1"/>
  <c r="N23" i="1"/>
  <c r="O23" i="1"/>
  <c r="M24" i="1"/>
  <c r="N24" i="1"/>
  <c r="O24" i="1"/>
  <c r="M27" i="1"/>
  <c r="N27" i="1"/>
  <c r="O27" i="1"/>
  <c r="M28" i="1"/>
  <c r="N28" i="1"/>
  <c r="O28" i="1"/>
  <c r="M29" i="1"/>
  <c r="N29" i="1"/>
  <c r="O29" i="1"/>
  <c r="M32" i="1"/>
  <c r="N32" i="1"/>
  <c r="O32" i="1"/>
  <c r="M33" i="1"/>
  <c r="N33" i="1"/>
  <c r="O33" i="1"/>
  <c r="M34" i="1"/>
  <c r="N34" i="1"/>
  <c r="O34" i="1"/>
  <c r="M35" i="1"/>
  <c r="N35" i="1"/>
  <c r="O35" i="1"/>
  <c r="N18" i="1"/>
  <c r="O18" i="1"/>
  <c r="D14" i="1"/>
  <c r="O14" i="1"/>
  <c r="N13" i="14" s="1"/>
  <c r="N14" i="1"/>
  <c r="M13" i="14" s="1"/>
  <c r="M14" i="1"/>
  <c r="L13" i="14" s="1"/>
  <c r="H14" i="1"/>
  <c r="I91" i="12"/>
  <c r="J91" i="12"/>
  <c r="K91" i="12"/>
  <c r="H88" i="12"/>
  <c r="M88" i="12"/>
  <c r="N88" i="12"/>
  <c r="H89" i="12"/>
  <c r="M89" i="12"/>
  <c r="N89" i="12"/>
  <c r="H90" i="12"/>
  <c r="M90" i="12"/>
  <c r="N90" i="12"/>
  <c r="N87" i="12"/>
  <c r="M87" i="12"/>
  <c r="H87" i="12"/>
  <c r="I85" i="12"/>
  <c r="J85" i="12"/>
  <c r="K85" i="12"/>
  <c r="H72" i="12"/>
  <c r="H73" i="12"/>
  <c r="H74" i="12"/>
  <c r="H75" i="12"/>
  <c r="H76" i="12"/>
  <c r="H77" i="12"/>
  <c r="H78" i="12"/>
  <c r="H79" i="12"/>
  <c r="H80" i="12"/>
  <c r="H81" i="12"/>
  <c r="H82" i="12"/>
  <c r="L82" i="12"/>
  <c r="H83" i="12"/>
  <c r="L83" i="12"/>
  <c r="H84" i="12"/>
  <c r="H71" i="12"/>
  <c r="I69" i="12"/>
  <c r="J69" i="12"/>
  <c r="K69" i="12"/>
  <c r="H41" i="12"/>
  <c r="L41" i="12"/>
  <c r="H42" i="12"/>
  <c r="H43" i="12"/>
  <c r="L43" i="12"/>
  <c r="H44" i="12"/>
  <c r="H45" i="12"/>
  <c r="H46" i="12"/>
  <c r="L53" i="12"/>
  <c r="H56" i="12"/>
  <c r="H57" i="12"/>
  <c r="H58" i="12"/>
  <c r="L58" i="12"/>
  <c r="H59" i="12"/>
  <c r="L59" i="12"/>
  <c r="H60" i="12"/>
  <c r="H61" i="12"/>
  <c r="H62" i="12"/>
  <c r="H63" i="12"/>
  <c r="H64" i="12"/>
  <c r="H65" i="12"/>
  <c r="H66" i="12"/>
  <c r="H67" i="12"/>
  <c r="H68" i="12"/>
  <c r="L68" i="12"/>
  <c r="H40" i="12"/>
  <c r="I38" i="12"/>
  <c r="J38" i="12"/>
  <c r="K38" i="12"/>
  <c r="O37" i="12"/>
  <c r="O38" i="12" s="1"/>
  <c r="N37" i="12"/>
  <c r="N38" i="12" s="1"/>
  <c r="H37" i="12"/>
  <c r="H38" i="12" s="1"/>
  <c r="H34" i="12"/>
  <c r="O34" i="12"/>
  <c r="I35" i="12"/>
  <c r="J35" i="12"/>
  <c r="K35" i="12"/>
  <c r="O33" i="12"/>
  <c r="H33" i="12"/>
  <c r="O32" i="12"/>
  <c r="H32" i="12"/>
  <c r="O31" i="12"/>
  <c r="H31" i="12"/>
  <c r="O30" i="12"/>
  <c r="L30" i="12" s="1"/>
  <c r="H30" i="12"/>
  <c r="O29" i="12"/>
  <c r="H29" i="12"/>
  <c r="O28" i="12"/>
  <c r="H28" i="12"/>
  <c r="O27" i="12"/>
  <c r="H27" i="12"/>
  <c r="O26" i="12"/>
  <c r="H26" i="12"/>
  <c r="O25" i="12"/>
  <c r="H25" i="12"/>
  <c r="O24" i="12"/>
  <c r="H24" i="12"/>
  <c r="O13" i="12"/>
  <c r="O14" i="12"/>
  <c r="O15" i="12"/>
  <c r="O16" i="12"/>
  <c r="O17" i="12"/>
  <c r="O18" i="12"/>
  <c r="L18" i="12" s="1"/>
  <c r="O19" i="12"/>
  <c r="L19" i="12" s="1"/>
  <c r="O20" i="12"/>
  <c r="L20" i="12" s="1"/>
  <c r="O21" i="12"/>
  <c r="O12" i="12"/>
  <c r="H21" i="12"/>
  <c r="H20" i="12"/>
  <c r="H19" i="12"/>
  <c r="H18" i="12"/>
  <c r="H17" i="12"/>
  <c r="H16" i="12"/>
  <c r="H15" i="12"/>
  <c r="H14" i="12"/>
  <c r="H12" i="12"/>
  <c r="I22" i="12"/>
  <c r="J22" i="12"/>
  <c r="K22" i="12"/>
  <c r="E214" i="1"/>
  <c r="F52" i="3"/>
  <c r="D13" i="3"/>
  <c r="D14" i="3"/>
  <c r="G83" i="1"/>
  <c r="G80" i="1" s="1"/>
  <c r="E27" i="14"/>
  <c r="F27" i="14"/>
  <c r="D64" i="14"/>
  <c r="D34" i="7"/>
  <c r="D27" i="14"/>
  <c r="E13" i="14"/>
  <c r="F13" i="14"/>
  <c r="D13" i="14"/>
  <c r="F83" i="1"/>
  <c r="F80" i="1" s="1"/>
  <c r="D60" i="9"/>
  <c r="G59" i="9"/>
  <c r="F62" i="14" s="1"/>
  <c r="F59" i="9"/>
  <c r="E62" i="14" s="1"/>
  <c r="E59" i="9"/>
  <c r="D62" i="14" s="1"/>
  <c r="D58" i="9"/>
  <c r="G57" i="9"/>
  <c r="F60" i="14" s="1"/>
  <c r="F57" i="9"/>
  <c r="E60" i="14" s="1"/>
  <c r="E57" i="9"/>
  <c r="D56" i="9"/>
  <c r="G55" i="9"/>
  <c r="F58" i="14" s="1"/>
  <c r="F55" i="9"/>
  <c r="E58" i="14" s="1"/>
  <c r="E55" i="9"/>
  <c r="D58" i="14" s="1"/>
  <c r="D54" i="9"/>
  <c r="G53" i="9"/>
  <c r="F57" i="14" s="1"/>
  <c r="F53" i="9"/>
  <c r="E57" i="14" s="1"/>
  <c r="E53" i="9"/>
  <c r="D57" i="14" s="1"/>
  <c r="D52" i="9"/>
  <c r="G51" i="9"/>
  <c r="F54" i="14" s="1"/>
  <c r="F51" i="9"/>
  <c r="E54" i="14" s="1"/>
  <c r="E51" i="9"/>
  <c r="D50" i="9"/>
  <c r="G49" i="9"/>
  <c r="F49" i="9"/>
  <c r="E53" i="14" s="1"/>
  <c r="E49" i="9"/>
  <c r="D53" i="14" s="1"/>
  <c r="D48" i="9"/>
  <c r="G47" i="9"/>
  <c r="F50" i="14" s="1"/>
  <c r="F47" i="9"/>
  <c r="E50" i="14" s="1"/>
  <c r="E47" i="9"/>
  <c r="D46" i="9"/>
  <c r="G45" i="9"/>
  <c r="F45" i="9"/>
  <c r="E49" i="14" s="1"/>
  <c r="E45" i="9"/>
  <c r="D49" i="14" s="1"/>
  <c r="D44" i="9"/>
  <c r="G43" i="9"/>
  <c r="F43" i="9"/>
  <c r="E47" i="14" s="1"/>
  <c r="E43" i="9"/>
  <c r="D47" i="14" s="1"/>
  <c r="G41" i="9"/>
  <c r="G73" i="9" s="1"/>
  <c r="F41" i="9"/>
  <c r="F73" i="9" s="1"/>
  <c r="E41" i="9"/>
  <c r="E73" i="9" s="1"/>
  <c r="E70" i="9" s="1"/>
  <c r="G40" i="9"/>
  <c r="G74" i="9" s="1"/>
  <c r="D74" i="9" s="1"/>
  <c r="F40" i="9"/>
  <c r="F74" i="9" s="1"/>
  <c r="E40" i="9"/>
  <c r="E74" i="9" s="1"/>
  <c r="D37" i="9"/>
  <c r="D36" i="9"/>
  <c r="G35" i="9"/>
  <c r="F35" i="9"/>
  <c r="E35" i="9"/>
  <c r="G33" i="9"/>
  <c r="G75" i="9" s="1"/>
  <c r="D75" i="9" s="1"/>
  <c r="F33" i="9"/>
  <c r="F75" i="9" s="1"/>
  <c r="E33" i="9"/>
  <c r="E75" i="9" s="1"/>
  <c r="D29" i="9"/>
  <c r="G28" i="9"/>
  <c r="G25" i="9" s="1"/>
  <c r="F14" i="14" s="1"/>
  <c r="F28" i="9"/>
  <c r="E28" i="9"/>
  <c r="D27" i="9"/>
  <c r="D19" i="9"/>
  <c r="G18" i="9"/>
  <c r="F26" i="14" s="1"/>
  <c r="F18" i="9"/>
  <c r="E26" i="14" s="1"/>
  <c r="E18" i="9"/>
  <c r="D26" i="14" s="1"/>
  <c r="D17" i="9"/>
  <c r="G16" i="9"/>
  <c r="D16" i="9" s="1"/>
  <c r="F16" i="9"/>
  <c r="D15" i="9"/>
  <c r="D25" i="8"/>
  <c r="D26" i="8" s="1"/>
  <c r="D19" i="8"/>
  <c r="D20" i="8" s="1"/>
  <c r="E16" i="6"/>
  <c r="F16" i="6"/>
  <c r="G16" i="6"/>
  <c r="E13" i="6"/>
  <c r="F13" i="6"/>
  <c r="G13" i="6"/>
  <c r="D15" i="6"/>
  <c r="D16" i="6" s="1"/>
  <c r="D12" i="6"/>
  <c r="D13" i="6" s="1"/>
  <c r="D38" i="2"/>
  <c r="F134" i="2"/>
  <c r="G134" i="2"/>
  <c r="E134" i="2"/>
  <c r="G135" i="2"/>
  <c r="F135" i="2"/>
  <c r="E135" i="2"/>
  <c r="F140" i="2"/>
  <c r="E140" i="2"/>
  <c r="E121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E133" i="2"/>
  <c r="F132" i="2"/>
  <c r="G132" i="2"/>
  <c r="E132" i="2"/>
  <c r="F131" i="2"/>
  <c r="G131" i="2"/>
  <c r="E131" i="2"/>
  <c r="F130" i="2"/>
  <c r="G130" i="2"/>
  <c r="E130" i="2"/>
  <c r="F129" i="2"/>
  <c r="G129" i="2"/>
  <c r="E129" i="2"/>
  <c r="F128" i="2"/>
  <c r="G128" i="2"/>
  <c r="E128" i="2"/>
  <c r="F127" i="2"/>
  <c r="G127" i="2"/>
  <c r="E127" i="2"/>
  <c r="F126" i="2"/>
  <c r="G126" i="2"/>
  <c r="E126" i="2"/>
  <c r="F125" i="2"/>
  <c r="G125" i="2"/>
  <c r="E125" i="2"/>
  <c r="F124" i="2"/>
  <c r="G124" i="2"/>
  <c r="E124" i="2"/>
  <c r="F123" i="2"/>
  <c r="G123" i="2"/>
  <c r="E123" i="2"/>
  <c r="F122" i="2"/>
  <c r="G122" i="2"/>
  <c r="E122" i="2"/>
  <c r="F121" i="2"/>
  <c r="G121" i="2"/>
  <c r="E14" i="2"/>
  <c r="E110" i="2"/>
  <c r="E118" i="2" s="1"/>
  <c r="F110" i="2"/>
  <c r="F118" i="2" s="1"/>
  <c r="G110" i="2"/>
  <c r="G118" i="2"/>
  <c r="E108" i="2"/>
  <c r="E78" i="2"/>
  <c r="E82" i="2" s="1"/>
  <c r="F78" i="2"/>
  <c r="F82" i="2" s="1"/>
  <c r="E28" i="14"/>
  <c r="G78" i="2"/>
  <c r="G82" i="2" s="1"/>
  <c r="E68" i="2"/>
  <c r="F68" i="2"/>
  <c r="G68" i="2"/>
  <c r="E64" i="2"/>
  <c r="F64" i="2"/>
  <c r="G64" i="2"/>
  <c r="E60" i="2"/>
  <c r="F60" i="2"/>
  <c r="G60" i="2"/>
  <c r="E56" i="2"/>
  <c r="F56" i="2"/>
  <c r="G56" i="2"/>
  <c r="E52" i="2"/>
  <c r="F52" i="2"/>
  <c r="G52" i="2"/>
  <c r="E48" i="2"/>
  <c r="F48" i="2"/>
  <c r="G48" i="2"/>
  <c r="E44" i="2"/>
  <c r="F44" i="2"/>
  <c r="G44" i="2"/>
  <c r="E40" i="2"/>
  <c r="F40" i="2"/>
  <c r="G40" i="2"/>
  <c r="E36" i="2"/>
  <c r="F36" i="2"/>
  <c r="G36" i="2"/>
  <c r="E32" i="2"/>
  <c r="F32" i="2"/>
  <c r="G32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G84" i="2"/>
  <c r="D84" i="2" s="1"/>
  <c r="F84" i="2"/>
  <c r="G106" i="2"/>
  <c r="G104" i="2"/>
  <c r="G100" i="2"/>
  <c r="G102" i="2"/>
  <c r="D102" i="2" s="1"/>
  <c r="G98" i="2"/>
  <c r="G94" i="2"/>
  <c r="D94" i="2" s="1"/>
  <c r="G96" i="2"/>
  <c r="D96" i="2" s="1"/>
  <c r="G92" i="2"/>
  <c r="G90" i="2"/>
  <c r="D90" i="2" s="1"/>
  <c r="G88" i="2"/>
  <c r="G86" i="2"/>
  <c r="D39" i="2"/>
  <c r="D37" i="2"/>
  <c r="D71" i="2"/>
  <c r="D70" i="2"/>
  <c r="D69" i="2"/>
  <c r="D67" i="2"/>
  <c r="D66" i="2"/>
  <c r="D65" i="2"/>
  <c r="D63" i="2"/>
  <c r="D62" i="2"/>
  <c r="D61" i="2"/>
  <c r="D59" i="2"/>
  <c r="D58" i="2"/>
  <c r="D56" i="2" s="1"/>
  <c r="D57" i="2"/>
  <c r="D55" i="2"/>
  <c r="D54" i="2"/>
  <c r="D53" i="2"/>
  <c r="D51" i="2"/>
  <c r="D50" i="2"/>
  <c r="D49" i="2"/>
  <c r="D47" i="2"/>
  <c r="D46" i="2"/>
  <c r="D45" i="2"/>
  <c r="D43" i="2"/>
  <c r="D42" i="2"/>
  <c r="D41" i="2"/>
  <c r="D116" i="2"/>
  <c r="D115" i="2"/>
  <c r="D114" i="2"/>
  <c r="D113" i="2"/>
  <c r="D112" i="2"/>
  <c r="D81" i="2"/>
  <c r="D80" i="2"/>
  <c r="D79" i="2"/>
  <c r="D74" i="2"/>
  <c r="G72" i="2"/>
  <c r="D35" i="2"/>
  <c r="D34" i="2"/>
  <c r="D33" i="2"/>
  <c r="D17" i="2"/>
  <c r="D28" i="8"/>
  <c r="G26" i="8"/>
  <c r="F26" i="8"/>
  <c r="E26" i="8"/>
  <c r="G20" i="8"/>
  <c r="E20" i="8"/>
  <c r="F20" i="8"/>
  <c r="D16" i="8"/>
  <c r="D15" i="8"/>
  <c r="D25" i="12"/>
  <c r="D26" i="12"/>
  <c r="D27" i="12"/>
  <c r="D28" i="12"/>
  <c r="D29" i="12"/>
  <c r="D30" i="12"/>
  <c r="D31" i="12"/>
  <c r="D32" i="12"/>
  <c r="D33" i="12"/>
  <c r="D34" i="12"/>
  <c r="D41" i="12"/>
  <c r="D42" i="12"/>
  <c r="D43" i="12"/>
  <c r="D44" i="12"/>
  <c r="D45" i="12"/>
  <c r="D46" i="12"/>
  <c r="D50" i="12"/>
  <c r="D51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90" i="12"/>
  <c r="D89" i="12"/>
  <c r="D88" i="12"/>
  <c r="D87" i="12"/>
  <c r="D71" i="12"/>
  <c r="D40" i="12"/>
  <c r="D37" i="12"/>
  <c r="D38" i="12" s="1"/>
  <c r="D24" i="12"/>
  <c r="D13" i="12"/>
  <c r="D14" i="12"/>
  <c r="D15" i="12"/>
  <c r="D16" i="12"/>
  <c r="D17" i="12"/>
  <c r="D18" i="12"/>
  <c r="D19" i="12"/>
  <c r="D20" i="12"/>
  <c r="D21" i="12"/>
  <c r="D12" i="12"/>
  <c r="G91" i="12"/>
  <c r="F91" i="12"/>
  <c r="E91" i="12"/>
  <c r="G85" i="12"/>
  <c r="F85" i="12"/>
  <c r="E85" i="12"/>
  <c r="G69" i="12"/>
  <c r="F69" i="12"/>
  <c r="E69" i="12"/>
  <c r="G38" i="12"/>
  <c r="F38" i="12"/>
  <c r="E38" i="12"/>
  <c r="G35" i="12"/>
  <c r="F35" i="12"/>
  <c r="E35" i="12"/>
  <c r="G22" i="12"/>
  <c r="F22" i="12"/>
  <c r="E22" i="12"/>
  <c r="F91" i="7"/>
  <c r="G91" i="7"/>
  <c r="E69" i="7"/>
  <c r="F69" i="7"/>
  <c r="G69" i="7"/>
  <c r="D37" i="7"/>
  <c r="D38" i="7" s="1"/>
  <c r="E38" i="7"/>
  <c r="F38" i="7"/>
  <c r="E35" i="7"/>
  <c r="F35" i="7"/>
  <c r="E22" i="7"/>
  <c r="F22" i="7"/>
  <c r="G22" i="7"/>
  <c r="D28" i="7"/>
  <c r="D25" i="7"/>
  <c r="D26" i="7"/>
  <c r="D27" i="7"/>
  <c r="D29" i="7"/>
  <c r="D30" i="7"/>
  <c r="D31" i="7"/>
  <c r="D32" i="7"/>
  <c r="D33" i="7"/>
  <c r="D24" i="7"/>
  <c r="D13" i="7"/>
  <c r="D14" i="7"/>
  <c r="D15" i="7"/>
  <c r="D16" i="7"/>
  <c r="D17" i="7"/>
  <c r="D18" i="7"/>
  <c r="D19" i="7"/>
  <c r="D20" i="7"/>
  <c r="D21" i="7"/>
  <c r="D12" i="7"/>
  <c r="D90" i="7"/>
  <c r="D89" i="7"/>
  <c r="D88" i="7"/>
  <c r="D87" i="7"/>
  <c r="G85" i="7"/>
  <c r="F85" i="7"/>
  <c r="E85" i="7"/>
  <c r="D84" i="7"/>
  <c r="D83" i="7"/>
  <c r="D82" i="7"/>
  <c r="D81" i="7"/>
  <c r="D80" i="7"/>
  <c r="D79" i="7"/>
  <c r="D78" i="7"/>
  <c r="D77" i="7"/>
  <c r="D76" i="7"/>
  <c r="D75" i="7"/>
  <c r="D74" i="7"/>
  <c r="D73" i="7"/>
  <c r="D72" i="7"/>
  <c r="D71" i="7"/>
  <c r="D68" i="7"/>
  <c r="D67" i="7"/>
  <c r="D66" i="7"/>
  <c r="D65" i="7"/>
  <c r="D64" i="7"/>
  <c r="D63" i="7"/>
  <c r="D62" i="7"/>
  <c r="D61" i="7"/>
  <c r="D60" i="7"/>
  <c r="D59" i="7"/>
  <c r="D58" i="7"/>
  <c r="D57" i="7"/>
  <c r="D56" i="7"/>
  <c r="D55" i="7"/>
  <c r="D54" i="7"/>
  <c r="D53" i="7"/>
  <c r="D51" i="7"/>
  <c r="D50" i="7"/>
  <c r="D46" i="7"/>
  <c r="D45" i="7"/>
  <c r="D44" i="7"/>
  <c r="D43" i="7"/>
  <c r="D42" i="7"/>
  <c r="D41" i="7"/>
  <c r="D40" i="7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2" i="3"/>
  <c r="D33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E210" i="1"/>
  <c r="F210" i="1"/>
  <c r="G210" i="1"/>
  <c r="E133" i="1"/>
  <c r="F133" i="1"/>
  <c r="G133" i="1"/>
  <c r="D213" i="1" s="1"/>
  <c r="D208" i="1"/>
  <c r="D207" i="1"/>
  <c r="D206" i="1"/>
  <c r="D205" i="1"/>
  <c r="D204" i="1"/>
  <c r="D210" i="1" s="1"/>
  <c r="D203" i="1"/>
  <c r="D185" i="1"/>
  <c r="D200" i="1" s="1"/>
  <c r="D182" i="1"/>
  <c r="D181" i="1"/>
  <c r="D140" i="1"/>
  <c r="D136" i="1"/>
  <c r="D131" i="1"/>
  <c r="D130" i="1"/>
  <c r="D127" i="1"/>
  <c r="D126" i="1"/>
  <c r="D125" i="1"/>
  <c r="D123" i="1"/>
  <c r="D122" i="1"/>
  <c r="D121" i="1"/>
  <c r="D119" i="1"/>
  <c r="D118" i="1"/>
  <c r="D117" i="1"/>
  <c r="D115" i="1"/>
  <c r="D114" i="1"/>
  <c r="D113" i="1"/>
  <c r="D111" i="1"/>
  <c r="D110" i="1"/>
  <c r="D109" i="1"/>
  <c r="D107" i="1"/>
  <c r="D106" i="1"/>
  <c r="D105" i="1"/>
  <c r="D103" i="1"/>
  <c r="D102" i="1"/>
  <c r="D101" i="1"/>
  <c r="D95" i="1"/>
  <c r="D94" i="1"/>
  <c r="D93" i="1"/>
  <c r="D90" i="1"/>
  <c r="D89" i="1"/>
  <c r="D87" i="1"/>
  <c r="D86" i="1"/>
  <c r="D85" i="1"/>
  <c r="D133" i="1" s="1"/>
  <c r="D84" i="1"/>
  <c r="D81" i="1"/>
  <c r="E180" i="1"/>
  <c r="F180" i="1"/>
  <c r="F183" i="1" s="1"/>
  <c r="G180" i="1"/>
  <c r="E139" i="1"/>
  <c r="E178" i="1" s="1"/>
  <c r="F139" i="1"/>
  <c r="F178" i="1" s="1"/>
  <c r="G139" i="1"/>
  <c r="G178" i="1" s="1"/>
  <c r="E137" i="1"/>
  <c r="F137" i="1"/>
  <c r="G137" i="1"/>
  <c r="E124" i="1"/>
  <c r="F124" i="1"/>
  <c r="G124" i="1"/>
  <c r="E120" i="1"/>
  <c r="F120" i="1"/>
  <c r="G120" i="1"/>
  <c r="E116" i="1"/>
  <c r="F116" i="1"/>
  <c r="G116" i="1"/>
  <c r="E112" i="1"/>
  <c r="E108" i="1"/>
  <c r="E104" i="1"/>
  <c r="E100" i="1"/>
  <c r="E92" i="1"/>
  <c r="E88" i="1"/>
  <c r="F88" i="1"/>
  <c r="E72" i="1"/>
  <c r="F72" i="1"/>
  <c r="E67" i="1"/>
  <c r="F67" i="1"/>
  <c r="E62" i="1"/>
  <c r="F62" i="1"/>
  <c r="E57" i="1"/>
  <c r="F57" i="1"/>
  <c r="E52" i="1"/>
  <c r="F52" i="1"/>
  <c r="E47" i="1"/>
  <c r="F47" i="1"/>
  <c r="E42" i="1"/>
  <c r="F42" i="1"/>
  <c r="G42" i="1"/>
  <c r="E31" i="1"/>
  <c r="F31" i="1"/>
  <c r="E26" i="1"/>
  <c r="F26" i="1"/>
  <c r="E20" i="1"/>
  <c r="F20" i="1"/>
  <c r="D16" i="2"/>
  <c r="D100" i="2"/>
  <c r="K134" i="2"/>
  <c r="H134" i="2" s="1"/>
  <c r="M135" i="2"/>
  <c r="N37" i="7"/>
  <c r="N38" i="7" s="1"/>
  <c r="N76" i="1"/>
  <c r="M26" i="14" s="1"/>
  <c r="O185" i="1"/>
  <c r="O200" i="1" s="1"/>
  <c r="H185" i="1"/>
  <c r="H200" i="1" s="1"/>
  <c r="O76" i="1"/>
  <c r="M76" i="1"/>
  <c r="M115" i="1"/>
  <c r="H115" i="1"/>
  <c r="I112" i="1"/>
  <c r="H21" i="14" s="1"/>
  <c r="M37" i="7"/>
  <c r="H37" i="7"/>
  <c r="H38" i="7" s="1"/>
  <c r="J18" i="10"/>
  <c r="I18" i="10"/>
  <c r="H18" i="10"/>
  <c r="O68" i="2"/>
  <c r="H135" i="2"/>
  <c r="N133" i="2"/>
  <c r="J139" i="1"/>
  <c r="L15" i="6"/>
  <c r="D28" i="14"/>
  <c r="O133" i="2"/>
  <c r="L84" i="2"/>
  <c r="D72" i="2"/>
  <c r="M78" i="2"/>
  <c r="O90" i="2"/>
  <c r="L90" i="2" s="1"/>
  <c r="M59" i="2"/>
  <c r="H56" i="2"/>
  <c r="F37" i="14"/>
  <c r="O217" i="4"/>
  <c r="N199" i="4"/>
  <c r="M72" i="14" s="1"/>
  <c r="N69" i="12"/>
  <c r="M22" i="12"/>
  <c r="O76" i="4"/>
  <c r="F38" i="14"/>
  <c r="N147" i="4"/>
  <c r="N144" i="4"/>
  <c r="O100" i="4"/>
  <c r="O199" i="4"/>
  <c r="N72" i="14" s="1"/>
  <c r="M84" i="4"/>
  <c r="M89" i="4"/>
  <c r="M214" i="4"/>
  <c r="D77" i="14"/>
  <c r="E37" i="14"/>
  <c r="N81" i="4"/>
  <c r="F70" i="9" l="1"/>
  <c r="H73" i="9"/>
  <c r="K70" i="9"/>
  <c r="J70" i="9"/>
  <c r="L26" i="14"/>
  <c r="I70" i="9"/>
  <c r="D73" i="9"/>
  <c r="G70" i="9"/>
  <c r="D70" i="9" s="1"/>
  <c r="H74" i="9"/>
  <c r="K33" i="8"/>
  <c r="J17" i="10"/>
  <c r="G17" i="10" s="1"/>
  <c r="L65" i="4"/>
  <c r="L26" i="4"/>
  <c r="O25" i="4"/>
  <c r="L34" i="4"/>
  <c r="L39" i="4"/>
  <c r="L44" i="4"/>
  <c r="L50" i="4"/>
  <c r="O49" i="4"/>
  <c r="L55" i="4"/>
  <c r="L60" i="4"/>
  <c r="G26" i="14"/>
  <c r="G62" i="14"/>
  <c r="M59" i="14"/>
  <c r="L42" i="14"/>
  <c r="L41" i="14"/>
  <c r="L39" i="14"/>
  <c r="N48" i="14"/>
  <c r="L78" i="4"/>
  <c r="L85" i="4"/>
  <c r="L91" i="4"/>
  <c r="L150" i="4"/>
  <c r="L116" i="4"/>
  <c r="L122" i="4"/>
  <c r="N36" i="14"/>
  <c r="G47" i="14"/>
  <c r="G54" i="14"/>
  <c r="L20" i="4"/>
  <c r="L27" i="4"/>
  <c r="L35" i="4"/>
  <c r="L40" i="4"/>
  <c r="L51" i="4"/>
  <c r="L56" i="4"/>
  <c r="L18" i="4"/>
  <c r="G49" i="14"/>
  <c r="G57" i="14"/>
  <c r="E30" i="9"/>
  <c r="J30" i="9"/>
  <c r="F30" i="9"/>
  <c r="H16" i="9"/>
  <c r="H23" i="9"/>
  <c r="I30" i="9"/>
  <c r="G30" i="9"/>
  <c r="H22" i="9"/>
  <c r="H72" i="9" s="1"/>
  <c r="H14" i="9"/>
  <c r="G53" i="14"/>
  <c r="G60" i="14"/>
  <c r="E25" i="9"/>
  <c r="D14" i="14" s="1"/>
  <c r="C14" i="14" s="1"/>
  <c r="N26" i="14"/>
  <c r="F25" i="9"/>
  <c r="E14" i="14" s="1"/>
  <c r="N32" i="9"/>
  <c r="Q21" i="9"/>
  <c r="M53" i="14"/>
  <c r="M50" i="14"/>
  <c r="K30" i="9"/>
  <c r="G50" i="14"/>
  <c r="G58" i="14"/>
  <c r="M31" i="14"/>
  <c r="M33" i="14"/>
  <c r="N42" i="14"/>
  <c r="N41" i="14"/>
  <c r="N39" i="14"/>
  <c r="L77" i="4"/>
  <c r="L86" i="4"/>
  <c r="L90" i="4"/>
  <c r="L107" i="4"/>
  <c r="L48" i="14"/>
  <c r="L33" i="14"/>
  <c r="K33" i="14" s="1"/>
  <c r="N60" i="14"/>
  <c r="M42" i="14"/>
  <c r="M41" i="14"/>
  <c r="M39" i="14"/>
  <c r="L153" i="4"/>
  <c r="M64" i="14"/>
  <c r="F17" i="14"/>
  <c r="D20" i="1"/>
  <c r="D31" i="1"/>
  <c r="H42" i="1"/>
  <c r="L77" i="14"/>
  <c r="D52" i="1"/>
  <c r="H17" i="14"/>
  <c r="H31" i="1"/>
  <c r="D57" i="1"/>
  <c r="D67" i="1"/>
  <c r="D26" i="1"/>
  <c r="H20" i="1"/>
  <c r="H26" i="1"/>
  <c r="D47" i="1"/>
  <c r="D42" i="1"/>
  <c r="D62" i="1"/>
  <c r="D72" i="1"/>
  <c r="H47" i="1"/>
  <c r="H57" i="1"/>
  <c r="H62" i="1"/>
  <c r="H67" i="1"/>
  <c r="H72" i="1"/>
  <c r="F19" i="14"/>
  <c r="F15" i="14"/>
  <c r="H20" i="14"/>
  <c r="H23" i="14"/>
  <c r="J17" i="14"/>
  <c r="I25" i="14"/>
  <c r="D17" i="14"/>
  <c r="E20" i="14"/>
  <c r="D21" i="14"/>
  <c r="E24" i="14"/>
  <c r="L74" i="14"/>
  <c r="L63" i="14"/>
  <c r="I17" i="14"/>
  <c r="I19" i="14"/>
  <c r="H22" i="14"/>
  <c r="H25" i="14"/>
  <c r="N67" i="14"/>
  <c r="J16" i="14"/>
  <c r="G18" i="10"/>
  <c r="E15" i="14"/>
  <c r="J15" i="14"/>
  <c r="I16" i="14"/>
  <c r="F20" i="14"/>
  <c r="F22" i="14"/>
  <c r="M67" i="14"/>
  <c r="M75" i="14"/>
  <c r="C44" i="14"/>
  <c r="E16" i="14"/>
  <c r="D16" i="14"/>
  <c r="D20" i="14"/>
  <c r="D24" i="14"/>
  <c r="H19" i="14"/>
  <c r="M69" i="14"/>
  <c r="G21" i="14"/>
  <c r="E17" i="14"/>
  <c r="D18" i="14"/>
  <c r="E21" i="14"/>
  <c r="D22" i="14"/>
  <c r="M74" i="14"/>
  <c r="M62" i="14"/>
  <c r="M58" i="14"/>
  <c r="M57" i="14"/>
  <c r="M54" i="14"/>
  <c r="M51" i="14"/>
  <c r="M49" i="14"/>
  <c r="M47" i="14"/>
  <c r="M46" i="14"/>
  <c r="L40" i="14"/>
  <c r="G18" i="14"/>
  <c r="H15" i="14"/>
  <c r="J19" i="14"/>
  <c r="I20" i="14"/>
  <c r="I22" i="14"/>
  <c r="I23" i="14"/>
  <c r="I24" i="14"/>
  <c r="F21" i="14"/>
  <c r="N73" i="14"/>
  <c r="M45" i="14"/>
  <c r="L76" i="14"/>
  <c r="K76" i="14" s="1"/>
  <c r="G19" i="10"/>
  <c r="L62" i="14"/>
  <c r="H24" i="14"/>
  <c r="N69" i="14"/>
  <c r="M73" i="14"/>
  <c r="L75" i="14"/>
  <c r="M76" i="14"/>
  <c r="E19" i="14"/>
  <c r="E23" i="14"/>
  <c r="M30" i="14"/>
  <c r="F23" i="14"/>
  <c r="F24" i="14"/>
  <c r="N70" i="14"/>
  <c r="H16" i="14"/>
  <c r="D15" i="14"/>
  <c r="E18" i="14"/>
  <c r="D19" i="14"/>
  <c r="E22" i="14"/>
  <c r="D23" i="14"/>
  <c r="K13" i="14"/>
  <c r="N62" i="14"/>
  <c r="I15" i="14"/>
  <c r="F16" i="14"/>
  <c r="J20" i="14"/>
  <c r="J22" i="14"/>
  <c r="J23" i="14"/>
  <c r="J24" i="14"/>
  <c r="J25" i="14"/>
  <c r="N45" i="14"/>
  <c r="L216" i="4"/>
  <c r="L165" i="4"/>
  <c r="L164" i="4"/>
  <c r="L189" i="4"/>
  <c r="L190" i="4"/>
  <c r="L69" i="14"/>
  <c r="N74" i="14"/>
  <c r="L170" i="4"/>
  <c r="L174" i="4"/>
  <c r="L177" i="4"/>
  <c r="L180" i="4"/>
  <c r="L182" i="4"/>
  <c r="L186" i="4"/>
  <c r="L188" i="4"/>
  <c r="L192" i="4"/>
  <c r="L195" i="4"/>
  <c r="L159" i="4"/>
  <c r="L161" i="4" s="1"/>
  <c r="M60" i="14"/>
  <c r="N35" i="14"/>
  <c r="N30" i="14"/>
  <c r="N29" i="14"/>
  <c r="L61" i="14"/>
  <c r="L60" i="14"/>
  <c r="L58" i="14"/>
  <c r="L56" i="14"/>
  <c r="L55" i="14"/>
  <c r="L54" i="14"/>
  <c r="L53" i="14"/>
  <c r="L52" i="14"/>
  <c r="L51" i="14"/>
  <c r="L50" i="14"/>
  <c r="L49" i="14"/>
  <c r="L46" i="14"/>
  <c r="L44" i="14"/>
  <c r="L43" i="14"/>
  <c r="N38" i="14"/>
  <c r="L102" i="4"/>
  <c r="L103" i="4"/>
  <c r="L148" i="4"/>
  <c r="L35" i="14"/>
  <c r="L34" i="14"/>
  <c r="L32" i="14"/>
  <c r="L30" i="14"/>
  <c r="N61" i="14"/>
  <c r="N58" i="14"/>
  <c r="N57" i="14"/>
  <c r="N56" i="14"/>
  <c r="N55" i="14"/>
  <c r="N53" i="14"/>
  <c r="N52" i="14"/>
  <c r="N51" i="14"/>
  <c r="N50" i="14"/>
  <c r="N49" i="14"/>
  <c r="N46" i="14"/>
  <c r="N44" i="14"/>
  <c r="N43" i="14"/>
  <c r="M37" i="14"/>
  <c r="L87" i="4"/>
  <c r="L98" i="4"/>
  <c r="L106" i="4"/>
  <c r="M48" i="14"/>
  <c r="O37" i="4"/>
  <c r="N41" i="4"/>
  <c r="O53" i="4"/>
  <c r="N82" i="2"/>
  <c r="M28" i="14"/>
  <c r="M82" i="2"/>
  <c r="L28" i="14"/>
  <c r="K28" i="14" s="1"/>
  <c r="L72" i="2"/>
  <c r="N60" i="2"/>
  <c r="D60" i="2"/>
  <c r="D32" i="2"/>
  <c r="N134" i="2"/>
  <c r="M27" i="14"/>
  <c r="M134" i="2"/>
  <c r="L134" i="2" s="1"/>
  <c r="L27" i="14"/>
  <c r="K27" i="14" s="1"/>
  <c r="O12" i="3"/>
  <c r="D12" i="3"/>
  <c r="H12" i="3"/>
  <c r="K64" i="14"/>
  <c r="L13" i="3"/>
  <c r="L25" i="3"/>
  <c r="L28" i="3"/>
  <c r="L31" i="3"/>
  <c r="L45" i="14"/>
  <c r="N43" i="9"/>
  <c r="N63" i="9"/>
  <c r="N61" i="9" s="1"/>
  <c r="M43" i="9"/>
  <c r="L47" i="14" s="1"/>
  <c r="M63" i="9"/>
  <c r="M61" i="9" s="1"/>
  <c r="N33" i="9"/>
  <c r="N75" i="9" s="1"/>
  <c r="N26" i="9"/>
  <c r="O33" i="9"/>
  <c r="O75" i="9" s="1"/>
  <c r="O26" i="9"/>
  <c r="L26" i="9" s="1"/>
  <c r="O14" i="9"/>
  <c r="O22" i="9"/>
  <c r="N16" i="9"/>
  <c r="N23" i="9"/>
  <c r="M14" i="9"/>
  <c r="M22" i="9"/>
  <c r="M72" i="9" s="1"/>
  <c r="M16" i="9"/>
  <c r="M23" i="9"/>
  <c r="N14" i="9"/>
  <c r="N22" i="9"/>
  <c r="N72" i="9" s="1"/>
  <c r="O16" i="9"/>
  <c r="O23" i="9"/>
  <c r="O73" i="9" s="1"/>
  <c r="L29" i="9"/>
  <c r="L32" i="9" s="1"/>
  <c r="E16" i="10"/>
  <c r="L50" i="9"/>
  <c r="L49" i="9" s="1"/>
  <c r="I38" i="9"/>
  <c r="K38" i="9"/>
  <c r="D57" i="9"/>
  <c r="O14" i="8"/>
  <c r="O17" i="8" s="1"/>
  <c r="M14" i="8"/>
  <c r="J16" i="10"/>
  <c r="G38" i="9"/>
  <c r="F15" i="10" s="1"/>
  <c r="L58" i="9"/>
  <c r="L57" i="9" s="1"/>
  <c r="L19" i="9"/>
  <c r="L18" i="9" s="1"/>
  <c r="O38" i="9"/>
  <c r="N35" i="9"/>
  <c r="E38" i="9"/>
  <c r="D15" i="10" s="1"/>
  <c r="H16" i="10"/>
  <c r="M35" i="9"/>
  <c r="D40" i="9"/>
  <c r="L88" i="7"/>
  <c r="O35" i="7"/>
  <c r="L27" i="7"/>
  <c r="L28" i="7"/>
  <c r="L30" i="7"/>
  <c r="L33" i="7"/>
  <c r="L34" i="7"/>
  <c r="L77" i="7"/>
  <c r="L72" i="7"/>
  <c r="L50" i="7"/>
  <c r="L26" i="7"/>
  <c r="L21" i="7"/>
  <c r="L18" i="7"/>
  <c r="L90" i="12"/>
  <c r="L89" i="12"/>
  <c r="D53" i="9"/>
  <c r="L52" i="9"/>
  <c r="L51" i="9" s="1"/>
  <c r="L36" i="9"/>
  <c r="O35" i="9"/>
  <c r="D18" i="9"/>
  <c r="L60" i="9"/>
  <c r="L59" i="9" s="1"/>
  <c r="O51" i="9"/>
  <c r="N54" i="14" s="1"/>
  <c r="L17" i="9"/>
  <c r="L56" i="9"/>
  <c r="L55" i="9" s="1"/>
  <c r="D55" i="9"/>
  <c r="L46" i="9"/>
  <c r="L45" i="9" s="1"/>
  <c r="L48" i="9"/>
  <c r="L47" i="9" s="1"/>
  <c r="F38" i="9"/>
  <c r="E15" i="10" s="1"/>
  <c r="N83" i="1"/>
  <c r="N80" i="1" s="1"/>
  <c r="O83" i="1"/>
  <c r="O80" i="1" s="1"/>
  <c r="L28" i="8"/>
  <c r="L29" i="8" s="1"/>
  <c r="N29" i="8"/>
  <c r="M17" i="8"/>
  <c r="L16" i="8"/>
  <c r="D29" i="8"/>
  <c r="O29" i="8"/>
  <c r="O91" i="7"/>
  <c r="L82" i="7"/>
  <c r="L80" i="7"/>
  <c r="L79" i="7"/>
  <c r="L78" i="7"/>
  <c r="L76" i="7"/>
  <c r="L73" i="7"/>
  <c r="O85" i="7"/>
  <c r="L65" i="7"/>
  <c r="L64" i="7"/>
  <c r="L60" i="7"/>
  <c r="L46" i="7"/>
  <c r="L47" i="7"/>
  <c r="L12" i="7"/>
  <c r="L90" i="7"/>
  <c r="L89" i="7"/>
  <c r="L84" i="7"/>
  <c r="L81" i="7"/>
  <c r="L56" i="7"/>
  <c r="L55" i="7"/>
  <c r="L54" i="7"/>
  <c r="L53" i="7"/>
  <c r="L51" i="7"/>
  <c r="L45" i="7"/>
  <c r="L44" i="7"/>
  <c r="L43" i="7"/>
  <c r="L41" i="7"/>
  <c r="L40" i="7"/>
  <c r="L14" i="7"/>
  <c r="L12" i="6"/>
  <c r="L13" i="6" s="1"/>
  <c r="F17" i="6"/>
  <c r="M223" i="4"/>
  <c r="L66" i="4"/>
  <c r="L223" i="4" s="1"/>
  <c r="L69" i="4"/>
  <c r="O41" i="4"/>
  <c r="L210" i="4"/>
  <c r="L214" i="4"/>
  <c r="L24" i="4"/>
  <c r="L32" i="4"/>
  <c r="L38" i="4"/>
  <c r="L43" i="4"/>
  <c r="L48" i="4"/>
  <c r="L54" i="4"/>
  <c r="L59" i="4"/>
  <c r="L74" i="4"/>
  <c r="L83" i="4"/>
  <c r="L82" i="4"/>
  <c r="L96" i="4"/>
  <c r="L99" i="4"/>
  <c r="L101" i="4"/>
  <c r="L154" i="4"/>
  <c r="L147" i="4"/>
  <c r="L145" i="4"/>
  <c r="L167" i="4"/>
  <c r="L191" i="4"/>
  <c r="L194" i="4"/>
  <c r="L198" i="4"/>
  <c r="L200" i="4"/>
  <c r="L204" i="4"/>
  <c r="L205" i="4"/>
  <c r="L215" i="4"/>
  <c r="M21" i="4"/>
  <c r="L22" i="4"/>
  <c r="M29" i="4"/>
  <c r="L30" i="4"/>
  <c r="M45" i="4"/>
  <c r="L46" i="4"/>
  <c r="N29" i="4"/>
  <c r="M41" i="4"/>
  <c r="L14" i="4"/>
  <c r="L19" i="4"/>
  <c r="L23" i="4"/>
  <c r="L28" i="4"/>
  <c r="L64" i="4"/>
  <c r="L222" i="4" s="1"/>
  <c r="L31" i="4"/>
  <c r="L36" i="4"/>
  <c r="L42" i="4"/>
  <c r="L47" i="4"/>
  <c r="L52" i="4"/>
  <c r="L58" i="4"/>
  <c r="L75" i="4"/>
  <c r="L79" i="4"/>
  <c r="L92" i="4"/>
  <c r="L95" i="4"/>
  <c r="L108" i="4"/>
  <c r="L110" i="4"/>
  <c r="L112" i="4"/>
  <c r="L114" i="4"/>
  <c r="L118" i="4"/>
  <c r="L120" i="4"/>
  <c r="L124" i="4"/>
  <c r="L126" i="4"/>
  <c r="L128" i="4"/>
  <c r="L130" i="4"/>
  <c r="L132" i="4"/>
  <c r="L134" i="4"/>
  <c r="L136" i="4"/>
  <c r="L138" i="4"/>
  <c r="L140" i="4"/>
  <c r="L142" i="4"/>
  <c r="L155" i="4"/>
  <c r="L149" i="4"/>
  <c r="L146" i="4"/>
  <c r="L168" i="4"/>
  <c r="L171" i="4"/>
  <c r="L183" i="4"/>
  <c r="L197" i="4"/>
  <c r="L203" i="4"/>
  <c r="L217" i="4"/>
  <c r="M229" i="4"/>
  <c r="L211" i="4"/>
  <c r="L229" i="4" s="1"/>
  <c r="M25" i="4"/>
  <c r="L25" i="4" s="1"/>
  <c r="O21" i="4"/>
  <c r="N25" i="4"/>
  <c r="O29" i="4"/>
  <c r="N33" i="4"/>
  <c r="M37" i="4"/>
  <c r="O45" i="4"/>
  <c r="M53" i="4"/>
  <c r="N21" i="4"/>
  <c r="M225" i="4"/>
  <c r="O33" i="4"/>
  <c r="N37" i="4"/>
  <c r="N53" i="4"/>
  <c r="N225" i="4"/>
  <c r="M178" i="4"/>
  <c r="L65" i="14" s="1"/>
  <c r="N100" i="4"/>
  <c r="M38" i="14" s="1"/>
  <c r="O97" i="4"/>
  <c r="N37" i="14" s="1"/>
  <c r="N152" i="4"/>
  <c r="M181" i="4"/>
  <c r="L66" i="14" s="1"/>
  <c r="M193" i="4"/>
  <c r="O163" i="4"/>
  <c r="M76" i="4"/>
  <c r="L76" i="4" s="1"/>
  <c r="C65" i="14"/>
  <c r="M81" i="4"/>
  <c r="N94" i="4"/>
  <c r="M36" i="14" s="1"/>
  <c r="N169" i="4"/>
  <c r="N181" i="4"/>
  <c r="M66" i="14" s="1"/>
  <c r="L51" i="3"/>
  <c r="L50" i="3"/>
  <c r="L47" i="3"/>
  <c r="L46" i="3"/>
  <c r="L45" i="3"/>
  <c r="L32" i="3"/>
  <c r="L30" i="3"/>
  <c r="L29" i="3"/>
  <c r="L18" i="3"/>
  <c r="L17" i="3"/>
  <c r="L16" i="3"/>
  <c r="L23" i="3"/>
  <c r="M136" i="2"/>
  <c r="M60" i="2"/>
  <c r="M56" i="2"/>
  <c r="D52" i="2"/>
  <c r="N40" i="2"/>
  <c r="O36" i="2"/>
  <c r="N32" i="2"/>
  <c r="L17" i="2"/>
  <c r="L27" i="2"/>
  <c r="M122" i="2"/>
  <c r="L122" i="2" s="1"/>
  <c r="D131" i="2"/>
  <c r="D121" i="2"/>
  <c r="D137" i="2"/>
  <c r="L131" i="2"/>
  <c r="L121" i="2"/>
  <c r="L74" i="2"/>
  <c r="R16" i="2" s="1"/>
  <c r="M32" i="2"/>
  <c r="L26" i="2"/>
  <c r="L18" i="2"/>
  <c r="L28" i="2"/>
  <c r="L24" i="2"/>
  <c r="L128" i="2"/>
  <c r="L35" i="2"/>
  <c r="O40" i="2"/>
  <c r="L54" i="2"/>
  <c r="H131" i="2"/>
  <c r="H127" i="2"/>
  <c r="L129" i="2"/>
  <c r="O52" i="2"/>
  <c r="K108" i="2"/>
  <c r="L59" i="2"/>
  <c r="O96" i="2"/>
  <c r="L96" i="2" s="1"/>
  <c r="L133" i="2"/>
  <c r="L127" i="2"/>
  <c r="D64" i="2"/>
  <c r="G108" i="2"/>
  <c r="D126" i="2"/>
  <c r="L22" i="2"/>
  <c r="K140" i="2"/>
  <c r="L23" i="2"/>
  <c r="M123" i="2"/>
  <c r="L123" i="2" s="1"/>
  <c r="L19" i="2"/>
  <c r="F28" i="14"/>
  <c r="O94" i="2"/>
  <c r="L94" i="2" s="1"/>
  <c r="L29" i="2"/>
  <c r="H121" i="2"/>
  <c r="L115" i="2"/>
  <c r="K82" i="2"/>
  <c r="O32" i="2"/>
  <c r="D68" i="2"/>
  <c r="O86" i="2"/>
  <c r="L86" i="2" s="1"/>
  <c r="O100" i="2"/>
  <c r="L100" i="2" s="1"/>
  <c r="D123" i="2"/>
  <c r="D127" i="2"/>
  <c r="D139" i="2"/>
  <c r="H36" i="2"/>
  <c r="N68" i="2"/>
  <c r="H78" i="2"/>
  <c r="H82" i="2" s="1"/>
  <c r="H129" i="2"/>
  <c r="O110" i="2"/>
  <c r="O118" i="2" s="1"/>
  <c r="L114" i="2"/>
  <c r="H83" i="1"/>
  <c r="M83" i="1"/>
  <c r="M80" i="1" s="1"/>
  <c r="L77" i="12"/>
  <c r="N35" i="12"/>
  <c r="L81" i="12"/>
  <c r="L17" i="12"/>
  <c r="L66" i="12"/>
  <c r="L64" i="12"/>
  <c r="L84" i="12"/>
  <c r="L76" i="12"/>
  <c r="E84" i="11"/>
  <c r="C11" i="11"/>
  <c r="E71" i="11"/>
  <c r="E70" i="11" s="1"/>
  <c r="M71" i="4"/>
  <c r="O81" i="4"/>
  <c r="N31" i="14" s="1"/>
  <c r="O84" i="4"/>
  <c r="L84" i="4" s="1"/>
  <c r="C32" i="14"/>
  <c r="O105" i="4"/>
  <c r="L105" i="4" s="1"/>
  <c r="O196" i="4"/>
  <c r="N71" i="14" s="1"/>
  <c r="O214" i="4"/>
  <c r="N77" i="14" s="1"/>
  <c r="F77" i="14"/>
  <c r="M187" i="4"/>
  <c r="M199" i="4"/>
  <c r="O73" i="4"/>
  <c r="M161" i="4"/>
  <c r="D60" i="14"/>
  <c r="E29" i="14"/>
  <c r="N76" i="4"/>
  <c r="M29" i="14" s="1"/>
  <c r="N89" i="4"/>
  <c r="M34" i="14" s="1"/>
  <c r="N105" i="4"/>
  <c r="M40" i="14" s="1"/>
  <c r="E40" i="14"/>
  <c r="O212" i="4"/>
  <c r="O89" i="4"/>
  <c r="N34" i="14" s="1"/>
  <c r="M228" i="4"/>
  <c r="M166" i="4"/>
  <c r="N187" i="4"/>
  <c r="M68" i="14" s="1"/>
  <c r="O209" i="4"/>
  <c r="F64" i="14"/>
  <c r="M163" i="4"/>
  <c r="C36" i="14"/>
  <c r="N73" i="4"/>
  <c r="N84" i="4"/>
  <c r="M32" i="14" s="1"/>
  <c r="N17" i="4"/>
  <c r="O181" i="4"/>
  <c r="N66" i="14" s="1"/>
  <c r="M196" i="4"/>
  <c r="L71" i="14" s="1"/>
  <c r="M222" i="4"/>
  <c r="O169" i="4"/>
  <c r="N193" i="4"/>
  <c r="M70" i="14" s="1"/>
  <c r="H29" i="8"/>
  <c r="H17" i="8"/>
  <c r="L34" i="2"/>
  <c r="L32" i="2" s="1"/>
  <c r="H132" i="2"/>
  <c r="N196" i="4"/>
  <c r="M71" i="14" s="1"/>
  <c r="M144" i="4"/>
  <c r="L59" i="14" s="1"/>
  <c r="M100" i="4"/>
  <c r="L100" i="4" s="1"/>
  <c r="N49" i="4"/>
  <c r="M49" i="4"/>
  <c r="L49" i="4" s="1"/>
  <c r="N45" i="4"/>
  <c r="R71" i="4"/>
  <c r="L19" i="7"/>
  <c r="M35" i="7"/>
  <c r="L87" i="7"/>
  <c r="H85" i="7"/>
  <c r="L74" i="7"/>
  <c r="L83" i="7"/>
  <c r="L75" i="7"/>
  <c r="L58" i="7"/>
  <c r="L34" i="3"/>
  <c r="N202" i="1"/>
  <c r="N209" i="1" s="1"/>
  <c r="O210" i="1"/>
  <c r="M52" i="2"/>
  <c r="N48" i="2"/>
  <c r="N36" i="2"/>
  <c r="H14" i="2"/>
  <c r="N214" i="4"/>
  <c r="M77" i="14" s="1"/>
  <c r="C74" i="14"/>
  <c r="O166" i="4"/>
  <c r="O144" i="4"/>
  <c r="N59" i="14" s="1"/>
  <c r="M125" i="2"/>
  <c r="L125" i="2" s="1"/>
  <c r="L20" i="2"/>
  <c r="O178" i="4"/>
  <c r="N65" i="14" s="1"/>
  <c r="M57" i="4"/>
  <c r="O104" i="2"/>
  <c r="D104" i="2"/>
  <c r="M138" i="2"/>
  <c r="C68" i="14"/>
  <c r="L112" i="2"/>
  <c r="H35" i="9"/>
  <c r="N135" i="2"/>
  <c r="L39" i="2"/>
  <c r="L36" i="2" s="1"/>
  <c r="M48" i="2"/>
  <c r="L29" i="7"/>
  <c r="M33" i="9"/>
  <c r="M75" i="9" s="1"/>
  <c r="L27" i="9"/>
  <c r="D48" i="2"/>
  <c r="E17" i="6"/>
  <c r="L31" i="12"/>
  <c r="L73" i="12"/>
  <c r="N52" i="2"/>
  <c r="H48" i="2"/>
  <c r="H136" i="2"/>
  <c r="L49" i="3"/>
  <c r="L48" i="3"/>
  <c r="N17" i="6"/>
  <c r="K17" i="6"/>
  <c r="L24" i="7"/>
  <c r="L62" i="7"/>
  <c r="L59" i="7"/>
  <c r="L57" i="7"/>
  <c r="L15" i="9"/>
  <c r="M184" i="4"/>
  <c r="D122" i="2"/>
  <c r="D130" i="2"/>
  <c r="D135" i="2"/>
  <c r="D41" i="9"/>
  <c r="L72" i="12"/>
  <c r="L87" i="12"/>
  <c r="L214" i="1"/>
  <c r="H213" i="1"/>
  <c r="N139" i="2"/>
  <c r="L63" i="2"/>
  <c r="L55" i="2"/>
  <c r="L70" i="2"/>
  <c r="M108" i="2"/>
  <c r="H130" i="2"/>
  <c r="H128" i="2"/>
  <c r="H125" i="2"/>
  <c r="L15" i="3"/>
  <c r="L24" i="3"/>
  <c r="L16" i="7"/>
  <c r="N22" i="7"/>
  <c r="L32" i="7"/>
  <c r="N85" i="7"/>
  <c r="O57" i="4"/>
  <c r="L52" i="7"/>
  <c r="M63" i="4"/>
  <c r="D86" i="2"/>
  <c r="O22" i="12"/>
  <c r="L21" i="12"/>
  <c r="L15" i="12"/>
  <c r="L13" i="12"/>
  <c r="L24" i="12"/>
  <c r="L25" i="12"/>
  <c r="L27" i="12"/>
  <c r="L28" i="12"/>
  <c r="H69" i="12"/>
  <c r="O69" i="12"/>
  <c r="L60" i="12"/>
  <c r="L55" i="12"/>
  <c r="L42" i="12"/>
  <c r="O136" i="2"/>
  <c r="H32" i="2"/>
  <c r="L58" i="2"/>
  <c r="L56" i="2" s="1"/>
  <c r="E17" i="11"/>
  <c r="E30" i="11"/>
  <c r="E25" i="11" s="1"/>
  <c r="L19" i="3"/>
  <c r="L40" i="3"/>
  <c r="H69" i="7"/>
  <c r="L14" i="3"/>
  <c r="L12" i="3" s="1"/>
  <c r="L27" i="3"/>
  <c r="L21" i="3"/>
  <c r="H133" i="1"/>
  <c r="M108" i="1"/>
  <c r="M96" i="1"/>
  <c r="O112" i="1"/>
  <c r="O37" i="1"/>
  <c r="L119" i="1"/>
  <c r="L106" i="1"/>
  <c r="N37" i="1"/>
  <c r="M37" i="1"/>
  <c r="L84" i="1"/>
  <c r="N120" i="1"/>
  <c r="M116" i="1"/>
  <c r="H139" i="1"/>
  <c r="H178" i="1" s="1"/>
  <c r="D139" i="1"/>
  <c r="D178" i="1" s="1"/>
  <c r="F25" i="14"/>
  <c r="O67" i="1"/>
  <c r="L50" i="1"/>
  <c r="N180" i="1"/>
  <c r="N183" i="1" s="1"/>
  <c r="D214" i="1"/>
  <c r="L204" i="1"/>
  <c r="L210" i="1" s="1"/>
  <c r="M139" i="1"/>
  <c r="M178" i="1" s="1"/>
  <c r="O15" i="1"/>
  <c r="D92" i="1"/>
  <c r="L33" i="1"/>
  <c r="L28" i="1"/>
  <c r="M72" i="1"/>
  <c r="H120" i="1"/>
  <c r="N108" i="1"/>
  <c r="N104" i="1"/>
  <c r="H88" i="1"/>
  <c r="L205" i="1"/>
  <c r="G78" i="1"/>
  <c r="F13" i="10" s="1"/>
  <c r="L203" i="1"/>
  <c r="L32" i="1"/>
  <c r="L73" i="1"/>
  <c r="L131" i="1"/>
  <c r="L122" i="1"/>
  <c r="O120" i="1"/>
  <c r="O116" i="1"/>
  <c r="L115" i="1"/>
  <c r="L105" i="1"/>
  <c r="L208" i="1"/>
  <c r="L127" i="1"/>
  <c r="H137" i="1"/>
  <c r="N139" i="1"/>
  <c r="N178" i="1" s="1"/>
  <c r="J78" i="1"/>
  <c r="I13" i="10" s="1"/>
  <c r="M15" i="1"/>
  <c r="M112" i="1"/>
  <c r="M26" i="1"/>
  <c r="N20" i="1"/>
  <c r="L23" i="1"/>
  <c r="L21" i="1"/>
  <c r="L49" i="1"/>
  <c r="N47" i="1"/>
  <c r="L74" i="1"/>
  <c r="N72" i="1"/>
  <c r="N62" i="1"/>
  <c r="M52" i="1"/>
  <c r="N124" i="1"/>
  <c r="L97" i="1"/>
  <c r="N88" i="1"/>
  <c r="M104" i="1"/>
  <c r="N15" i="1"/>
  <c r="L27" i="1"/>
  <c r="L24" i="1"/>
  <c r="L48" i="1"/>
  <c r="L43" i="1"/>
  <c r="L40" i="1"/>
  <c r="L70" i="1"/>
  <c r="L60" i="1"/>
  <c r="L123" i="1"/>
  <c r="L121" i="1"/>
  <c r="L118" i="1"/>
  <c r="L117" i="1"/>
  <c r="L114" i="1"/>
  <c r="L113" i="1"/>
  <c r="L111" i="1"/>
  <c r="L110" i="1"/>
  <c r="O108" i="1"/>
  <c r="L107" i="1"/>
  <c r="L101" i="1"/>
  <c r="O96" i="1"/>
  <c r="D124" i="1"/>
  <c r="M202" i="1"/>
  <c r="M209" i="1" s="1"/>
  <c r="E78" i="1"/>
  <c r="L34" i="1"/>
  <c r="N31" i="1"/>
  <c r="O42" i="1"/>
  <c r="N42" i="1"/>
  <c r="M42" i="1"/>
  <c r="L39" i="1"/>
  <c r="L77" i="1"/>
  <c r="L59" i="1"/>
  <c r="H124" i="1"/>
  <c r="L99" i="1"/>
  <c r="N137" i="1"/>
  <c r="L136" i="1"/>
  <c r="L19" i="1"/>
  <c r="K78" i="1"/>
  <c r="J13" i="10" s="1"/>
  <c r="N92" i="1"/>
  <c r="O133" i="1"/>
  <c r="N133" i="1"/>
  <c r="L85" i="1"/>
  <c r="D100" i="1"/>
  <c r="D128" i="1"/>
  <c r="L22" i="1"/>
  <c r="L75" i="1"/>
  <c r="L68" i="1"/>
  <c r="L65" i="1"/>
  <c r="L125" i="1"/>
  <c r="L102" i="1"/>
  <c r="L94" i="1"/>
  <c r="L86" i="1"/>
  <c r="L81" i="1"/>
  <c r="L129" i="1"/>
  <c r="O17" i="6"/>
  <c r="M13" i="6"/>
  <c r="M17" i="6" s="1"/>
  <c r="F108" i="2"/>
  <c r="E17" i="10" s="1"/>
  <c r="F133" i="2"/>
  <c r="F119" i="2" s="1"/>
  <c r="D26" i="9"/>
  <c r="D28" i="9"/>
  <c r="F47" i="14"/>
  <c r="C47" i="14" s="1"/>
  <c r="D43" i="9"/>
  <c r="F49" i="14"/>
  <c r="C49" i="14" s="1"/>
  <c r="D45" i="9"/>
  <c r="C51" i="14"/>
  <c r="F53" i="14"/>
  <c r="D49" i="9"/>
  <c r="M26" i="8"/>
  <c r="L25" i="8"/>
  <c r="H49" i="9"/>
  <c r="H38" i="9"/>
  <c r="H104" i="1"/>
  <c r="L44" i="1"/>
  <c r="L16" i="2"/>
  <c r="D98" i="2"/>
  <c r="O98" i="2"/>
  <c r="L98" i="2" s="1"/>
  <c r="O92" i="2"/>
  <c r="L92" i="2" s="1"/>
  <c r="D92" i="2"/>
  <c r="H92" i="1"/>
  <c r="H140" i="2"/>
  <c r="D85" i="12"/>
  <c r="D44" i="2"/>
  <c r="F76" i="2"/>
  <c r="G76" i="2"/>
  <c r="D124" i="2"/>
  <c r="D132" i="2"/>
  <c r="C62" i="14"/>
  <c r="D59" i="9"/>
  <c r="O128" i="1"/>
  <c r="L50" i="2"/>
  <c r="L48" i="2" s="1"/>
  <c r="O48" i="2"/>
  <c r="M91" i="7"/>
  <c r="D35" i="12"/>
  <c r="D32" i="9"/>
  <c r="C46" i="14"/>
  <c r="D47" i="9"/>
  <c r="D50" i="14"/>
  <c r="C50" i="14" s="1"/>
  <c r="C52" i="14"/>
  <c r="D137" i="1"/>
  <c r="H22" i="12"/>
  <c r="L71" i="12"/>
  <c r="N91" i="12"/>
  <c r="N52" i="1"/>
  <c r="N57" i="1"/>
  <c r="L54" i="1"/>
  <c r="L98" i="1"/>
  <c r="L76" i="1"/>
  <c r="D180" i="1"/>
  <c r="D183" i="1" s="1"/>
  <c r="D35" i="7"/>
  <c r="M88" i="1"/>
  <c r="L140" i="1"/>
  <c r="L182" i="1"/>
  <c r="L181" i="1"/>
  <c r="L207" i="1"/>
  <c r="L124" i="2"/>
  <c r="D104" i="1"/>
  <c r="D108" i="1"/>
  <c r="D112" i="1"/>
  <c r="D120" i="1"/>
  <c r="D78" i="2"/>
  <c r="D82" i="2" s="1"/>
  <c r="D40" i="2"/>
  <c r="D138" i="2"/>
  <c r="D134" i="2"/>
  <c r="D35" i="9"/>
  <c r="I92" i="12"/>
  <c r="L34" i="12"/>
  <c r="L46" i="12"/>
  <c r="L45" i="12"/>
  <c r="L44" i="12"/>
  <c r="L80" i="12"/>
  <c r="L79" i="12"/>
  <c r="L78" i="12"/>
  <c r="L45" i="1"/>
  <c r="L38" i="1"/>
  <c r="O62" i="1"/>
  <c r="L64" i="1"/>
  <c r="L55" i="1"/>
  <c r="N112" i="1"/>
  <c r="L87" i="1"/>
  <c r="L206" i="1"/>
  <c r="H40" i="2"/>
  <c r="N44" i="2"/>
  <c r="L62" i="2"/>
  <c r="N64" i="2"/>
  <c r="H138" i="2"/>
  <c r="L43" i="3"/>
  <c r="L42" i="3"/>
  <c r="L41" i="3"/>
  <c r="H17" i="6"/>
  <c r="K92" i="7"/>
  <c r="N91" i="7"/>
  <c r="L68" i="7"/>
  <c r="L67" i="7"/>
  <c r="L66" i="7"/>
  <c r="L63" i="7"/>
  <c r="O187" i="4"/>
  <c r="N68" i="14" s="1"/>
  <c r="D128" i="2"/>
  <c r="D129" i="2"/>
  <c r="D136" i="2"/>
  <c r="L29" i="12"/>
  <c r="L67" i="12"/>
  <c r="L65" i="12"/>
  <c r="L63" i="12"/>
  <c r="L62" i="12"/>
  <c r="L61" i="12"/>
  <c r="L57" i="12"/>
  <c r="L56" i="12"/>
  <c r="L54" i="12"/>
  <c r="L51" i="12"/>
  <c r="L50" i="12"/>
  <c r="H91" i="12"/>
  <c r="L88" i="12"/>
  <c r="M31" i="1"/>
  <c r="O31" i="1"/>
  <c r="O20" i="1"/>
  <c r="N67" i="1"/>
  <c r="O57" i="1"/>
  <c r="N100" i="1"/>
  <c r="O137" i="1"/>
  <c r="M36" i="2"/>
  <c r="I82" i="2"/>
  <c r="I17" i="6"/>
  <c r="H22" i="7"/>
  <c r="N222" i="4"/>
  <c r="N63" i="4"/>
  <c r="N67" i="4" s="1"/>
  <c r="N108" i="2"/>
  <c r="H137" i="2"/>
  <c r="H110" i="2"/>
  <c r="H118" i="2" s="1"/>
  <c r="L36" i="3"/>
  <c r="L35" i="3"/>
  <c r="L33" i="3"/>
  <c r="M175" i="4"/>
  <c r="L175" i="4" s="1"/>
  <c r="N17" i="8"/>
  <c r="M97" i="4"/>
  <c r="L37" i="14" s="1"/>
  <c r="N166" i="4"/>
  <c r="C71" i="14"/>
  <c r="M169" i="4"/>
  <c r="L47" i="12"/>
  <c r="E13" i="11"/>
  <c r="E12" i="11" s="1"/>
  <c r="D11" i="11"/>
  <c r="E21" i="11"/>
  <c r="L113" i="2"/>
  <c r="M17" i="4"/>
  <c r="N57" i="4"/>
  <c r="N228" i="4"/>
  <c r="D25" i="14"/>
  <c r="O69" i="7"/>
  <c r="N128" i="1"/>
  <c r="I78" i="1"/>
  <c r="H13" i="10" s="1"/>
  <c r="O222" i="4"/>
  <c r="D69" i="12"/>
  <c r="D70" i="11"/>
  <c r="D45" i="11" s="1"/>
  <c r="D44" i="11" s="1"/>
  <c r="O139" i="2"/>
  <c r="H91" i="7"/>
  <c r="E92" i="7"/>
  <c r="Q14" i="6"/>
  <c r="D17" i="6"/>
  <c r="M209" i="4"/>
  <c r="C56" i="14"/>
  <c r="L38" i="3"/>
  <c r="H52" i="3"/>
  <c r="N12" i="3"/>
  <c r="M139" i="2"/>
  <c r="D110" i="2"/>
  <c r="D118" i="2" s="1"/>
  <c r="L31" i="2"/>
  <c r="D14" i="2"/>
  <c r="I119" i="2"/>
  <c r="E76" i="2"/>
  <c r="M137" i="2"/>
  <c r="L137" i="2" s="1"/>
  <c r="N210" i="1"/>
  <c r="M210" i="1"/>
  <c r="H210" i="1"/>
  <c r="O202" i="1"/>
  <c r="O209" i="1" s="1"/>
  <c r="L18" i="1"/>
  <c r="C61" i="14"/>
  <c r="C13" i="14"/>
  <c r="C27" i="14"/>
  <c r="C35" i="14"/>
  <c r="C48" i="14"/>
  <c r="C38" i="14"/>
  <c r="C33" i="14"/>
  <c r="C37" i="14"/>
  <c r="C76" i="14"/>
  <c r="C45" i="14"/>
  <c r="C26" i="14"/>
  <c r="O91" i="12"/>
  <c r="D91" i="12"/>
  <c r="H85" i="12"/>
  <c r="J92" i="12"/>
  <c r="L29" i="1"/>
  <c r="O26" i="1"/>
  <c r="O138" i="2"/>
  <c r="L138" i="2" s="1"/>
  <c r="L30" i="2"/>
  <c r="M29" i="8"/>
  <c r="M202" i="4"/>
  <c r="O180" i="1"/>
  <c r="O183" i="1" s="1"/>
  <c r="N17" i="10" s="1"/>
  <c r="G183" i="1"/>
  <c r="F17" i="10" s="1"/>
  <c r="L14" i="1"/>
  <c r="L103" i="1"/>
  <c r="M100" i="1"/>
  <c r="N56" i="2"/>
  <c r="N140" i="2"/>
  <c r="L42" i="7"/>
  <c r="M69" i="7"/>
  <c r="N38" i="9"/>
  <c r="M41" i="9"/>
  <c r="L37" i="9"/>
  <c r="L41" i="9" s="1"/>
  <c r="I132" i="1"/>
  <c r="H80" i="1"/>
  <c r="Q16" i="6"/>
  <c r="L16" i="6"/>
  <c r="L17" i="6" s="1"/>
  <c r="D125" i="2"/>
  <c r="E119" i="2"/>
  <c r="D33" i="9"/>
  <c r="N22" i="12"/>
  <c r="L14" i="12"/>
  <c r="M38" i="12"/>
  <c r="L37" i="12"/>
  <c r="L38" i="12" s="1"/>
  <c r="M69" i="12"/>
  <c r="L40" i="12"/>
  <c r="L53" i="1"/>
  <c r="O52" i="1"/>
  <c r="O47" i="1"/>
  <c r="L126" i="1"/>
  <c r="M124" i="1"/>
  <c r="M130" i="2"/>
  <c r="L130" i="2" s="1"/>
  <c r="L25" i="2"/>
  <c r="L42" i="2"/>
  <c r="O132" i="2"/>
  <c r="K133" i="2"/>
  <c r="H84" i="2"/>
  <c r="H108" i="2" s="1"/>
  <c r="L20" i="3"/>
  <c r="M52" i="3"/>
  <c r="L19" i="8"/>
  <c r="M20" i="8"/>
  <c r="D63" i="9"/>
  <c r="F16" i="10"/>
  <c r="D22" i="9"/>
  <c r="M172" i="4"/>
  <c r="L172" i="4" s="1"/>
  <c r="D22" i="12"/>
  <c r="G133" i="2"/>
  <c r="E92" i="12"/>
  <c r="N85" i="12"/>
  <c r="M120" i="1"/>
  <c r="H112" i="1"/>
  <c r="N69" i="7"/>
  <c r="E132" i="1"/>
  <c r="O139" i="1"/>
  <c r="O178" i="1" s="1"/>
  <c r="L58" i="1"/>
  <c r="M85" i="7"/>
  <c r="O102" i="2"/>
  <c r="L102" i="2" s="1"/>
  <c r="F132" i="1"/>
  <c r="D83" i="1"/>
  <c r="D80" i="1" s="1"/>
  <c r="D91" i="7"/>
  <c r="D22" i="7"/>
  <c r="G92" i="7"/>
  <c r="O35" i="12"/>
  <c r="L32" i="12"/>
  <c r="L33" i="12"/>
  <c r="K92" i="12"/>
  <c r="N132" i="2"/>
  <c r="J92" i="7"/>
  <c r="N175" i="4"/>
  <c r="L43" i="2"/>
  <c r="M40" i="2"/>
  <c r="G17" i="6"/>
  <c r="L95" i="1"/>
  <c r="M92" i="1"/>
  <c r="L89" i="1"/>
  <c r="O88" i="1"/>
  <c r="L82" i="1"/>
  <c r="M73" i="4"/>
  <c r="N138" i="2"/>
  <c r="N110" i="2"/>
  <c r="N118" i="2" s="1"/>
  <c r="O152" i="4"/>
  <c r="L37" i="7"/>
  <c r="M38" i="7"/>
  <c r="M67" i="1"/>
  <c r="H44" i="2"/>
  <c r="M47" i="2"/>
  <c r="L47" i="2" s="1"/>
  <c r="E183" i="1"/>
  <c r="D17" i="10" s="1"/>
  <c r="M180" i="1"/>
  <c r="O88" i="2"/>
  <c r="L88" i="2" s="1"/>
  <c r="D88" i="2"/>
  <c r="D54" i="14"/>
  <c r="D51" i="9"/>
  <c r="L75" i="12"/>
  <c r="M85" i="12"/>
  <c r="M71" i="2"/>
  <c r="H68" i="2"/>
  <c r="L17" i="7"/>
  <c r="M22" i="7"/>
  <c r="O22" i="7"/>
  <c r="L13" i="7"/>
  <c r="O43" i="9"/>
  <c r="N47" i="14" s="1"/>
  <c r="L44" i="9"/>
  <c r="O225" i="4"/>
  <c r="M20" i="1"/>
  <c r="D69" i="7"/>
  <c r="F92" i="7"/>
  <c r="N26" i="1"/>
  <c r="H108" i="1"/>
  <c r="C73" i="14"/>
  <c r="L35" i="1"/>
  <c r="M133" i="1"/>
  <c r="O52" i="3"/>
  <c r="L49" i="7"/>
  <c r="O14" i="2"/>
  <c r="L15" i="8"/>
  <c r="L14" i="8" s="1"/>
  <c r="D202" i="1"/>
  <c r="D209" i="1" s="1"/>
  <c r="D85" i="7"/>
  <c r="F92" i="12"/>
  <c r="D36" i="2"/>
  <c r="G132" i="1"/>
  <c r="L26" i="12"/>
  <c r="M35" i="12"/>
  <c r="O85" i="12"/>
  <c r="M47" i="1"/>
  <c r="H116" i="1"/>
  <c r="O104" i="1"/>
  <c r="J119" i="2"/>
  <c r="J132" i="1"/>
  <c r="D52" i="3"/>
  <c r="E52" i="3"/>
  <c r="M62" i="1"/>
  <c r="L63" i="1"/>
  <c r="L21" i="2"/>
  <c r="M126" i="2"/>
  <c r="D88" i="1"/>
  <c r="G92" i="12"/>
  <c r="D17" i="8"/>
  <c r="L12" i="12"/>
  <c r="H35" i="12"/>
  <c r="L74" i="12"/>
  <c r="M91" i="12"/>
  <c r="L109" i="1"/>
  <c r="N14" i="2"/>
  <c r="H52" i="2"/>
  <c r="K76" i="2"/>
  <c r="L104" i="2"/>
  <c r="H35" i="7"/>
  <c r="M94" i="4"/>
  <c r="L94" i="4" s="1"/>
  <c r="K132" i="1"/>
  <c r="O106" i="2"/>
  <c r="L106" i="2" s="1"/>
  <c r="D106" i="2"/>
  <c r="L130" i="1"/>
  <c r="M128" i="1"/>
  <c r="O92" i="1"/>
  <c r="L93" i="1"/>
  <c r="L46" i="2"/>
  <c r="M67" i="2"/>
  <c r="H64" i="2"/>
  <c r="F78" i="1"/>
  <c r="G140" i="2"/>
  <c r="D140" i="2" s="1"/>
  <c r="D116" i="1"/>
  <c r="C58" i="14"/>
  <c r="L16" i="12"/>
  <c r="O72" i="1"/>
  <c r="M57" i="1"/>
  <c r="M132" i="2"/>
  <c r="O17" i="4"/>
  <c r="C45" i="11"/>
  <c r="C44" i="11" s="1"/>
  <c r="M110" i="2"/>
  <c r="M118" i="2" s="1"/>
  <c r="M53" i="9"/>
  <c r="L57" i="14" s="1"/>
  <c r="L54" i="9"/>
  <c r="L53" i="9" s="1"/>
  <c r="E25" i="14"/>
  <c r="C75" i="14"/>
  <c r="L69" i="1"/>
  <c r="O124" i="1"/>
  <c r="O100" i="1"/>
  <c r="N96" i="1"/>
  <c r="M137" i="1"/>
  <c r="M14" i="2"/>
  <c r="O60" i="2"/>
  <c r="L44" i="3"/>
  <c r="L37" i="3"/>
  <c r="L26" i="3"/>
  <c r="L20" i="7"/>
  <c r="L31" i="7"/>
  <c r="L61" i="7"/>
  <c r="J38" i="9"/>
  <c r="I15" i="10" s="1"/>
  <c r="H100" i="1"/>
  <c r="M33" i="4"/>
  <c r="C29" i="14"/>
  <c r="O228" i="4"/>
  <c r="L52" i="12"/>
  <c r="H128" i="1"/>
  <c r="D25" i="11"/>
  <c r="E46" i="11"/>
  <c r="N209" i="4"/>
  <c r="L116" i="2"/>
  <c r="L90" i="1"/>
  <c r="L185" i="1"/>
  <c r="L200" i="1" s="1"/>
  <c r="O56" i="2"/>
  <c r="O64" i="2"/>
  <c r="L39" i="3"/>
  <c r="L22" i="3"/>
  <c r="L25" i="7"/>
  <c r="L71" i="7"/>
  <c r="I92" i="7"/>
  <c r="H96" i="1"/>
  <c r="C40" i="14"/>
  <c r="L49" i="12"/>
  <c r="C25" i="11"/>
  <c r="H202" i="1"/>
  <c r="H209" i="1" s="1"/>
  <c r="C39" i="14"/>
  <c r="O63" i="4"/>
  <c r="C41" i="14"/>
  <c r="C42" i="14"/>
  <c r="C59" i="14"/>
  <c r="C55" i="14"/>
  <c r="C30" i="14"/>
  <c r="C57" i="14"/>
  <c r="C43" i="14"/>
  <c r="O72" i="9" l="1"/>
  <c r="O70" i="9" s="1"/>
  <c r="K26" i="14"/>
  <c r="Q20" i="9"/>
  <c r="M73" i="9"/>
  <c r="M70" i="9" s="1"/>
  <c r="N73" i="9"/>
  <c r="N70" i="9" s="1"/>
  <c r="H70" i="9"/>
  <c r="L26" i="8"/>
  <c r="L33" i="8" s="1"/>
  <c r="Q16" i="8"/>
  <c r="Q23" i="8" s="1"/>
  <c r="K48" i="14"/>
  <c r="K71" i="14"/>
  <c r="K41" i="14"/>
  <c r="L89" i="4"/>
  <c r="K42" i="14"/>
  <c r="K39" i="14"/>
  <c r="Q22" i="9"/>
  <c r="Q19" i="9"/>
  <c r="Q17" i="9"/>
  <c r="H30" i="9"/>
  <c r="L33" i="9"/>
  <c r="L75" i="9" s="1"/>
  <c r="Q18" i="9"/>
  <c r="Q14" i="9"/>
  <c r="H20" i="9"/>
  <c r="K60" i="14"/>
  <c r="L36" i="14"/>
  <c r="K36" i="14" s="1"/>
  <c r="L53" i="4"/>
  <c r="M63" i="14"/>
  <c r="N224" i="4"/>
  <c r="L152" i="4"/>
  <c r="L224" i="4" s="1"/>
  <c r="O224" i="4"/>
  <c r="L37" i="4"/>
  <c r="L57" i="4"/>
  <c r="K77" i="14"/>
  <c r="K74" i="14"/>
  <c r="G17" i="14"/>
  <c r="K45" i="14"/>
  <c r="K58" i="14"/>
  <c r="G25" i="14"/>
  <c r="G20" i="14"/>
  <c r="E13" i="10"/>
  <c r="G23" i="14"/>
  <c r="K54" i="14"/>
  <c r="G16" i="14"/>
  <c r="G15" i="14"/>
  <c r="N21" i="14"/>
  <c r="K61" i="14"/>
  <c r="K35" i="14"/>
  <c r="G22" i="14"/>
  <c r="K62" i="14"/>
  <c r="N17" i="14"/>
  <c r="K46" i="14"/>
  <c r="K51" i="14"/>
  <c r="K55" i="14"/>
  <c r="K34" i="14"/>
  <c r="K44" i="14"/>
  <c r="K50" i="14"/>
  <c r="K30" i="14"/>
  <c r="N23" i="14"/>
  <c r="M17" i="10"/>
  <c r="M18" i="14"/>
  <c r="N18" i="14"/>
  <c r="N24" i="14"/>
  <c r="L17" i="14"/>
  <c r="D13" i="10"/>
  <c r="M25" i="14"/>
  <c r="M19" i="14"/>
  <c r="K59" i="14"/>
  <c r="M24" i="14"/>
  <c r="L22" i="14"/>
  <c r="N19" i="14"/>
  <c r="N22" i="14"/>
  <c r="K69" i="14"/>
  <c r="N25" i="14"/>
  <c r="M20" i="14"/>
  <c r="L20" i="14"/>
  <c r="N20" i="14"/>
  <c r="K43" i="14"/>
  <c r="K49" i="14"/>
  <c r="K53" i="14"/>
  <c r="K57" i="14"/>
  <c r="K47" i="14"/>
  <c r="K52" i="14"/>
  <c r="K56" i="14"/>
  <c r="G24" i="14"/>
  <c r="G19" i="14"/>
  <c r="L73" i="4"/>
  <c r="L221" i="4" s="1"/>
  <c r="N63" i="14"/>
  <c r="K63" i="14" s="1"/>
  <c r="L163" i="4"/>
  <c r="L212" i="4"/>
  <c r="N75" i="14"/>
  <c r="K75" i="14" s="1"/>
  <c r="L16" i="14"/>
  <c r="L184" i="4"/>
  <c r="L67" i="14"/>
  <c r="K67" i="14" s="1"/>
  <c r="L199" i="4"/>
  <c r="L72" i="14"/>
  <c r="K72" i="14" s="1"/>
  <c r="L193" i="4"/>
  <c r="L70" i="14"/>
  <c r="K70" i="14" s="1"/>
  <c r="N16" i="14"/>
  <c r="L202" i="4"/>
  <c r="L73" i="14"/>
  <c r="K73" i="14" s="1"/>
  <c r="K65" i="14"/>
  <c r="N15" i="14"/>
  <c r="L187" i="4"/>
  <c r="L68" i="14"/>
  <c r="K68" i="14" s="1"/>
  <c r="K66" i="14"/>
  <c r="K37" i="14"/>
  <c r="N40" i="14"/>
  <c r="K40" i="14" s="1"/>
  <c r="N32" i="14"/>
  <c r="K32" i="14" s="1"/>
  <c r="L81" i="4"/>
  <c r="L31" i="14"/>
  <c r="K31" i="14" s="1"/>
  <c r="L29" i="14"/>
  <c r="K29" i="14" s="1"/>
  <c r="L38" i="14"/>
  <c r="K38" i="14" s="1"/>
  <c r="M21" i="14"/>
  <c r="L41" i="4"/>
  <c r="L33" i="4"/>
  <c r="M16" i="14"/>
  <c r="M15" i="14"/>
  <c r="L21" i="14"/>
  <c r="L29" i="4"/>
  <c r="M22" i="14"/>
  <c r="L17" i="4"/>
  <c r="M23" i="14"/>
  <c r="L19" i="14"/>
  <c r="L15" i="14"/>
  <c r="M17" i="14"/>
  <c r="L25" i="14"/>
  <c r="L136" i="2"/>
  <c r="N52" i="3"/>
  <c r="L43" i="9"/>
  <c r="L63" i="9"/>
  <c r="L61" i="9" s="1"/>
  <c r="O30" i="9"/>
  <c r="N30" i="9"/>
  <c r="M30" i="9"/>
  <c r="N20" i="9"/>
  <c r="L14" i="9"/>
  <c r="L22" i="9"/>
  <c r="L72" i="9" s="1"/>
  <c r="L16" i="9"/>
  <c r="L23" i="9"/>
  <c r="J15" i="10"/>
  <c r="H15" i="10"/>
  <c r="E78" i="14"/>
  <c r="D14" i="9"/>
  <c r="D38" i="9"/>
  <c r="L35" i="9"/>
  <c r="M20" i="9"/>
  <c r="L40" i="9"/>
  <c r="L74" i="9" s="1"/>
  <c r="Q23" i="7"/>
  <c r="D20" i="9"/>
  <c r="D25" i="9"/>
  <c r="G15" i="10"/>
  <c r="G16" i="10"/>
  <c r="L91" i="7"/>
  <c r="C77" i="14"/>
  <c r="C64" i="14"/>
  <c r="L225" i="4"/>
  <c r="R69" i="4"/>
  <c r="R70" i="4"/>
  <c r="M67" i="4"/>
  <c r="L63" i="4"/>
  <c r="L67" i="4" s="1"/>
  <c r="L144" i="4"/>
  <c r="L181" i="4"/>
  <c r="L71" i="4"/>
  <c r="M218" i="4"/>
  <c r="L209" i="4"/>
  <c r="L218" i="4" s="1"/>
  <c r="L97" i="4"/>
  <c r="R72" i="4"/>
  <c r="L178" i="4"/>
  <c r="L228" i="4"/>
  <c r="L169" i="4"/>
  <c r="L196" i="4"/>
  <c r="L166" i="4"/>
  <c r="L45" i="4"/>
  <c r="L21" i="4"/>
  <c r="N157" i="4"/>
  <c r="O218" i="4"/>
  <c r="L52" i="2"/>
  <c r="R15" i="2"/>
  <c r="C28" i="14"/>
  <c r="L60" i="2"/>
  <c r="L110" i="2"/>
  <c r="L118" i="2" s="1"/>
  <c r="C31" i="14"/>
  <c r="L83" i="1"/>
  <c r="Q19" i="1" s="1"/>
  <c r="C69" i="14"/>
  <c r="C60" i="14"/>
  <c r="N61" i="4"/>
  <c r="R65" i="4"/>
  <c r="C66" i="14"/>
  <c r="L132" i="2"/>
  <c r="C20" i="14"/>
  <c r="C67" i="14"/>
  <c r="L91" i="12"/>
  <c r="O92" i="7"/>
  <c r="D91" i="11"/>
  <c r="N218" i="4"/>
  <c r="M92" i="12"/>
  <c r="O207" i="4"/>
  <c r="N18" i="10" s="1"/>
  <c r="L44" i="2"/>
  <c r="E45" i="11"/>
  <c r="E44" i="11" s="1"/>
  <c r="D16" i="10"/>
  <c r="C16" i="10" s="1"/>
  <c r="M15" i="10"/>
  <c r="L213" i="1"/>
  <c r="L133" i="1"/>
  <c r="D78" i="1"/>
  <c r="L139" i="1"/>
  <c r="L178" i="1" s="1"/>
  <c r="L202" i="1"/>
  <c r="Q24" i="1" s="1"/>
  <c r="Q20" i="10" s="1"/>
  <c r="Q21" i="1"/>
  <c r="L108" i="1"/>
  <c r="L116" i="1"/>
  <c r="L104" i="1"/>
  <c r="L112" i="1"/>
  <c r="L120" i="1"/>
  <c r="L37" i="1"/>
  <c r="C25" i="14"/>
  <c r="L96" i="1"/>
  <c r="L128" i="1"/>
  <c r="C23" i="14"/>
  <c r="L137" i="1"/>
  <c r="L42" i="1"/>
  <c r="C19" i="14"/>
  <c r="L31" i="1"/>
  <c r="C15" i="14"/>
  <c r="L72" i="1"/>
  <c r="L20" i="1"/>
  <c r="H78" i="1"/>
  <c r="G13" i="10" s="1"/>
  <c r="L15" i="1"/>
  <c r="L100" i="1"/>
  <c r="L47" i="1"/>
  <c r="N78" i="1"/>
  <c r="L57" i="1"/>
  <c r="L26" i="1"/>
  <c r="M132" i="1"/>
  <c r="L124" i="1"/>
  <c r="C70" i="14"/>
  <c r="Q16" i="1"/>
  <c r="Q13" i="10" s="1"/>
  <c r="C34" i="14"/>
  <c r="C21" i="14"/>
  <c r="C53" i="14"/>
  <c r="C15" i="10"/>
  <c r="Q22" i="7"/>
  <c r="M78" i="1"/>
  <c r="L62" i="1"/>
  <c r="L85" i="12"/>
  <c r="L108" i="2"/>
  <c r="N207" i="4"/>
  <c r="M18" i="10" s="1"/>
  <c r="O92" i="12"/>
  <c r="O78" i="1"/>
  <c r="L139" i="2"/>
  <c r="E11" i="11"/>
  <c r="N219" i="4"/>
  <c r="Q23" i="1"/>
  <c r="L35" i="12"/>
  <c r="D30" i="9"/>
  <c r="C24" i="14"/>
  <c r="O132" i="1"/>
  <c r="L92" i="1"/>
  <c r="N76" i="2"/>
  <c r="D108" i="2"/>
  <c r="Q17" i="1"/>
  <c r="N92" i="7"/>
  <c r="L52" i="1"/>
  <c r="H92" i="7"/>
  <c r="M92" i="7"/>
  <c r="Q20" i="6"/>
  <c r="Q22" i="6" s="1"/>
  <c r="D76" i="2"/>
  <c r="L14" i="2"/>
  <c r="C17" i="10"/>
  <c r="C17" i="14"/>
  <c r="C72" i="14"/>
  <c r="D92" i="12"/>
  <c r="H92" i="12"/>
  <c r="M61" i="4"/>
  <c r="M219" i="4"/>
  <c r="F211" i="1"/>
  <c r="J14" i="10"/>
  <c r="K211" i="1"/>
  <c r="L20" i="8"/>
  <c r="H133" i="2"/>
  <c r="H119" i="2" s="1"/>
  <c r="K119" i="2"/>
  <c r="M38" i="9"/>
  <c r="L15" i="10" s="1"/>
  <c r="O61" i="4"/>
  <c r="L126" i="2"/>
  <c r="L71" i="2"/>
  <c r="L68" i="2" s="1"/>
  <c r="M68" i="2"/>
  <c r="L24" i="14" s="1"/>
  <c r="L38" i="7"/>
  <c r="Q20" i="7"/>
  <c r="D133" i="2"/>
  <c r="D119" i="2" s="1"/>
  <c r="G119" i="2"/>
  <c r="Q14" i="1"/>
  <c r="D92" i="7"/>
  <c r="N92" i="12"/>
  <c r="C63" i="14"/>
  <c r="C22" i="14"/>
  <c r="C16" i="14"/>
  <c r="L35" i="7"/>
  <c r="M44" i="2"/>
  <c r="L18" i="14" s="1"/>
  <c r="Q19" i="7"/>
  <c r="O76" i="2"/>
  <c r="M140" i="2"/>
  <c r="N132" i="1"/>
  <c r="Q20" i="1"/>
  <c r="L69" i="12"/>
  <c r="L69" i="7"/>
  <c r="R23" i="2"/>
  <c r="O67" i="4"/>
  <c r="L85" i="7"/>
  <c r="Q21" i="7"/>
  <c r="C18" i="14"/>
  <c r="I14" i="10"/>
  <c r="J211" i="1"/>
  <c r="Q14" i="7"/>
  <c r="L22" i="7"/>
  <c r="L180" i="1"/>
  <c r="L183" i="1" s="1"/>
  <c r="M183" i="1"/>
  <c r="L17" i="10" s="1"/>
  <c r="K17" i="10" s="1"/>
  <c r="O157" i="4"/>
  <c r="N16" i="10" s="1"/>
  <c r="M157" i="4"/>
  <c r="L16" i="10" s="1"/>
  <c r="D14" i="10"/>
  <c r="E211" i="1"/>
  <c r="M207" i="4"/>
  <c r="L18" i="10" s="1"/>
  <c r="L40" i="2"/>
  <c r="I211" i="1"/>
  <c r="H14" i="10"/>
  <c r="O20" i="9"/>
  <c r="C19" i="10"/>
  <c r="L67" i="2"/>
  <c r="L64" i="2" s="1"/>
  <c r="M64" i="2"/>
  <c r="L23" i="14" s="1"/>
  <c r="F14" i="10"/>
  <c r="G211" i="1"/>
  <c r="L17" i="8"/>
  <c r="O140" i="2"/>
  <c r="O108" i="2"/>
  <c r="L22" i="12"/>
  <c r="L52" i="3"/>
  <c r="L88" i="1"/>
  <c r="D132" i="1"/>
  <c r="R14" i="2"/>
  <c r="C91" i="11"/>
  <c r="L67" i="1"/>
  <c r="I16" i="10"/>
  <c r="H76" i="2"/>
  <c r="N119" i="2"/>
  <c r="E14" i="10"/>
  <c r="Q22" i="1"/>
  <c r="C54" i="14"/>
  <c r="H132" i="1"/>
  <c r="Q16" i="10" l="1"/>
  <c r="L73" i="9"/>
  <c r="L70" i="9" s="1"/>
  <c r="L30" i="9"/>
  <c r="Q25" i="8"/>
  <c r="Q17" i="10"/>
  <c r="Q11" i="10"/>
  <c r="Q24" i="9"/>
  <c r="Q15" i="10"/>
  <c r="O219" i="4"/>
  <c r="L219" i="4"/>
  <c r="Q24" i="6"/>
  <c r="N13" i="10"/>
  <c r="K24" i="14"/>
  <c r="K22" i="14"/>
  <c r="K23" i="14"/>
  <c r="K21" i="14"/>
  <c r="K17" i="14"/>
  <c r="K19" i="14"/>
  <c r="K18" i="10"/>
  <c r="K20" i="14"/>
  <c r="K18" i="14"/>
  <c r="K25" i="14"/>
  <c r="K19" i="10"/>
  <c r="K15" i="14"/>
  <c r="K16" i="14"/>
  <c r="M16" i="10"/>
  <c r="M13" i="10"/>
  <c r="M14" i="10"/>
  <c r="L38" i="9"/>
  <c r="G14" i="10"/>
  <c r="F78" i="14"/>
  <c r="L207" i="4"/>
  <c r="L157" i="4"/>
  <c r="L14" i="10"/>
  <c r="L61" i="4"/>
  <c r="E91" i="11"/>
  <c r="C18" i="10"/>
  <c r="D78" i="14"/>
  <c r="H20" i="10"/>
  <c r="C78" i="14"/>
  <c r="N14" i="10"/>
  <c r="H211" i="1"/>
  <c r="D211" i="1"/>
  <c r="L209" i="1"/>
  <c r="L80" i="1"/>
  <c r="L132" i="1" s="1"/>
  <c r="J20" i="10"/>
  <c r="L78" i="1"/>
  <c r="M211" i="1"/>
  <c r="R17" i="2"/>
  <c r="Q14" i="10" s="1"/>
  <c r="M76" i="2"/>
  <c r="L13" i="10" s="1"/>
  <c r="O211" i="1"/>
  <c r="L92" i="12"/>
  <c r="R76" i="4"/>
  <c r="Q24" i="7"/>
  <c r="L76" i="2"/>
  <c r="F20" i="10"/>
  <c r="C14" i="10"/>
  <c r="E20" i="10"/>
  <c r="D20" i="10"/>
  <c r="C13" i="10"/>
  <c r="L20" i="9"/>
  <c r="R73" i="4"/>
  <c r="Q18" i="10" s="1"/>
  <c r="R75" i="4"/>
  <c r="Q19" i="10" s="1"/>
  <c r="L92" i="7"/>
  <c r="I20" i="10"/>
  <c r="L140" i="2"/>
  <c r="Q24" i="3"/>
  <c r="M119" i="2"/>
  <c r="Q25" i="1"/>
  <c r="N211" i="1"/>
  <c r="M20" i="10" l="1"/>
  <c r="K13" i="10"/>
  <c r="G20" i="10"/>
  <c r="K14" i="10"/>
  <c r="L20" i="10"/>
  <c r="K16" i="10"/>
  <c r="L211" i="1"/>
  <c r="Q26" i="7"/>
  <c r="R78" i="4"/>
  <c r="R79" i="4" s="1"/>
  <c r="C20" i="10"/>
  <c r="L81" i="2"/>
  <c r="O80" i="2"/>
  <c r="O135" i="2" s="1"/>
  <c r="Q27" i="1" l="1"/>
  <c r="Q29" i="1"/>
  <c r="O119" i="2"/>
  <c r="L135" i="2"/>
  <c r="L119" i="2" s="1"/>
  <c r="L80" i="2"/>
  <c r="O78" i="2"/>
  <c r="O82" i="2" s="1"/>
  <c r="N15" i="10" s="1"/>
  <c r="N20" i="10" s="1"/>
  <c r="L78" i="2" l="1"/>
  <c r="L82" i="2" s="1"/>
  <c r="K15" i="10" s="1"/>
  <c r="K20" i="10" s="1"/>
  <c r="R20" i="2"/>
  <c r="Q21" i="10" l="1"/>
  <c r="Q23" i="10" s="1"/>
  <c r="R24" i="2"/>
  <c r="R26" i="2" l="1"/>
  <c r="R28" i="2"/>
  <c r="K25" i="9"/>
  <c r="I25" i="9"/>
  <c r="O28" i="9"/>
  <c r="O25" i="9" s="1"/>
  <c r="N14" i="14" s="1"/>
  <c r="N78" i="14" s="1"/>
  <c r="J25" i="9"/>
  <c r="N28" i="9"/>
  <c r="N25" i="9" s="1"/>
  <c r="M28" i="9"/>
  <c r="M25" i="9"/>
  <c r="L14" i="14" s="1"/>
  <c r="M78" i="14" l="1"/>
  <c r="M14" i="14"/>
  <c r="I14" i="14"/>
  <c r="I78" i="14" s="1"/>
  <c r="H25" i="9"/>
  <c r="H14" i="14"/>
  <c r="J14" i="14"/>
  <c r="J78" i="14" s="1"/>
  <c r="L28" i="9"/>
  <c r="L25" i="9" s="1"/>
  <c r="H78" i="14"/>
  <c r="K14" i="14"/>
  <c r="K78" i="14" s="1"/>
  <c r="L78" i="14"/>
  <c r="G14" i="14" l="1"/>
  <c r="G78" i="14" s="1"/>
</calcChain>
</file>

<file path=xl/sharedStrings.xml><?xml version="1.0" encoding="utf-8"?>
<sst xmlns="http://schemas.openxmlformats.org/spreadsheetml/2006/main" count="2503" uniqueCount="478">
  <si>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</si>
  <si>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</si>
  <si>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</si>
  <si>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</si>
  <si>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</si>
  <si>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</si>
  <si>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</si>
  <si>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</si>
  <si>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</si>
  <si>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</si>
  <si>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</si>
  <si>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</si>
  <si>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</si>
  <si>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</si>
  <si>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</si>
  <si>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</si>
  <si>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</si>
  <si>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</si>
  <si>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</si>
  <si>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</si>
  <si>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</si>
  <si>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</si>
  <si>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</si>
  <si>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</si>
  <si>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</si>
  <si>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</si>
  <si>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</si>
  <si>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</si>
  <si>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</si>
  <si>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</si>
  <si>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</si>
  <si>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</si>
  <si>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</si>
  <si>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</si>
  <si>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</si>
  <si>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</si>
  <si>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</si>
  <si>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</si>
  <si>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</si>
  <si>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</si>
  <si>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</si>
  <si>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</si>
  <si>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</si>
  <si>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</si>
  <si>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</si>
  <si>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</si>
  <si>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</si>
  <si>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</si>
  <si>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</si>
  <si>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</si>
  <si>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</si>
  <si>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</si>
  <si>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</si>
  <si>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</si>
  <si>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</si>
  <si>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</si>
  <si>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</si>
  <si>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</si>
  <si>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</si>
  <si>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</si>
  <si>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</si>
  <si>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</si>
  <si>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</si>
  <si>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</si>
  <si>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</si>
  <si>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</si>
  <si>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</si>
  <si>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</si>
  <si>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</si>
  <si>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</si>
  <si>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</si>
  <si>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</si>
  <si>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</si>
  <si>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</si>
  <si>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</si>
  <si>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</si>
  <si>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</si>
  <si>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</si>
  <si>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</si>
  <si>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</si>
  <si>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</si>
  <si>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</si>
  <si>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</si>
  <si>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</si>
  <si>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</si>
  <si>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</si>
  <si>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</si>
  <si>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</si>
  <si>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</si>
  <si>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</si>
  <si>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</si>
  <si>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</si>
  <si>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</si>
  <si>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</si>
  <si>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</si>
  <si>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</si>
  <si>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</si>
  <si>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</si>
  <si>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</si>
  <si>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</si>
  <si>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</si>
  <si>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</si>
  <si>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</si>
  <si>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</si>
  <si>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</si>
  <si>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</si>
  <si>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</si>
  <si>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</si>
  <si>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</si>
  <si>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</si>
  <si>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</si>
  <si>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</si>
  <si>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</si>
  <si>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</si>
  <si>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</si>
  <si>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</si>
  <si>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</si>
  <si>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</si>
  <si>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</si>
  <si>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</si>
  <si>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</si>
  <si>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</si>
  <si>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</si>
  <si>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</si>
  <si>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</si>
  <si>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</si>
  <si>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</si>
  <si>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</si>
  <si>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</si>
  <si>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</si>
  <si>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</si>
  <si>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</si>
  <si>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</si>
  <si>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</si>
  <si>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</si>
  <si>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</si>
  <si>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</si>
  <si>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</si>
  <si>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</si>
  <si>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</si>
  <si>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</si>
  <si>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</si>
  <si>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</si>
  <si>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</si>
  <si>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</si>
  <si>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</si>
  <si>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</si>
  <si>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</si>
  <si>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</si>
  <si>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</si>
  <si>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</si>
  <si>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</si>
  <si>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</si>
  <si>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</si>
  <si>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</si>
  <si>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</si>
  <si>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</si>
  <si>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</si>
  <si>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</si>
  <si>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</si>
  <si>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</si>
  <si>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</si>
  <si>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</si>
  <si>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</si>
  <si>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</si>
  <si>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</si>
  <si>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</si>
  <si>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</si>
  <si>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</si>
  <si>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</si>
  <si>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</si>
  <si>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</si>
  <si>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</si>
  <si>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</si>
  <si>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</si>
  <si>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</si>
  <si>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</si>
  <si>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</si>
  <si>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</si>
  <si>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</si>
  <si>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</si>
  <si>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</si>
  <si>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</si>
  <si>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</si>
  <si>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</si>
  <si>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</si>
  <si>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</si>
  <si>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</si>
  <si>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</si>
  <si>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</si>
  <si>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</si>
  <si>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</si>
  <si>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</si>
  <si>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</si>
  <si>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</si>
  <si>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</si>
  <si>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</si>
  <si>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</si>
  <si>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</si>
  <si>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</si>
  <si>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</si>
  <si>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</si>
  <si>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</si>
  <si>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</si>
  <si>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</si>
  <si>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</si>
  <si>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</si>
  <si>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</si>
  <si>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</si>
  <si>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</si>
  <si>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</si>
  <si>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</si>
  <si>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</si>
  <si>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</si>
  <si>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</si>
  <si>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</si>
  <si>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</si>
  <si>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</si>
  <si>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</si>
  <si>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</si>
  <si>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</si>
  <si>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</si>
  <si>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</si>
  <si>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</si>
  <si>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</si>
  <si>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</si>
  <si>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</si>
  <si>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</si>
  <si>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</si>
  <si>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</si>
  <si>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</si>
  <si>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</si>
  <si>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</si>
  <si>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</si>
  <si>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</si>
  <si>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</si>
  <si>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</si>
  <si>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</si>
  <si>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</si>
  <si>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</si>
  <si>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</si>
  <si>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</si>
  <si>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</si>
  <si>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</si>
  <si>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</si>
  <si>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</si>
  <si>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</si>
  <si>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</si>
  <si>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</si>
  <si>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</si>
  <si>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</si>
  <si>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</si>
  <si>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</si>
  <si>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</si>
  <si>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</si>
  <si>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</si>
  <si>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</si>
  <si>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</si>
  <si>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</si>
  <si>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</si>
  <si>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</si>
  <si>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</si>
  <si>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</si>
  <si>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</si>
  <si>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</si>
  <si>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</si>
  <si>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</si>
  <si>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</si>
  <si>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</si>
  <si>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</si>
  <si>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</si>
  <si>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</si>
  <si>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</si>
  <si>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</si>
  <si>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</si>
  <si>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</si>
  <si>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</si>
  <si>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</si>
  <si>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</si>
  <si>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</si>
  <si>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</si>
  <si>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</si>
  <si>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</si>
  <si>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</si>
  <si>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</si>
  <si>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</si>
  <si>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</si>
  <si>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</si>
  <si>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</si>
  <si>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</si>
  <si>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</si>
  <si>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</si>
  <si>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</si>
  <si>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</si>
  <si>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</si>
  <si>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</si>
  <si>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</si>
  <si>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</si>
  <si>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</si>
  <si>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</si>
  <si>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</si>
  <si>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</si>
  <si>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</si>
  <si>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</si>
  <si>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</si>
  <si>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</si>
  <si>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</si>
  <si>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</si>
  <si>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</si>
  <si>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</si>
  <si>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</si>
  <si>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</si>
  <si>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</si>
  <si>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</si>
  <si>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</si>
  <si>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</si>
  <si>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</si>
  <si>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</si>
  <si>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</si>
  <si>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</si>
  <si>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</si>
  <si>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</si>
  <si>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</si>
  <si>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</si>
  <si>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</si>
  <si>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</si>
  <si>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</si>
  <si>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</si>
  <si>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</si>
  <si>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</si>
  <si>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</si>
  <si>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</si>
  <si>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</si>
  <si>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</si>
  <si>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</si>
  <si>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</si>
  <si>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</si>
  <si>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</si>
  <si>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</si>
  <si>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</si>
  <si>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</si>
  <si>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</si>
  <si>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</si>
  <si>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</si>
  <si>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</si>
  <si>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</si>
  <si>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</si>
  <si>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</si>
  <si>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</si>
  <si>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</si>
  <si>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</si>
  <si>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</si>
  <si>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</si>
  <si>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</si>
  <si>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</si>
  <si>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</si>
  <si>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</si>
  <si>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</si>
  <si>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</si>
  <si>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</si>
  <si>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</si>
  <si>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</si>
  <si>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</si>
  <si>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</si>
  <si>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</si>
  <si>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</si>
  <si>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</si>
  <si>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</si>
  <si>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</si>
  <si>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</si>
  <si>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</si>
  <si>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</si>
  <si>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</si>
  <si>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</si>
  <si>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</si>
  <si>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</si>
  <si>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</si>
  <si>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</si>
  <si>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</si>
  <si>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</si>
  <si>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</si>
  <si>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</si>
  <si>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</si>
  <si>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</si>
  <si>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</si>
  <si>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</si>
  <si>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</si>
  <si>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</si>
  <si>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</si>
  <si>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</si>
  <si>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</si>
  <si>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</si>
  <si>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</si>
  <si>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</si>
  <si>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</si>
  <si>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</si>
  <si>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</si>
  <si>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</si>
  <si>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</si>
  <si>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</si>
  <si>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</si>
  <si>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</si>
  <si>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</si>
  <si>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</si>
  <si>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</si>
  <si>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</si>
  <si>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</si>
  <si>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</si>
  <si>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</si>
  <si>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</si>
  <si>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</si>
  <si>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</si>
  <si>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</si>
  <si>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</si>
  <si>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</si>
  <si>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</si>
  <si>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</si>
  <si>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</si>
  <si>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</si>
  <si>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</si>
  <si>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</si>
  <si>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</si>
  <si>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</si>
  <si>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</si>
  <si>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</si>
  <si>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</si>
  <si>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</si>
  <si>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</si>
  <si>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</si>
  <si>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</si>
  <si>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</si>
  <si>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</si>
  <si>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</si>
  <si>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</si>
  <si>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</si>
  <si>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</si>
  <si>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</si>
  <si>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</si>
  <si>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</si>
  <si>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</si>
  <si>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</si>
  <si>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</si>
  <si>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</si>
  <si>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</si>
  <si>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</si>
  <si>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</si>
  <si>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</si>
  <si>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</si>
  <si>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</si>
  <si>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</si>
  <si>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</si>
  <si>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</si>
  <si>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</si>
  <si>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</si>
  <si>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</si>
  <si>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</si>
  <si>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</si>
  <si>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</si>
  <si>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</si>
  <si>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</si>
  <si>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</si>
  <si>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</si>
  <si>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</si>
  <si>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</si>
  <si>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</si>
  <si>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</si>
  <si>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</si>
  <si>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</si>
  <si>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 xml:space="preserve">        (Telšių rajono savivaldybės tarybos 2016 m. kovo 31 d.</t>
  </si>
  <si>
    <t>2016 METŲ ASIGNAVIMAI SAVARANKIŠKOMS FUNKCIJOMS VYKDYTI PAGAL ASIGNAVIMŲ VALDYTOJUS</t>
  </si>
  <si>
    <t xml:space="preserve">            (Telšių rajono savivaldybės tarybos 2016 m. kovo 31 d.</t>
  </si>
  <si>
    <t xml:space="preserve">               (Telšių rajono savivaldybės tarybos 2016 m. kovo 31 d.</t>
  </si>
  <si>
    <t xml:space="preserve">               sprendimo Nr. T1-       redakcija)</t>
  </si>
  <si>
    <t>Iš viso 07 programai</t>
  </si>
  <si>
    <t xml:space="preserve">            sprendimo Nr. T1-103 redakcija)</t>
  </si>
  <si>
    <t>sprendimo Nr. T1-103 redakcija)</t>
  </si>
  <si>
    <t xml:space="preserve">       sprendimo Nr. T1-103 redakcija)</t>
  </si>
  <si>
    <t xml:space="preserve">           sprendimo Nr. T1-103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</si>
</sst>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0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541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15" fillId="0" borderId="0" xfId="0" applyNumberFormat="1" applyFont="1" applyAlignment="1">
      <alignment horizontal="left" indent="23"/>
    </xf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8" fillId="3" borderId="0" xfId="0" applyNumberFormat="1" applyFont="1" applyFill="1" applyBorder="1"/>
    <xf numFmtId="164" fontId="16" fillId="7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4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17" fillId="6" borderId="0" xfId="0" applyNumberFormat="1" applyFont="1" applyFill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8" fillId="3" borderId="0" xfId="0" applyNumberFormat="1" applyFont="1" applyFill="1" applyBorder="1" applyAlignment="1">
      <alignment horizontal="left" wrapText="1" indent="1"/>
    </xf>
    <xf numFmtId="164" fontId="7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3" borderId="5" xfId="0" applyNumberFormat="1" applyFont="1" applyFill="1" applyBorder="1"/>
    <xf numFmtId="164" fontId="3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8" fillId="3" borderId="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vertical="top"/>
    </xf>
    <xf numFmtId="164" fontId="7" fillId="0" borderId="4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top"/>
    </xf>
    <xf numFmtId="164" fontId="8" fillId="0" borderId="5" xfId="0" applyNumberFormat="1" applyFont="1" applyBorder="1" applyAlignment="1">
      <alignment horizontal="left" indent="1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8" fillId="0" borderId="5" xfId="0" applyNumberFormat="1" applyFont="1" applyBorder="1" applyAlignment="1">
      <alignment horizontal="left" vertical="top" indent="1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7" fillId="0" borderId="9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indent="1"/>
    </xf>
    <xf numFmtId="164" fontId="8" fillId="0" borderId="0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wrapText="1" indent="1"/>
    </xf>
    <xf numFmtId="164" fontId="8" fillId="0" borderId="10" xfId="0" applyNumberFormat="1" applyFont="1" applyBorder="1" applyAlignment="1">
      <alignment horizontal="left" vertical="top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7" fillId="0" borderId="1" xfId="0" applyNumberFormat="1" applyFont="1" applyFill="1" applyBorder="1" applyAlignment="1">
      <alignment horizontal="center" vertical="top"/>
    </xf>
    <xf numFmtId="164" fontId="7" fillId="0" borderId="7" xfId="0" applyNumberFormat="1" applyFont="1" applyFill="1" applyBorder="1" applyAlignment="1">
      <alignment horizontal="center" vertical="top"/>
    </xf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center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8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 vertical="top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3" borderId="5" xfId="0" applyNumberFormat="1" applyFont="1" applyFill="1" applyBorder="1" applyAlignment="1">
      <alignment horizontal="center" vertical="top"/>
    </xf>
    <xf numFmtId="164" fontId="3" fillId="7" borderId="14" xfId="0" applyNumberFormat="1" applyFont="1" applyFill="1" applyBorder="1"/>
    <xf numFmtId="164" fontId="9" fillId="0" borderId="5" xfId="0" applyNumberFormat="1" applyFont="1" applyBorder="1"/>
    <xf numFmtId="164" fontId="9" fillId="0" borderId="11" xfId="0" applyNumberFormat="1" applyFont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8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8" fillId="3" borderId="10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3" xfId="0" applyNumberFormat="1" applyFont="1" applyBorder="1" applyAlignment="1">
      <alignment horizontal="left" vertical="top" indent="1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6" borderId="0" xfId="0" applyNumberFormat="1" applyFont="1" applyFill="1" applyBorder="1"/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4" fillId="6" borderId="1" xfId="0" applyNumberFormat="1" applyFont="1" applyFill="1" applyBorder="1" applyAlignment="1">
      <alignment horizontal="right" vertical="center"/>
    </xf>
    <xf numFmtId="164" fontId="14" fillId="7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horizontal="right" vertical="center"/>
    </xf>
    <xf numFmtId="164" fontId="13" fillId="0" borderId="1" xfId="0" applyNumberFormat="1" applyFont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13" fillId="6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3" fillId="0" borderId="1" xfId="1" applyNumberFormat="1" applyFont="1" applyBorder="1" applyAlignment="1" applyProtection="1">
      <alignment horizontal="left" vertical="center" wrapText="1"/>
      <protection hidden="1"/>
    </xf>
    <xf numFmtId="164" fontId="14" fillId="2" borderId="1" xfId="0" applyNumberFormat="1" applyFont="1" applyFill="1" applyBorder="1" applyAlignment="1">
      <alignment vertical="center" wrapText="1"/>
    </xf>
    <xf numFmtId="164" fontId="3" fillId="7" borderId="1" xfId="0" applyNumberFormat="1" applyFont="1" applyFill="1" applyBorder="1" applyAlignment="1">
      <alignment horizontal="right" vertical="center"/>
    </xf>
    <xf numFmtId="164" fontId="4" fillId="0" borderId="1" xfId="0" applyNumberFormat="1" applyFont="1" applyBorder="1" applyAlignment="1">
      <alignment horizontal="right" vertical="center"/>
    </xf>
    <xf numFmtId="164" fontId="8" fillId="0" borderId="1" xfId="0" applyNumberFormat="1" applyFont="1" applyBorder="1" applyAlignment="1">
      <alignment vertical="center" wrapText="1"/>
    </xf>
    <xf numFmtId="164" fontId="17" fillId="6" borderId="1" xfId="0" applyNumberFormat="1" applyFont="1" applyFill="1" applyBorder="1" applyAlignment="1">
      <alignment horizontal="right" vertical="center"/>
    </xf>
    <xf numFmtId="164" fontId="8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right" vertical="center"/>
    </xf>
    <xf numFmtId="164" fontId="4" fillId="6" borderId="1" xfId="0" applyNumberFormat="1" applyFont="1" applyFill="1" applyBorder="1" applyAlignment="1">
      <alignment horizontal="right" vertical="center"/>
    </xf>
    <xf numFmtId="164" fontId="4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4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vertical="center" wrapText="1"/>
    </xf>
    <xf numFmtId="164" fontId="19" fillId="6" borderId="1" xfId="0" applyNumberFormat="1" applyFont="1" applyFill="1" applyBorder="1" applyAlignment="1">
      <alignment horizontal="right" vertical="center"/>
    </xf>
    <xf numFmtId="164" fontId="19" fillId="7" borderId="1" xfId="0" applyNumberFormat="1" applyFont="1" applyFill="1" applyBorder="1" applyAlignment="1">
      <alignment horizontal="right" vertical="center"/>
    </xf>
    <xf numFmtId="164" fontId="8" fillId="0" borderId="1" xfId="0" applyNumberFormat="1" applyFont="1" applyBorder="1" applyAlignment="1">
      <alignment horizontal="left" vertical="center" wrapText="1"/>
    </xf>
    <xf numFmtId="164" fontId="8" fillId="6" borderId="1" xfId="0" applyNumberFormat="1" applyFont="1" applyFill="1" applyBorder="1" applyAlignment="1">
      <alignment horizontal="right" vertical="center"/>
    </xf>
    <xf numFmtId="164" fontId="9" fillId="0" borderId="0" xfId="0" applyNumberFormat="1" applyFont="1"/>
    <xf numFmtId="164" fontId="9" fillId="0" borderId="0" xfId="0" applyNumberFormat="1" applyFont="1" applyFill="1"/>
    <xf numFmtId="164" fontId="8" fillId="6" borderId="1" xfId="0" applyNumberFormat="1" applyFont="1" applyFill="1" applyBorder="1" applyAlignment="1"/>
    <xf numFmtId="164" fontId="8" fillId="7" borderId="1" xfId="0" applyNumberFormat="1" applyFont="1" applyFill="1" applyBorder="1" applyAlignment="1"/>
    <xf numFmtId="164" fontId="8" fillId="0" borderId="1" xfId="0" applyNumberFormat="1" applyFont="1" applyBorder="1" applyAlignment="1"/>
    <xf numFmtId="164" fontId="13" fillId="3" borderId="1" xfId="0" applyNumberFormat="1" applyFont="1" applyFill="1" applyBorder="1" applyAlignment="1">
      <alignment horizontal="left"/>
    </xf>
    <xf numFmtId="164" fontId="14" fillId="3" borderId="1" xfId="0" applyNumberFormat="1" applyFont="1" applyFill="1" applyBorder="1" applyAlignment="1">
      <alignment vertical="center" wrapText="1"/>
    </xf>
    <xf numFmtId="164" fontId="14" fillId="3" borderId="1" xfId="0" applyNumberFormat="1" applyFont="1" applyFill="1" applyBorder="1" applyAlignment="1">
      <alignment horizontal="right" vertical="center"/>
    </xf>
    <xf numFmtId="164" fontId="14" fillId="0" borderId="1" xfId="0" applyNumberFormat="1" applyFont="1" applyBorder="1" applyAlignment="1">
      <alignment wrapText="1"/>
    </xf>
    <xf numFmtId="164" fontId="14" fillId="0" borderId="1" xfId="0" applyNumberFormat="1" applyFont="1" applyBorder="1" applyAlignment="1">
      <alignment horizontal="center" vertical="center"/>
    </xf>
    <xf numFmtId="164" fontId="14" fillId="0" borderId="1" xfId="0" applyNumberFormat="1" applyFont="1" applyBorder="1" applyAlignment="1">
      <alignment horizontal="center" wrapText="1"/>
    </xf>
    <xf numFmtId="164" fontId="13" fillId="5" borderId="1" xfId="0" applyNumberFormat="1" applyFont="1" applyFill="1" applyBorder="1" applyAlignment="1">
      <alignment horizontal="left"/>
    </xf>
    <xf numFmtId="164" fontId="4" fillId="5" borderId="1" xfId="0" applyNumberFormat="1" applyFont="1" applyFill="1" applyBorder="1" applyAlignment="1">
      <alignment wrapText="1"/>
    </xf>
    <xf numFmtId="164" fontId="4" fillId="5" borderId="1" xfId="0" applyNumberFormat="1" applyFont="1" applyFill="1" applyBorder="1" applyAlignment="1">
      <alignment vertical="center"/>
    </xf>
    <xf numFmtId="164" fontId="13" fillId="5" borderId="0" xfId="0" applyNumberFormat="1" applyFont="1" applyFill="1"/>
    <xf numFmtId="164" fontId="13" fillId="0" borderId="1" xfId="0" applyNumberFormat="1" applyFont="1" applyBorder="1" applyAlignment="1">
      <alignment wrapText="1"/>
    </xf>
    <xf numFmtId="164" fontId="13" fillId="5" borderId="1" xfId="0" applyNumberFormat="1" applyFont="1" applyFill="1" applyBorder="1" applyAlignment="1">
      <alignment horizontal="right" vertical="center"/>
    </xf>
    <xf numFmtId="164" fontId="13" fillId="0" borderId="7" xfId="0" applyNumberFormat="1" applyFont="1" applyBorder="1" applyAlignment="1">
      <alignment wrapText="1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indent="1"/>
    </xf>
    <xf numFmtId="164" fontId="3" fillId="6" borderId="8" xfId="0" applyNumberFormat="1" applyFont="1" applyFill="1" applyBorder="1" applyAlignment="1">
      <alignment vertical="top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center" vertical="top"/>
    </xf>
    <xf numFmtId="164" fontId="7" fillId="0" borderId="6" xfId="0" applyNumberFormat="1" applyFont="1" applyFill="1" applyBorder="1" applyAlignment="1">
      <alignment horizontal="center" vertical="top"/>
    </xf>
    <xf numFmtId="164" fontId="7" fillId="0" borderId="13" xfId="0" applyNumberFormat="1" applyFont="1" applyFill="1" applyBorder="1" applyAlignment="1">
      <alignment horizontal="center" vertical="top"/>
    </xf>
    <xf numFmtId="164" fontId="7" fillId="0" borderId="14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vertical="top"/>
    </xf>
    <xf numFmtId="164" fontId="7" fillId="3" borderId="5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164" fontId="3" fillId="6" borderId="10" xfId="0" applyNumberFormat="1" applyFont="1" applyFill="1" applyBorder="1" applyAlignment="1">
      <alignment vertical="top"/>
    </xf>
    <xf numFmtId="164" fontId="3" fillId="6" borderId="3" xfId="0" applyNumberFormat="1" applyFont="1" applyFill="1" applyBorder="1"/>
    <xf numFmtId="164" fontId="3" fillId="7" borderId="3" xfId="0" applyNumberFormat="1" applyFont="1" applyFill="1" applyBorder="1"/>
    <xf numFmtId="164" fontId="1" fillId="6" borderId="8" xfId="0" applyNumberFormat="1" applyFont="1" applyFill="1" applyBorder="1"/>
    <xf numFmtId="164" fontId="3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8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8" fillId="0" borderId="12" xfId="0" applyNumberFormat="1" applyFont="1" applyFill="1" applyBorder="1"/>
    <xf numFmtId="164" fontId="8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8" fillId="0" borderId="11" xfId="0" applyNumberFormat="1" applyFont="1" applyBorder="1" applyAlignment="1">
      <alignment horizontal="left" indent="1"/>
    </xf>
    <xf numFmtId="164" fontId="4" fillId="3" borderId="3" xfId="0" applyNumberFormat="1" applyFont="1" applyFill="1" applyBorder="1"/>
    <xf numFmtId="164" fontId="8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4" fillId="3" borderId="6" xfId="0" applyNumberFormat="1" applyFont="1" applyFill="1" applyBorder="1"/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indent="1"/>
    </xf>
    <xf numFmtId="164" fontId="8" fillId="3" borderId="14" xfId="0" applyNumberFormat="1" applyFont="1" applyFill="1" applyBorder="1" applyAlignment="1">
      <alignment horizontal="left" indent="1"/>
    </xf>
    <xf numFmtId="164" fontId="3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4" fillId="3" borderId="13" xfId="0" applyNumberFormat="1" applyFont="1" applyFill="1" applyBorder="1"/>
    <xf numFmtId="164" fontId="4" fillId="6" borderId="4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vertical="center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7" fillId="3" borderId="5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right"/>
    </xf>
    <xf numFmtId="164" fontId="3" fillId="6" borderId="14" xfId="0" applyNumberFormat="1" applyFont="1" applyFill="1" applyBorder="1"/>
    <xf numFmtId="164" fontId="3" fillId="6" borderId="8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164" fontId="1" fillId="3" borderId="1" xfId="0" applyNumberFormat="1" applyFont="1" applyFill="1" applyBorder="1" applyAlignment="1"/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8" fillId="3" borderId="5" xfId="0" applyNumberFormat="1" applyFont="1" applyFill="1" applyBorder="1" applyAlignment="1">
      <alignment horizontal="left" indent="1"/>
    </xf>
    <xf numFmtId="164" fontId="8" fillId="3" borderId="11" xfId="0" applyNumberFormat="1" applyFont="1" applyFill="1" applyBorder="1" applyAlignment="1">
      <alignment horizontal="left" indent="1"/>
    </xf>
    <xf numFmtId="1" fontId="7" fillId="0" borderId="1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2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3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5" fillId="0" borderId="3" xfId="0" applyNumberFormat="1" applyFont="1" applyBorder="1" applyAlignment="1">
      <alignment horizontal="center"/>
    </xf>
    <xf numFmtId="164" fontId="5" fillId="0" borderId="1" xfId="0" applyNumberFormat="1" applyFont="1" applyFill="1" applyBorder="1" applyAlignment="1">
      <alignment horizontal="center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top" indent="1"/>
    </xf>
    <xf numFmtId="164" fontId="8" fillId="0" borderId="11" xfId="0" applyNumberFormat="1" applyFont="1" applyBorder="1" applyAlignment="1">
      <alignment horizontal="left" vertical="top" indent="1"/>
    </xf>
    <xf numFmtId="164" fontId="5" fillId="0" borderId="6" xfId="0" applyNumberFormat="1" applyFont="1" applyBorder="1" applyAlignment="1">
      <alignment horizontal="center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13" xfId="0" applyNumberFormat="1" applyFont="1" applyBorder="1" applyAlignment="1">
      <alignment horizontal="center"/>
    </xf>
    <xf numFmtId="164" fontId="5" fillId="0" borderId="0" xfId="0" applyNumberFormat="1" applyFont="1" applyBorder="1" applyAlignment="1">
      <alignment horizontal="center"/>
    </xf>
    <xf numFmtId="164" fontId="17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center" wrapText="1"/>
    </xf>
    <xf numFmtId="164" fontId="5" fillId="0" borderId="9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6"/>
    </xf>
    <xf numFmtId="164" fontId="15" fillId="0" borderId="0" xfId="0" applyNumberFormat="1" applyFont="1" applyAlignment="1">
      <alignment horizontal="left" indent="27"/>
    </xf>
    <xf numFmtId="164" fontId="5" fillId="0" borderId="11" xfId="0" applyNumberFormat="1" applyFont="1" applyBorder="1" applyAlignment="1">
      <alignment horizontal="center"/>
    </xf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7"/>
  <sheetViews>
    <sheetView showZeros="0" workbookViewId="0">
      <selection activeCell="G10" sqref="G10"/>
    </sheetView>
  </sheetViews>
  <sheetFormatPr defaultColWidth="9.42578125" defaultRowHeight="15" x14ac:dyDescent="0.25"/>
  <cols>
    <col min="1" max="1" width="9.7109375" style="324" customWidth="1"/>
    <col min="2" max="2" width="69.85546875" style="326" customWidth="1"/>
    <col min="3" max="3" width="10.42578125" style="327" hidden="1" customWidth="1"/>
    <col min="4" max="4" width="9.28515625" style="324" hidden="1" customWidth="1"/>
    <col min="5" max="5" width="10.42578125" style="324" customWidth="1"/>
    <col min="6" max="16384" width="9.42578125" style="324"/>
  </cols>
  <sheetData>
    <row r="1" spans="1:5" x14ac:dyDescent="0.25">
      <c r="B1" s="450" t="s">
        <v>354</v>
      </c>
      <c r="C1" s="450"/>
      <c r="D1" s="450"/>
      <c r="E1" s="450"/>
    </row>
    <row r="2" spans="1:5" x14ac:dyDescent="0.25">
      <c r="B2" s="450" t="s">
        <v>445</v>
      </c>
      <c r="C2" s="450"/>
      <c r="D2" s="450"/>
      <c r="E2" s="450"/>
    </row>
    <row r="3" spans="1:5" x14ac:dyDescent="0.25">
      <c r="B3" s="450" t="s">
        <v>466</v>
      </c>
      <c r="C3" s="450"/>
      <c r="D3" s="450"/>
      <c r="E3" s="450"/>
    </row>
    <row r="4" spans="1:5" x14ac:dyDescent="0.25">
      <c r="B4" s="450" t="s">
        <v>355</v>
      </c>
      <c r="C4" s="450"/>
      <c r="D4" s="450"/>
      <c r="E4" s="450"/>
    </row>
    <row r="5" spans="1:5" s="441" customFormat="1" x14ac:dyDescent="0.25">
      <c r="B5" s="452" t="s">
        <v>467</v>
      </c>
      <c r="C5" s="452"/>
      <c r="D5" s="452"/>
      <c r="E5" s="452"/>
    </row>
    <row r="6" spans="1:5" s="441" customFormat="1" x14ac:dyDescent="0.25">
      <c r="B6" s="452" t="s">
        <v>475</v>
      </c>
      <c r="C6" s="452"/>
      <c r="D6" s="452"/>
      <c r="E6" s="452"/>
    </row>
    <row r="7" spans="1:5" x14ac:dyDescent="0.25">
      <c r="B7" s="325"/>
      <c r="C7" s="325"/>
      <c r="D7" s="325"/>
      <c r="E7" s="325"/>
    </row>
    <row r="8" spans="1:5" x14ac:dyDescent="0.25">
      <c r="A8" s="451" t="s">
        <v>446</v>
      </c>
      <c r="B8" s="451"/>
      <c r="C8" s="451"/>
    </row>
    <row r="9" spans="1:5" x14ac:dyDescent="0.25">
      <c r="E9" s="5" t="s">
        <v>456</v>
      </c>
    </row>
    <row r="10" spans="1:5" ht="30" x14ac:dyDescent="0.25">
      <c r="A10" s="328" t="s">
        <v>244</v>
      </c>
      <c r="B10" s="329" t="s">
        <v>245</v>
      </c>
      <c r="C10" s="330" t="s">
        <v>343</v>
      </c>
      <c r="D10" s="331" t="s">
        <v>339</v>
      </c>
      <c r="E10" s="329" t="s">
        <v>0</v>
      </c>
    </row>
    <row r="11" spans="1:5" x14ac:dyDescent="0.25">
      <c r="A11" s="332" t="s">
        <v>72</v>
      </c>
      <c r="B11" s="333" t="s">
        <v>246</v>
      </c>
      <c r="C11" s="334">
        <f>C12+C17+C21</f>
        <v>17494.5</v>
      </c>
      <c r="D11" s="335">
        <f>D12+D17+D21</f>
        <v>0</v>
      </c>
      <c r="E11" s="336">
        <f>E12+E17+E21</f>
        <v>17494.5</v>
      </c>
    </row>
    <row r="12" spans="1:5" x14ac:dyDescent="0.25">
      <c r="A12" s="332" t="s">
        <v>247</v>
      </c>
      <c r="B12" s="333" t="s">
        <v>248</v>
      </c>
      <c r="C12" s="334">
        <f>C13</f>
        <v>15841</v>
      </c>
      <c r="D12" s="335">
        <f>D13</f>
        <v>0</v>
      </c>
      <c r="E12" s="336">
        <f>E13</f>
        <v>15841</v>
      </c>
    </row>
    <row r="13" spans="1:5" ht="15" customHeight="1" x14ac:dyDescent="0.25">
      <c r="A13" s="332" t="s">
        <v>249</v>
      </c>
      <c r="B13" s="337" t="s">
        <v>313</v>
      </c>
      <c r="C13" s="338">
        <f>C14+C15+C16</f>
        <v>15841</v>
      </c>
      <c r="D13" s="339">
        <f>D14+D15+D16</f>
        <v>0</v>
      </c>
      <c r="E13" s="340">
        <f>E14+E15+E16</f>
        <v>15841</v>
      </c>
    </row>
    <row r="14" spans="1:5" ht="15" customHeight="1" x14ac:dyDescent="0.25">
      <c r="A14" s="332" t="s">
        <v>250</v>
      </c>
      <c r="B14" s="337" t="s">
        <v>314</v>
      </c>
      <c r="C14" s="341">
        <v>8722</v>
      </c>
      <c r="D14" s="339"/>
      <c r="E14" s="342">
        <f>C14+D14</f>
        <v>8722</v>
      </c>
    </row>
    <row r="15" spans="1:5" x14ac:dyDescent="0.25">
      <c r="A15" s="332" t="s">
        <v>251</v>
      </c>
      <c r="B15" s="337" t="s">
        <v>315</v>
      </c>
      <c r="C15" s="341">
        <v>3234</v>
      </c>
      <c r="D15" s="339"/>
      <c r="E15" s="342">
        <f>C15+D15</f>
        <v>3234</v>
      </c>
    </row>
    <row r="16" spans="1:5" ht="30" x14ac:dyDescent="0.25">
      <c r="A16" s="332" t="s">
        <v>252</v>
      </c>
      <c r="B16" s="343" t="s">
        <v>328</v>
      </c>
      <c r="C16" s="341">
        <v>3885</v>
      </c>
      <c r="D16" s="339"/>
      <c r="E16" s="342">
        <f>C16+D16</f>
        <v>3885</v>
      </c>
    </row>
    <row r="17" spans="1:5" x14ac:dyDescent="0.25">
      <c r="A17" s="332" t="s">
        <v>253</v>
      </c>
      <c r="B17" s="333" t="s">
        <v>254</v>
      </c>
      <c r="C17" s="334">
        <f>C18+C19+C20</f>
        <v>476</v>
      </c>
      <c r="D17" s="335">
        <f>D18+D19+D20</f>
        <v>0</v>
      </c>
      <c r="E17" s="336">
        <f>E18+E19+E20</f>
        <v>476</v>
      </c>
    </row>
    <row r="18" spans="1:5" x14ac:dyDescent="0.25">
      <c r="A18" s="332" t="s">
        <v>255</v>
      </c>
      <c r="B18" s="337" t="s">
        <v>316</v>
      </c>
      <c r="C18" s="341">
        <v>250</v>
      </c>
      <c r="D18" s="339"/>
      <c r="E18" s="342">
        <f>C18+D18</f>
        <v>250</v>
      </c>
    </row>
    <row r="19" spans="1:5" x14ac:dyDescent="0.25">
      <c r="A19" s="332" t="s">
        <v>256</v>
      </c>
      <c r="B19" s="337" t="s">
        <v>317</v>
      </c>
      <c r="C19" s="341">
        <v>6</v>
      </c>
      <c r="D19" s="339"/>
      <c r="E19" s="342">
        <f>C19+D19</f>
        <v>6</v>
      </c>
    </row>
    <row r="20" spans="1:5" x14ac:dyDescent="0.25">
      <c r="A20" s="332" t="s">
        <v>257</v>
      </c>
      <c r="B20" s="337" t="s">
        <v>318</v>
      </c>
      <c r="C20" s="341">
        <v>220</v>
      </c>
      <c r="D20" s="339"/>
      <c r="E20" s="342">
        <f>C20+D20</f>
        <v>220</v>
      </c>
    </row>
    <row r="21" spans="1:5" x14ac:dyDescent="0.25">
      <c r="A21" s="332" t="s">
        <v>258</v>
      </c>
      <c r="B21" s="344" t="s">
        <v>259</v>
      </c>
      <c r="C21" s="334">
        <f>C22+C23+C24</f>
        <v>1177.5</v>
      </c>
      <c r="D21" s="335">
        <f>D22+D23+D24</f>
        <v>0</v>
      </c>
      <c r="E21" s="336">
        <f>E22+E23+E24</f>
        <v>1177.5</v>
      </c>
    </row>
    <row r="22" spans="1:5" x14ac:dyDescent="0.25">
      <c r="A22" s="332" t="s">
        <v>260</v>
      </c>
      <c r="B22" s="337" t="s">
        <v>319</v>
      </c>
      <c r="C22" s="341">
        <v>74.8</v>
      </c>
      <c r="D22" s="339"/>
      <c r="E22" s="342">
        <f>C22+D22</f>
        <v>74.8</v>
      </c>
    </row>
    <row r="23" spans="1:5" x14ac:dyDescent="0.25">
      <c r="A23" s="332" t="s">
        <v>261</v>
      </c>
      <c r="B23" s="337" t="s">
        <v>320</v>
      </c>
      <c r="C23" s="341">
        <v>43</v>
      </c>
      <c r="D23" s="339"/>
      <c r="E23" s="342">
        <f>C23+D23</f>
        <v>43</v>
      </c>
    </row>
    <row r="24" spans="1:5" x14ac:dyDescent="0.25">
      <c r="A24" s="332" t="s">
        <v>262</v>
      </c>
      <c r="B24" s="337" t="s">
        <v>321</v>
      </c>
      <c r="C24" s="341">
        <v>1059.7</v>
      </c>
      <c r="D24" s="339"/>
      <c r="E24" s="342">
        <f>C24+D24</f>
        <v>1059.7</v>
      </c>
    </row>
    <row r="25" spans="1:5" x14ac:dyDescent="0.25">
      <c r="A25" s="332" t="s">
        <v>187</v>
      </c>
      <c r="B25" s="333" t="s">
        <v>263</v>
      </c>
      <c r="C25" s="334">
        <f>C26+C30+C34+C36</f>
        <v>1307.8</v>
      </c>
      <c r="D25" s="335">
        <f>D26+D30+D34+D36</f>
        <v>0</v>
      </c>
      <c r="E25" s="336">
        <f>E26+E30+E34+E36</f>
        <v>1307.8</v>
      </c>
    </row>
    <row r="26" spans="1:5" x14ac:dyDescent="0.25">
      <c r="A26" s="332" t="s">
        <v>264</v>
      </c>
      <c r="B26" s="333" t="s">
        <v>265</v>
      </c>
      <c r="C26" s="334">
        <f>C27+C28+C29</f>
        <v>222</v>
      </c>
      <c r="D26" s="335">
        <f>D27+D28+D29</f>
        <v>0</v>
      </c>
      <c r="E26" s="336">
        <f>E27+E28+E29</f>
        <v>222</v>
      </c>
    </row>
    <row r="27" spans="1:5" ht="30" x14ac:dyDescent="0.25">
      <c r="A27" s="332" t="s">
        <v>266</v>
      </c>
      <c r="B27" s="337" t="s">
        <v>322</v>
      </c>
      <c r="C27" s="341">
        <v>152</v>
      </c>
      <c r="D27" s="339"/>
      <c r="E27" s="342">
        <f>C27+D27</f>
        <v>152</v>
      </c>
    </row>
    <row r="28" spans="1:5" x14ac:dyDescent="0.25">
      <c r="A28" s="332" t="s">
        <v>267</v>
      </c>
      <c r="B28" s="337" t="s">
        <v>323</v>
      </c>
      <c r="C28" s="341">
        <v>18</v>
      </c>
      <c r="D28" s="339"/>
      <c r="E28" s="342">
        <f>C28+D28</f>
        <v>18</v>
      </c>
    </row>
    <row r="29" spans="1:5" x14ac:dyDescent="0.25">
      <c r="A29" s="332" t="s">
        <v>268</v>
      </c>
      <c r="B29" s="337" t="s">
        <v>324</v>
      </c>
      <c r="C29" s="341">
        <v>52</v>
      </c>
      <c r="D29" s="339"/>
      <c r="E29" s="342">
        <f>C29+D29</f>
        <v>52</v>
      </c>
    </row>
    <row r="30" spans="1:5" x14ac:dyDescent="0.25">
      <c r="A30" s="332" t="s">
        <v>269</v>
      </c>
      <c r="B30" s="333" t="s">
        <v>270</v>
      </c>
      <c r="C30" s="334">
        <f>C31+C32+C33</f>
        <v>1052.8</v>
      </c>
      <c r="D30" s="335">
        <f>D31+D32+D33</f>
        <v>0</v>
      </c>
      <c r="E30" s="336">
        <f>E31+E32+E33</f>
        <v>1052.8</v>
      </c>
    </row>
    <row r="31" spans="1:5" x14ac:dyDescent="0.25">
      <c r="A31" s="332" t="s">
        <v>271</v>
      </c>
      <c r="B31" s="337" t="s">
        <v>325</v>
      </c>
      <c r="C31" s="338">
        <v>164.7</v>
      </c>
      <c r="D31" s="345"/>
      <c r="E31" s="342">
        <f t="shared" ref="E31:E37" si="0">C31+D31</f>
        <v>164.7</v>
      </c>
    </row>
    <row r="32" spans="1:5" ht="15.75" customHeight="1" x14ac:dyDescent="0.25">
      <c r="A32" s="332" t="s">
        <v>272</v>
      </c>
      <c r="B32" s="337" t="s">
        <v>326</v>
      </c>
      <c r="C32" s="338">
        <v>99.3</v>
      </c>
      <c r="D32" s="345"/>
      <c r="E32" s="342">
        <f t="shared" si="0"/>
        <v>99.3</v>
      </c>
    </row>
    <row r="33" spans="1:5" x14ac:dyDescent="0.25">
      <c r="A33" s="332" t="s">
        <v>273</v>
      </c>
      <c r="B33" s="337" t="s">
        <v>356</v>
      </c>
      <c r="C33" s="341">
        <v>788.8</v>
      </c>
      <c r="D33" s="339"/>
      <c r="E33" s="342">
        <f t="shared" si="0"/>
        <v>788.8</v>
      </c>
    </row>
    <row r="34" spans="1:5" x14ac:dyDescent="0.25">
      <c r="A34" s="332" t="s">
        <v>274</v>
      </c>
      <c r="B34" s="333" t="s">
        <v>275</v>
      </c>
      <c r="C34" s="334">
        <v>3</v>
      </c>
      <c r="D34" s="335"/>
      <c r="E34" s="346">
        <f t="shared" si="0"/>
        <v>3</v>
      </c>
    </row>
    <row r="35" spans="1:5" hidden="1" x14ac:dyDescent="0.25">
      <c r="A35" s="332"/>
      <c r="B35" s="347" t="s">
        <v>439</v>
      </c>
      <c r="C35" s="348"/>
      <c r="D35" s="349"/>
      <c r="E35" s="350">
        <f t="shared" ref="E35" si="1">C35+D35</f>
        <v>0</v>
      </c>
    </row>
    <row r="36" spans="1:5" x14ac:dyDescent="0.25">
      <c r="A36" s="332" t="s">
        <v>276</v>
      </c>
      <c r="B36" s="333" t="s">
        <v>277</v>
      </c>
      <c r="C36" s="351">
        <v>30</v>
      </c>
      <c r="D36" s="352"/>
      <c r="E36" s="346">
        <f t="shared" si="0"/>
        <v>30</v>
      </c>
    </row>
    <row r="37" spans="1:5" s="354" customFormat="1" ht="13.5" hidden="1" x14ac:dyDescent="0.2">
      <c r="A37" s="353"/>
      <c r="B37" s="347" t="s">
        <v>431</v>
      </c>
      <c r="C37" s="348"/>
      <c r="D37" s="349"/>
      <c r="E37" s="350">
        <f t="shared" si="0"/>
        <v>0</v>
      </c>
    </row>
    <row r="38" spans="1:5" ht="28.5" x14ac:dyDescent="0.25">
      <c r="A38" s="332" t="s">
        <v>73</v>
      </c>
      <c r="B38" s="333" t="s">
        <v>278</v>
      </c>
      <c r="C38" s="351">
        <f>C39+C43</f>
        <v>99</v>
      </c>
      <c r="D38" s="352">
        <f t="shared" ref="D38:E38" si="2">D39+D43</f>
        <v>0</v>
      </c>
      <c r="E38" s="346">
        <f t="shared" si="2"/>
        <v>99</v>
      </c>
    </row>
    <row r="39" spans="1:5" x14ac:dyDescent="0.25">
      <c r="A39" s="332" t="s">
        <v>279</v>
      </c>
      <c r="B39" s="333" t="s">
        <v>280</v>
      </c>
      <c r="C39" s="351">
        <f>C40+C41+C42</f>
        <v>99</v>
      </c>
      <c r="D39" s="352">
        <f t="shared" ref="D39:E39" si="3">D40+D41+D42</f>
        <v>0</v>
      </c>
      <c r="E39" s="346">
        <f t="shared" si="3"/>
        <v>99</v>
      </c>
    </row>
    <row r="40" spans="1:5" x14ac:dyDescent="0.25">
      <c r="A40" s="213" t="s">
        <v>281</v>
      </c>
      <c r="B40" s="355" t="s">
        <v>327</v>
      </c>
      <c r="C40" s="338">
        <v>35</v>
      </c>
      <c r="D40" s="345"/>
      <c r="E40" s="342">
        <f t="shared" ref="E40:E41" si="4">C40+D40</f>
        <v>35</v>
      </c>
    </row>
    <row r="41" spans="1:5" x14ac:dyDescent="0.25">
      <c r="A41" s="332" t="s">
        <v>282</v>
      </c>
      <c r="B41" s="356" t="s">
        <v>441</v>
      </c>
      <c r="C41" s="338">
        <v>64</v>
      </c>
      <c r="D41" s="345"/>
      <c r="E41" s="342">
        <f t="shared" si="4"/>
        <v>64</v>
      </c>
    </row>
    <row r="42" spans="1:5" hidden="1" x14ac:dyDescent="0.25">
      <c r="A42" s="332" t="s">
        <v>440</v>
      </c>
      <c r="B42" s="356" t="s">
        <v>442</v>
      </c>
      <c r="C42" s="338"/>
      <c r="D42" s="345"/>
      <c r="E42" s="342">
        <f t="shared" ref="E42:E43" si="5">C42+D42</f>
        <v>0</v>
      </c>
    </row>
    <row r="43" spans="1:5" hidden="1" x14ac:dyDescent="0.25">
      <c r="A43" s="357" t="s">
        <v>443</v>
      </c>
      <c r="B43" s="358" t="s">
        <v>444</v>
      </c>
      <c r="C43" s="351"/>
      <c r="D43" s="352"/>
      <c r="E43" s="346">
        <f t="shared" si="5"/>
        <v>0</v>
      </c>
    </row>
    <row r="44" spans="1:5" x14ac:dyDescent="0.25">
      <c r="A44" s="332" t="s">
        <v>74</v>
      </c>
      <c r="B44" s="333" t="s">
        <v>283</v>
      </c>
      <c r="C44" s="334">
        <f>C45+C89+C90</f>
        <v>14795.199999999999</v>
      </c>
      <c r="D44" s="335">
        <f>D45+D89+D90</f>
        <v>1734.8999999999999</v>
      </c>
      <c r="E44" s="359">
        <f>E45+E89+E90</f>
        <v>16530.099999999999</v>
      </c>
    </row>
    <row r="45" spans="1:5" x14ac:dyDescent="0.25">
      <c r="A45" s="332" t="s">
        <v>284</v>
      </c>
      <c r="B45" s="358" t="s">
        <v>285</v>
      </c>
      <c r="C45" s="334">
        <f>C46+C68+C70</f>
        <v>13306.199999999999</v>
      </c>
      <c r="D45" s="335">
        <f>D46+D68+D70</f>
        <v>1690.1</v>
      </c>
      <c r="E45" s="359">
        <f>E46+E68+E70</f>
        <v>14996.3</v>
      </c>
    </row>
    <row r="46" spans="1:5" s="2" customFormat="1" x14ac:dyDescent="0.25">
      <c r="A46" s="213" t="s">
        <v>286</v>
      </c>
      <c r="B46" s="356" t="s">
        <v>382</v>
      </c>
      <c r="C46" s="338">
        <f>C47+C48+C49+C50+C51+C52+C53+C55+C56+C58+C59+C60+C61+C62+C63+C64+C65+C66+C67+C54+C57</f>
        <v>2510.2999999999997</v>
      </c>
      <c r="D46" s="345">
        <f>D47+D48+D49+D50+D51+D52+D53+D55+D56+D58+D59+D60+D61+D62+D63+D64+D65+D66+D67+D54+D57</f>
        <v>0</v>
      </c>
      <c r="E46" s="360">
        <f>E47+E48+E49+E50+E51+E52+E53+E55+E56+E58+E59+E60+E61+E62+E63+E64+E65+E66+E67+E54+E57</f>
        <v>2510.2999999999997</v>
      </c>
    </row>
    <row r="47" spans="1:5" x14ac:dyDescent="0.25">
      <c r="A47" s="332" t="s">
        <v>287</v>
      </c>
      <c r="B47" s="337" t="s">
        <v>462</v>
      </c>
      <c r="C47" s="341">
        <v>0.6</v>
      </c>
      <c r="D47" s="339"/>
      <c r="E47" s="342">
        <f t="shared" ref="E47:E69" si="6">C47+D47</f>
        <v>0.6</v>
      </c>
    </row>
    <row r="48" spans="1:5" x14ac:dyDescent="0.25">
      <c r="A48" s="332" t="s">
        <v>288</v>
      </c>
      <c r="B48" s="337" t="s">
        <v>383</v>
      </c>
      <c r="C48" s="341">
        <v>7.6</v>
      </c>
      <c r="D48" s="339"/>
      <c r="E48" s="342">
        <f t="shared" si="6"/>
        <v>7.6</v>
      </c>
    </row>
    <row r="49" spans="1:5" x14ac:dyDescent="0.25">
      <c r="A49" s="332" t="s">
        <v>289</v>
      </c>
      <c r="B49" s="337" t="s">
        <v>384</v>
      </c>
      <c r="C49" s="341">
        <v>8</v>
      </c>
      <c r="D49" s="339"/>
      <c r="E49" s="342">
        <f t="shared" si="6"/>
        <v>8</v>
      </c>
    </row>
    <row r="50" spans="1:5" x14ac:dyDescent="0.25">
      <c r="A50" s="332" t="s">
        <v>290</v>
      </c>
      <c r="B50" s="337" t="s">
        <v>385</v>
      </c>
      <c r="C50" s="341">
        <v>214</v>
      </c>
      <c r="D50" s="339"/>
      <c r="E50" s="342">
        <f t="shared" si="6"/>
        <v>214</v>
      </c>
    </row>
    <row r="51" spans="1:5" x14ac:dyDescent="0.25">
      <c r="A51" s="332" t="s">
        <v>291</v>
      </c>
      <c r="B51" s="337" t="s">
        <v>386</v>
      </c>
      <c r="C51" s="341">
        <v>440</v>
      </c>
      <c r="D51" s="339"/>
      <c r="E51" s="342">
        <f t="shared" si="6"/>
        <v>440</v>
      </c>
    </row>
    <row r="52" spans="1:5" x14ac:dyDescent="0.25">
      <c r="A52" s="332" t="s">
        <v>292</v>
      </c>
      <c r="B52" s="337" t="s">
        <v>387</v>
      </c>
      <c r="C52" s="341">
        <v>518.70000000000005</v>
      </c>
      <c r="D52" s="339"/>
      <c r="E52" s="342">
        <f t="shared" si="6"/>
        <v>518.70000000000005</v>
      </c>
    </row>
    <row r="53" spans="1:5" x14ac:dyDescent="0.25">
      <c r="A53" s="332" t="s">
        <v>293</v>
      </c>
      <c r="B53" s="337" t="s">
        <v>388</v>
      </c>
      <c r="C53" s="341">
        <v>94.3</v>
      </c>
      <c r="D53" s="339"/>
      <c r="E53" s="342">
        <f t="shared" si="6"/>
        <v>94.3</v>
      </c>
    </row>
    <row r="54" spans="1:5" x14ac:dyDescent="0.25">
      <c r="A54" s="332" t="s">
        <v>294</v>
      </c>
      <c r="B54" s="337" t="s">
        <v>389</v>
      </c>
      <c r="C54" s="341">
        <v>13.7</v>
      </c>
      <c r="D54" s="339"/>
      <c r="E54" s="342">
        <f t="shared" si="6"/>
        <v>13.7</v>
      </c>
    </row>
    <row r="55" spans="1:5" ht="30" x14ac:dyDescent="0.25">
      <c r="A55" s="332" t="s">
        <v>295</v>
      </c>
      <c r="B55" s="337" t="s">
        <v>390</v>
      </c>
      <c r="C55" s="341">
        <v>195</v>
      </c>
      <c r="D55" s="339"/>
      <c r="E55" s="342">
        <f t="shared" si="6"/>
        <v>195</v>
      </c>
    </row>
    <row r="56" spans="1:5" x14ac:dyDescent="0.25">
      <c r="A56" s="332" t="s">
        <v>296</v>
      </c>
      <c r="B56" s="337" t="s">
        <v>391</v>
      </c>
      <c r="C56" s="341">
        <v>81.2</v>
      </c>
      <c r="D56" s="339"/>
      <c r="E56" s="342">
        <f t="shared" si="6"/>
        <v>81.2</v>
      </c>
    </row>
    <row r="57" spans="1:5" x14ac:dyDescent="0.25">
      <c r="A57" s="332" t="s">
        <v>297</v>
      </c>
      <c r="B57" s="337" t="s">
        <v>392</v>
      </c>
      <c r="C57" s="341">
        <v>67.8</v>
      </c>
      <c r="D57" s="339"/>
      <c r="E57" s="342">
        <f t="shared" si="6"/>
        <v>67.8</v>
      </c>
    </row>
    <row r="58" spans="1:5" x14ac:dyDescent="0.25">
      <c r="A58" s="332" t="s">
        <v>298</v>
      </c>
      <c r="B58" s="337" t="s">
        <v>393</v>
      </c>
      <c r="C58" s="341">
        <v>30.6</v>
      </c>
      <c r="D58" s="339"/>
      <c r="E58" s="342">
        <f t="shared" si="6"/>
        <v>30.6</v>
      </c>
    </row>
    <row r="59" spans="1:5" x14ac:dyDescent="0.25">
      <c r="A59" s="332" t="s">
        <v>299</v>
      </c>
      <c r="B59" s="337" t="s">
        <v>394</v>
      </c>
      <c r="C59" s="341">
        <v>9</v>
      </c>
      <c r="D59" s="339"/>
      <c r="E59" s="342">
        <f t="shared" si="6"/>
        <v>9</v>
      </c>
    </row>
    <row r="60" spans="1:5" x14ac:dyDescent="0.25">
      <c r="A60" s="332" t="s">
        <v>300</v>
      </c>
      <c r="B60" s="337" t="s">
        <v>395</v>
      </c>
      <c r="C60" s="341">
        <v>0.8</v>
      </c>
      <c r="D60" s="339"/>
      <c r="E60" s="342">
        <f t="shared" si="6"/>
        <v>0.8</v>
      </c>
    </row>
    <row r="61" spans="1:5" x14ac:dyDescent="0.25">
      <c r="A61" s="332" t="s">
        <v>301</v>
      </c>
      <c r="B61" s="337" t="s">
        <v>396</v>
      </c>
      <c r="C61" s="341">
        <v>16.3</v>
      </c>
      <c r="D61" s="339"/>
      <c r="E61" s="342">
        <f t="shared" si="6"/>
        <v>16.3</v>
      </c>
    </row>
    <row r="62" spans="1:5" x14ac:dyDescent="0.25">
      <c r="A62" s="332" t="s">
        <v>302</v>
      </c>
      <c r="B62" s="337" t="s">
        <v>397</v>
      </c>
      <c r="C62" s="341">
        <v>346.5</v>
      </c>
      <c r="D62" s="339"/>
      <c r="E62" s="342">
        <f t="shared" si="6"/>
        <v>346.5</v>
      </c>
    </row>
    <row r="63" spans="1:5" ht="30" x14ac:dyDescent="0.25">
      <c r="A63" s="332" t="s">
        <v>303</v>
      </c>
      <c r="B63" s="337" t="s">
        <v>398</v>
      </c>
      <c r="C63" s="341">
        <v>12.1</v>
      </c>
      <c r="D63" s="339"/>
      <c r="E63" s="342">
        <f t="shared" si="6"/>
        <v>12.1</v>
      </c>
    </row>
    <row r="64" spans="1:5" x14ac:dyDescent="0.25">
      <c r="A64" s="332" t="s">
        <v>304</v>
      </c>
      <c r="B64" s="337" t="s">
        <v>399</v>
      </c>
      <c r="C64" s="341">
        <v>205</v>
      </c>
      <c r="D64" s="339"/>
      <c r="E64" s="342">
        <f t="shared" si="6"/>
        <v>205</v>
      </c>
    </row>
    <row r="65" spans="1:12" x14ac:dyDescent="0.25">
      <c r="A65" s="332" t="s">
        <v>305</v>
      </c>
      <c r="B65" s="337" t="s">
        <v>400</v>
      </c>
      <c r="C65" s="341">
        <v>204</v>
      </c>
      <c r="D65" s="339"/>
      <c r="E65" s="342">
        <f t="shared" si="6"/>
        <v>204</v>
      </c>
    </row>
    <row r="66" spans="1:12" ht="15.75" customHeight="1" x14ac:dyDescent="0.25">
      <c r="A66" s="332" t="s">
        <v>306</v>
      </c>
      <c r="B66" s="337" t="s">
        <v>401</v>
      </c>
      <c r="C66" s="341">
        <v>26.1</v>
      </c>
      <c r="D66" s="339"/>
      <c r="E66" s="342">
        <f t="shared" si="6"/>
        <v>26.1</v>
      </c>
    </row>
    <row r="67" spans="1:12" x14ac:dyDescent="0.25">
      <c r="A67" s="332" t="s">
        <v>307</v>
      </c>
      <c r="B67" s="337" t="s">
        <v>402</v>
      </c>
      <c r="C67" s="341">
        <v>19</v>
      </c>
      <c r="D67" s="339"/>
      <c r="E67" s="342">
        <f t="shared" si="6"/>
        <v>19</v>
      </c>
    </row>
    <row r="68" spans="1:12" s="2" customFormat="1" ht="15" customHeight="1" x14ac:dyDescent="0.25">
      <c r="A68" s="213" t="s">
        <v>308</v>
      </c>
      <c r="B68" s="361" t="s">
        <v>403</v>
      </c>
      <c r="C68" s="338">
        <v>9138</v>
      </c>
      <c r="D68" s="345"/>
      <c r="E68" s="340">
        <f t="shared" si="6"/>
        <v>9138</v>
      </c>
    </row>
    <row r="69" spans="1:12" s="2" customFormat="1" ht="15" customHeight="1" x14ac:dyDescent="0.25">
      <c r="A69" s="213"/>
      <c r="B69" s="347" t="s">
        <v>465</v>
      </c>
      <c r="C69" s="338">
        <v>154</v>
      </c>
      <c r="D69" s="345"/>
      <c r="E69" s="340">
        <f t="shared" si="6"/>
        <v>154</v>
      </c>
    </row>
    <row r="70" spans="1:12" s="2" customFormat="1" ht="15" customHeight="1" x14ac:dyDescent="0.25">
      <c r="A70" s="213" t="s">
        <v>309</v>
      </c>
      <c r="B70" s="361" t="s">
        <v>404</v>
      </c>
      <c r="C70" s="338">
        <f>C71+C80+C81+C82+C83+C84</f>
        <v>1657.9</v>
      </c>
      <c r="D70" s="345">
        <f>D71+D80+D81+D82+D83+D84</f>
        <v>1690.1</v>
      </c>
      <c r="E70" s="340">
        <f>E71+E80+E81+E82+E83+E84</f>
        <v>3348</v>
      </c>
    </row>
    <row r="71" spans="1:12" s="2" customFormat="1" ht="15.75" x14ac:dyDescent="0.25">
      <c r="A71" s="213" t="s">
        <v>381</v>
      </c>
      <c r="B71" s="361" t="s">
        <v>405</v>
      </c>
      <c r="C71" s="362">
        <f>SUM(C72:C79)</f>
        <v>1187</v>
      </c>
      <c r="D71" s="363">
        <f>SUM(D72:D79)</f>
        <v>0</v>
      </c>
      <c r="E71" s="340">
        <f>SUM(E72:E79)</f>
        <v>1187</v>
      </c>
    </row>
    <row r="72" spans="1:12" s="366" customFormat="1" x14ac:dyDescent="0.25">
      <c r="A72" s="353" t="s">
        <v>410</v>
      </c>
      <c r="B72" s="364" t="s">
        <v>463</v>
      </c>
      <c r="C72" s="365">
        <v>111</v>
      </c>
      <c r="D72" s="349"/>
      <c r="E72" s="350">
        <f t="shared" ref="E72:E88" si="7">C72+D72</f>
        <v>111</v>
      </c>
    </row>
    <row r="73" spans="1:12" s="366" customFormat="1" ht="25.5" x14ac:dyDescent="0.25">
      <c r="A73" s="353" t="s">
        <v>411</v>
      </c>
      <c r="B73" s="364" t="s">
        <v>347</v>
      </c>
      <c r="C73" s="365">
        <v>125</v>
      </c>
      <c r="D73" s="349"/>
      <c r="E73" s="350">
        <f t="shared" si="7"/>
        <v>125</v>
      </c>
    </row>
    <row r="74" spans="1:12" s="366" customFormat="1" ht="16.5" customHeight="1" x14ac:dyDescent="0.25">
      <c r="A74" s="353" t="s">
        <v>412</v>
      </c>
      <c r="B74" s="364" t="s">
        <v>348</v>
      </c>
      <c r="C74" s="365">
        <v>125</v>
      </c>
      <c r="D74" s="349"/>
      <c r="E74" s="350">
        <f t="shared" si="7"/>
        <v>125</v>
      </c>
      <c r="H74" s="367"/>
      <c r="I74" s="367"/>
      <c r="J74" s="367"/>
      <c r="K74" s="367"/>
      <c r="L74" s="367"/>
    </row>
    <row r="75" spans="1:12" s="366" customFormat="1" x14ac:dyDescent="0.25">
      <c r="A75" s="353" t="s">
        <v>413</v>
      </c>
      <c r="B75" s="364" t="s">
        <v>357</v>
      </c>
      <c r="C75" s="365">
        <v>149</v>
      </c>
      <c r="D75" s="349"/>
      <c r="E75" s="350">
        <f t="shared" si="7"/>
        <v>149</v>
      </c>
      <c r="H75" s="367"/>
      <c r="I75" s="367"/>
      <c r="J75" s="367"/>
      <c r="K75" s="367"/>
      <c r="L75" s="367"/>
    </row>
    <row r="76" spans="1:12" s="366" customFormat="1" ht="25.5" x14ac:dyDescent="0.25">
      <c r="A76" s="353" t="s">
        <v>414</v>
      </c>
      <c r="B76" s="364" t="s">
        <v>346</v>
      </c>
      <c r="C76" s="365">
        <v>116</v>
      </c>
      <c r="D76" s="349"/>
      <c r="E76" s="350">
        <f t="shared" si="7"/>
        <v>116</v>
      </c>
      <c r="H76" s="367"/>
      <c r="I76" s="367"/>
      <c r="J76" s="367"/>
      <c r="K76" s="367"/>
      <c r="L76" s="367"/>
    </row>
    <row r="77" spans="1:12" s="366" customFormat="1" ht="25.5" x14ac:dyDescent="0.25">
      <c r="A77" s="353" t="s">
        <v>415</v>
      </c>
      <c r="B77" s="364" t="s">
        <v>344</v>
      </c>
      <c r="C77" s="365">
        <v>116</v>
      </c>
      <c r="D77" s="349"/>
      <c r="E77" s="350">
        <f t="shared" si="7"/>
        <v>116</v>
      </c>
    </row>
    <row r="78" spans="1:12" s="366" customFormat="1" ht="38.25" x14ac:dyDescent="0.25">
      <c r="A78" s="353" t="s">
        <v>416</v>
      </c>
      <c r="B78" s="364" t="s">
        <v>345</v>
      </c>
      <c r="C78" s="365">
        <v>300</v>
      </c>
      <c r="D78" s="349"/>
      <c r="E78" s="350">
        <f t="shared" si="7"/>
        <v>300</v>
      </c>
    </row>
    <row r="79" spans="1:12" s="366" customFormat="1" x14ac:dyDescent="0.25">
      <c r="A79" s="353" t="s">
        <v>417</v>
      </c>
      <c r="B79" s="364" t="s">
        <v>464</v>
      </c>
      <c r="C79" s="365">
        <v>145</v>
      </c>
      <c r="D79" s="349"/>
      <c r="E79" s="350">
        <f t="shared" si="7"/>
        <v>145</v>
      </c>
    </row>
    <row r="80" spans="1:12" s="2" customFormat="1" ht="30" x14ac:dyDescent="0.25">
      <c r="A80" s="213" t="s">
        <v>406</v>
      </c>
      <c r="B80" s="356" t="s">
        <v>407</v>
      </c>
      <c r="C80" s="338"/>
      <c r="D80" s="345">
        <v>1690.1</v>
      </c>
      <c r="E80" s="340">
        <f t="shared" si="7"/>
        <v>1690.1</v>
      </c>
    </row>
    <row r="81" spans="1:5" s="2" customFormat="1" hidden="1" x14ac:dyDescent="0.25">
      <c r="A81" s="213" t="s">
        <v>408</v>
      </c>
      <c r="B81" s="356" t="s">
        <v>432</v>
      </c>
      <c r="C81" s="338"/>
      <c r="D81" s="345"/>
      <c r="E81" s="340">
        <f t="shared" si="7"/>
        <v>0</v>
      </c>
    </row>
    <row r="82" spans="1:5" s="2" customFormat="1" ht="45" x14ac:dyDescent="0.25">
      <c r="A82" s="213" t="s">
        <v>406</v>
      </c>
      <c r="B82" s="356" t="s">
        <v>409</v>
      </c>
      <c r="C82" s="338">
        <v>324.89999999999998</v>
      </c>
      <c r="D82" s="345"/>
      <c r="E82" s="340">
        <f t="shared" si="7"/>
        <v>324.89999999999998</v>
      </c>
    </row>
    <row r="83" spans="1:5" s="2" customFormat="1" x14ac:dyDescent="0.25">
      <c r="A83" s="213" t="s">
        <v>408</v>
      </c>
      <c r="B83" s="356" t="s">
        <v>418</v>
      </c>
      <c r="C83" s="338">
        <v>146</v>
      </c>
      <c r="D83" s="345"/>
      <c r="E83" s="340">
        <f>C83+D83</f>
        <v>146</v>
      </c>
    </row>
    <row r="84" spans="1:5" s="2" customFormat="1" hidden="1" x14ac:dyDescent="0.25">
      <c r="A84" s="213" t="s">
        <v>433</v>
      </c>
      <c r="B84" s="356" t="s">
        <v>421</v>
      </c>
      <c r="C84" s="338">
        <f>C85+C86+C87+C88</f>
        <v>0</v>
      </c>
      <c r="D84" s="345">
        <f>D85+D86+D87+D88</f>
        <v>0</v>
      </c>
      <c r="E84" s="340">
        <f>E85+E86+E87+E88</f>
        <v>0</v>
      </c>
    </row>
    <row r="85" spans="1:5" s="2" customFormat="1" hidden="1" x14ac:dyDescent="0.25">
      <c r="A85" s="353" t="s">
        <v>434</v>
      </c>
      <c r="B85" s="347" t="s">
        <v>378</v>
      </c>
      <c r="C85" s="365"/>
      <c r="D85" s="349"/>
      <c r="E85" s="350">
        <f>C85+D85</f>
        <v>0</v>
      </c>
    </row>
    <row r="86" spans="1:5" s="2" customFormat="1" hidden="1" x14ac:dyDescent="0.25">
      <c r="A86" s="353" t="s">
        <v>435</v>
      </c>
      <c r="B86" s="347" t="s">
        <v>419</v>
      </c>
      <c r="C86" s="365"/>
      <c r="D86" s="349"/>
      <c r="E86" s="350">
        <f>C86+D86</f>
        <v>0</v>
      </c>
    </row>
    <row r="87" spans="1:5" s="2" customFormat="1" hidden="1" x14ac:dyDescent="0.25">
      <c r="A87" s="353" t="s">
        <v>436</v>
      </c>
      <c r="B87" s="347" t="s">
        <v>420</v>
      </c>
      <c r="C87" s="365"/>
      <c r="D87" s="349"/>
      <c r="E87" s="350">
        <f t="shared" si="7"/>
        <v>0</v>
      </c>
    </row>
    <row r="88" spans="1:5" s="2" customFormat="1" ht="25.5" hidden="1" x14ac:dyDescent="0.25">
      <c r="A88" s="353" t="s">
        <v>437</v>
      </c>
      <c r="B88" s="347" t="s">
        <v>430</v>
      </c>
      <c r="C88" s="368"/>
      <c r="D88" s="369"/>
      <c r="E88" s="370">
        <f t="shared" si="7"/>
        <v>0</v>
      </c>
    </row>
    <row r="89" spans="1:5" x14ac:dyDescent="0.25">
      <c r="A89" s="332" t="s">
        <v>310</v>
      </c>
      <c r="B89" s="358" t="s">
        <v>461</v>
      </c>
      <c r="C89" s="334">
        <v>1489</v>
      </c>
      <c r="D89" s="335"/>
      <c r="E89" s="346">
        <f>C89+D89</f>
        <v>1489</v>
      </c>
    </row>
    <row r="90" spans="1:5" x14ac:dyDescent="0.25">
      <c r="A90" s="332" t="s">
        <v>311</v>
      </c>
      <c r="B90" s="358" t="s">
        <v>340</v>
      </c>
      <c r="C90" s="334"/>
      <c r="D90" s="335">
        <v>44.8</v>
      </c>
      <c r="E90" s="346">
        <f>C90+D90</f>
        <v>44.8</v>
      </c>
    </row>
    <row r="91" spans="1:5" x14ac:dyDescent="0.25">
      <c r="A91" s="371" t="s">
        <v>75</v>
      </c>
      <c r="B91" s="372" t="s">
        <v>312</v>
      </c>
      <c r="C91" s="373">
        <f>C11+C25+C38+C44</f>
        <v>33696.5</v>
      </c>
      <c r="D91" s="373">
        <f>D11+D25+D38+D44</f>
        <v>1734.8999999999999</v>
      </c>
      <c r="E91" s="373">
        <f>E11+E25+E38+E44</f>
        <v>35431.399999999994</v>
      </c>
    </row>
    <row r="92" spans="1:5" hidden="1" x14ac:dyDescent="0.25">
      <c r="A92" s="332"/>
      <c r="B92" s="374"/>
      <c r="C92" s="375"/>
    </row>
    <row r="93" spans="1:5" hidden="1" x14ac:dyDescent="0.25">
      <c r="A93" s="332"/>
      <c r="B93" s="376"/>
      <c r="C93" s="375"/>
    </row>
    <row r="94" spans="1:5" s="380" customFormat="1" hidden="1" x14ac:dyDescent="0.25">
      <c r="A94" s="377"/>
      <c r="B94" s="378"/>
      <c r="C94" s="379"/>
    </row>
    <row r="95" spans="1:5" hidden="1" x14ac:dyDescent="0.25">
      <c r="A95" s="332"/>
      <c r="B95" s="376"/>
      <c r="C95" s="379"/>
    </row>
    <row r="96" spans="1:5" hidden="1" x14ac:dyDescent="0.25">
      <c r="A96" s="332"/>
      <c r="B96" s="381"/>
      <c r="C96" s="382"/>
    </row>
    <row r="97" spans="2:2" x14ac:dyDescent="0.25">
      <c r="B97" s="383"/>
    </row>
  </sheetData>
  <mergeCells count="7">
    <mergeCell ref="B1:E1"/>
    <mergeCell ref="B3:E3"/>
    <mergeCell ref="B4:E4"/>
    <mergeCell ref="B2:E2"/>
    <mergeCell ref="A8:C8"/>
    <mergeCell ref="B5:E5"/>
    <mergeCell ref="B6:E6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1"/>
  <sheetViews>
    <sheetView showZeros="0" tabSelected="1" workbookViewId="0">
      <selection activeCell="T5" sqref="T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7" width="10" style="2" hidden="1" customWidth="1"/>
    <col min="8" max="9" width="10" style="130" hidden="1" customWidth="1"/>
    <col min="10" max="10" width="10.28515625" style="130" hidden="1" customWidth="1"/>
    <col min="11" max="11" width="9.140625" style="130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1:17" x14ac:dyDescent="0.25">
      <c r="B4" s="538" t="s">
        <v>372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1:17" s="441" customFormat="1" ht="15" customHeight="1" x14ac:dyDescent="0.25">
      <c r="B5" s="502" t="s">
        <v>470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1:17" s="441" customFormat="1" x14ac:dyDescent="0.25">
      <c r="B6" s="502" t="s">
        <v>477</v>
      </c>
      <c r="C6" s="502"/>
      <c r="D6" s="502"/>
      <c r="E6" s="502"/>
      <c r="F6" s="502"/>
      <c r="G6" s="502"/>
      <c r="H6" s="502"/>
      <c r="I6" s="502"/>
      <c r="J6" s="502"/>
      <c r="K6" s="502"/>
      <c r="L6" s="502"/>
      <c r="M6" s="502"/>
      <c r="N6" s="502"/>
      <c r="O6" s="502"/>
    </row>
    <row r="7" spans="1:17" s="441" customFormat="1" x14ac:dyDescent="0.25">
      <c r="B7" s="444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O7" s="444"/>
    </row>
    <row r="8" spans="1:17" s="445" customFormat="1" ht="38.25" customHeight="1" x14ac:dyDescent="0.25">
      <c r="A8" s="536" t="s">
        <v>453</v>
      </c>
      <c r="B8" s="536"/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536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456</v>
      </c>
    </row>
    <row r="10" spans="1:17" x14ac:dyDescent="0.25">
      <c r="A10" s="464" t="s">
        <v>5</v>
      </c>
      <c r="B10" s="467" t="s">
        <v>351</v>
      </c>
      <c r="C10" s="467" t="s">
        <v>54</v>
      </c>
      <c r="D10" s="478" t="s">
        <v>362</v>
      </c>
      <c r="E10" s="490" t="s">
        <v>200</v>
      </c>
      <c r="F10" s="490"/>
      <c r="G10" s="490"/>
      <c r="H10" s="470" t="s">
        <v>364</v>
      </c>
      <c r="I10" s="496" t="s">
        <v>200</v>
      </c>
      <c r="J10" s="496"/>
      <c r="K10" s="496"/>
      <c r="L10" s="477" t="s">
        <v>0</v>
      </c>
      <c r="M10" s="477" t="s">
        <v>200</v>
      </c>
      <c r="N10" s="477"/>
      <c r="O10" s="477"/>
    </row>
    <row r="11" spans="1:17" x14ac:dyDescent="0.25">
      <c r="A11" s="465"/>
      <c r="B11" s="468"/>
      <c r="C11" s="468"/>
      <c r="D11" s="479"/>
      <c r="E11" s="490" t="s">
        <v>1</v>
      </c>
      <c r="F11" s="490"/>
      <c r="G11" s="484" t="s">
        <v>2</v>
      </c>
      <c r="H11" s="471"/>
      <c r="I11" s="496" t="s">
        <v>1</v>
      </c>
      <c r="J11" s="496"/>
      <c r="K11" s="460" t="s">
        <v>2</v>
      </c>
      <c r="L11" s="477"/>
      <c r="M11" s="477" t="s">
        <v>1</v>
      </c>
      <c r="N11" s="477"/>
      <c r="O11" s="459" t="s">
        <v>2</v>
      </c>
      <c r="Q11" s="125"/>
    </row>
    <row r="12" spans="1:17" ht="30.75" customHeight="1" x14ac:dyDescent="0.25">
      <c r="A12" s="466"/>
      <c r="B12" s="469"/>
      <c r="C12" s="469"/>
      <c r="D12" s="480"/>
      <c r="E12" s="121" t="s">
        <v>3</v>
      </c>
      <c r="F12" s="119" t="s">
        <v>4</v>
      </c>
      <c r="G12" s="484"/>
      <c r="H12" s="472"/>
      <c r="I12" s="120" t="s">
        <v>3</v>
      </c>
      <c r="J12" s="116" t="s">
        <v>4</v>
      </c>
      <c r="K12" s="460"/>
      <c r="L12" s="477"/>
      <c r="M12" s="117" t="s">
        <v>3</v>
      </c>
      <c r="N12" s="115" t="s">
        <v>4</v>
      </c>
      <c r="O12" s="459"/>
      <c r="P12" s="131"/>
    </row>
    <row r="13" spans="1:17" ht="15.95" customHeight="1" x14ac:dyDescent="0.25">
      <c r="A13" s="14" t="s">
        <v>72</v>
      </c>
      <c r="B13" s="455" t="s">
        <v>59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P13" s="71" t="s">
        <v>329</v>
      </c>
      <c r="Q13" s="72"/>
    </row>
    <row r="14" spans="1:17" ht="15" customHeight="1" x14ac:dyDescent="0.25">
      <c r="A14" s="6" t="s">
        <v>187</v>
      </c>
      <c r="B14" s="81" t="s">
        <v>20</v>
      </c>
      <c r="C14" s="82"/>
      <c r="D14" s="9">
        <f>D15+D16</f>
        <v>621.20000000000005</v>
      </c>
      <c r="E14" s="9">
        <f>E15+E16</f>
        <v>52.4</v>
      </c>
      <c r="F14" s="9">
        <f t="shared" ref="F14:G14" si="0">F15+F16</f>
        <v>2</v>
      </c>
      <c r="G14" s="9">
        <f t="shared" si="0"/>
        <v>568.79999999999995</v>
      </c>
      <c r="H14" s="10">
        <f>H15+H16</f>
        <v>0</v>
      </c>
      <c r="I14" s="10">
        <f t="shared" ref="I14:K14" si="1">I15+I16</f>
        <v>0</v>
      </c>
      <c r="J14" s="10">
        <f t="shared" si="1"/>
        <v>0</v>
      </c>
      <c r="K14" s="10">
        <f t="shared" si="1"/>
        <v>0</v>
      </c>
      <c r="L14" s="12">
        <f>L15+L16</f>
        <v>621.20000000000005</v>
      </c>
      <c r="M14" s="12">
        <f>M15+M16</f>
        <v>52.4</v>
      </c>
      <c r="N14" s="12">
        <f t="shared" ref="N14:O14" si="2">N15+N16</f>
        <v>2</v>
      </c>
      <c r="O14" s="12">
        <f t="shared" si="2"/>
        <v>568.79999999999995</v>
      </c>
      <c r="P14" s="71" t="s">
        <v>330</v>
      </c>
      <c r="Q14" s="72"/>
    </row>
    <row r="15" spans="1:17" ht="15" customHeight="1" x14ac:dyDescent="0.25">
      <c r="A15" s="20"/>
      <c r="B15" s="81"/>
      <c r="C15" s="31" t="s">
        <v>25</v>
      </c>
      <c r="D15" s="17">
        <f>E15+G15</f>
        <v>173.8</v>
      </c>
      <c r="E15" s="17"/>
      <c r="F15" s="17"/>
      <c r="G15" s="17">
        <v>173.8</v>
      </c>
      <c r="H15" s="11">
        <f>I15+K15</f>
        <v>0</v>
      </c>
      <c r="I15" s="11"/>
      <c r="J15" s="11"/>
      <c r="K15" s="11"/>
      <c r="L15" s="13">
        <f>M15+O15</f>
        <v>173.8</v>
      </c>
      <c r="M15" s="13">
        <f t="shared" ref="M15:O16" si="3">E15+I15</f>
        <v>0</v>
      </c>
      <c r="N15" s="13">
        <f t="shared" si="3"/>
        <v>0</v>
      </c>
      <c r="O15" s="13">
        <f t="shared" si="3"/>
        <v>173.8</v>
      </c>
      <c r="P15" s="71" t="s">
        <v>331</v>
      </c>
      <c r="Q15" s="72"/>
    </row>
    <row r="16" spans="1:17" x14ac:dyDescent="0.25">
      <c r="A16" s="41"/>
      <c r="B16" s="42"/>
      <c r="C16" s="83" t="s">
        <v>31</v>
      </c>
      <c r="D16" s="17">
        <f>E16+G16</f>
        <v>447.4</v>
      </c>
      <c r="E16" s="17">
        <v>52.4</v>
      </c>
      <c r="F16" s="17">
        <v>2</v>
      </c>
      <c r="G16" s="17">
        <v>395</v>
      </c>
      <c r="H16" s="11">
        <f>I16+K16</f>
        <v>0</v>
      </c>
      <c r="I16" s="11"/>
      <c r="J16" s="11"/>
      <c r="K16" s="11"/>
      <c r="L16" s="13">
        <f>M16+O16</f>
        <v>447.4</v>
      </c>
      <c r="M16" s="13">
        <f t="shared" si="3"/>
        <v>52.4</v>
      </c>
      <c r="N16" s="13">
        <f t="shared" si="3"/>
        <v>2</v>
      </c>
      <c r="O16" s="13">
        <f t="shared" si="3"/>
        <v>395</v>
      </c>
      <c r="P16" s="71" t="s">
        <v>332</v>
      </c>
      <c r="Q16" s="72">
        <f>L15+L25</f>
        <v>617.20000000000005</v>
      </c>
    </row>
    <row r="17" spans="1:17" ht="15.95" customHeight="1" x14ac:dyDescent="0.25">
      <c r="A17" s="21" t="s">
        <v>73</v>
      </c>
      <c r="B17" s="22" t="s">
        <v>180</v>
      </c>
      <c r="C17" s="23"/>
      <c r="D17" s="24">
        <f>D14</f>
        <v>621.20000000000005</v>
      </c>
      <c r="E17" s="24">
        <f>E14</f>
        <v>52.4</v>
      </c>
      <c r="F17" s="24">
        <f>F14</f>
        <v>2</v>
      </c>
      <c r="G17" s="24">
        <f>G14</f>
        <v>568.79999999999995</v>
      </c>
      <c r="H17" s="11">
        <f>H14</f>
        <v>0</v>
      </c>
      <c r="I17" s="11">
        <f t="shared" ref="I17:K17" si="4">I14</f>
        <v>0</v>
      </c>
      <c r="J17" s="11">
        <f t="shared" si="4"/>
        <v>0</v>
      </c>
      <c r="K17" s="11">
        <f t="shared" si="4"/>
        <v>0</v>
      </c>
      <c r="L17" s="22">
        <f>L14</f>
        <v>621.20000000000005</v>
      </c>
      <c r="M17" s="22">
        <f>M14</f>
        <v>52.4</v>
      </c>
      <c r="N17" s="22">
        <f>N14</f>
        <v>2</v>
      </c>
      <c r="O17" s="22">
        <f>O14</f>
        <v>568.79999999999995</v>
      </c>
      <c r="P17" s="71" t="s">
        <v>335</v>
      </c>
      <c r="Q17" s="72">
        <f>L16</f>
        <v>447.4</v>
      </c>
    </row>
    <row r="18" spans="1:17" ht="15.95" customHeight="1" x14ac:dyDescent="0.25">
      <c r="A18" s="20" t="s">
        <v>74</v>
      </c>
      <c r="B18" s="526" t="s">
        <v>63</v>
      </c>
      <c r="C18" s="498"/>
      <c r="D18" s="498"/>
      <c r="E18" s="498"/>
      <c r="F18" s="498"/>
      <c r="G18" s="498"/>
      <c r="H18" s="498"/>
      <c r="I18" s="498"/>
      <c r="J18" s="498"/>
      <c r="K18" s="498"/>
      <c r="L18" s="498"/>
      <c r="M18" s="498"/>
      <c r="N18" s="498"/>
      <c r="O18" s="537"/>
      <c r="P18" s="71" t="s">
        <v>333</v>
      </c>
      <c r="Q18" s="72"/>
    </row>
    <row r="19" spans="1:17" ht="15" customHeight="1" x14ac:dyDescent="0.25">
      <c r="A19" s="6" t="s">
        <v>75</v>
      </c>
      <c r="B19" s="36" t="s">
        <v>20</v>
      </c>
      <c r="C19" s="16" t="s">
        <v>32</v>
      </c>
      <c r="D19" s="17">
        <f>E19+G19</f>
        <v>21.7</v>
      </c>
      <c r="E19" s="17"/>
      <c r="F19" s="17"/>
      <c r="G19" s="17">
        <v>21.7</v>
      </c>
      <c r="H19" s="25">
        <f>I19+K19</f>
        <v>0</v>
      </c>
      <c r="I19" s="25"/>
      <c r="J19" s="25"/>
      <c r="K19" s="25"/>
      <c r="L19" s="13">
        <f>M19+O19</f>
        <v>21.7</v>
      </c>
      <c r="M19" s="13">
        <f>E19+I19</f>
        <v>0</v>
      </c>
      <c r="N19" s="13">
        <f>F19+J19</f>
        <v>0</v>
      </c>
      <c r="O19" s="13">
        <f>G19+K19</f>
        <v>21.7</v>
      </c>
      <c r="P19" s="71" t="s">
        <v>334</v>
      </c>
      <c r="Q19" s="72">
        <f>L19</f>
        <v>21.7</v>
      </c>
    </row>
    <row r="20" spans="1:17" ht="15.95" customHeight="1" x14ac:dyDescent="0.25">
      <c r="A20" s="21" t="s">
        <v>76</v>
      </c>
      <c r="B20" s="22" t="s">
        <v>181</v>
      </c>
      <c r="C20" s="132"/>
      <c r="D20" s="24">
        <f>D19</f>
        <v>21.7</v>
      </c>
      <c r="E20" s="24">
        <f>E19</f>
        <v>0</v>
      </c>
      <c r="F20" s="24">
        <f>F19</f>
        <v>0</v>
      </c>
      <c r="G20" s="24">
        <f>G19</f>
        <v>21.7</v>
      </c>
      <c r="H20" s="25">
        <f t="shared" ref="H20:O20" si="5">H19</f>
        <v>0</v>
      </c>
      <c r="I20" s="25">
        <f t="shared" si="5"/>
        <v>0</v>
      </c>
      <c r="J20" s="25">
        <f t="shared" si="5"/>
        <v>0</v>
      </c>
      <c r="K20" s="25">
        <f t="shared" si="5"/>
        <v>0</v>
      </c>
      <c r="L20" s="22">
        <f t="shared" si="5"/>
        <v>21.7</v>
      </c>
      <c r="M20" s="22">
        <f t="shared" si="5"/>
        <v>0</v>
      </c>
      <c r="N20" s="22">
        <f t="shared" si="5"/>
        <v>0</v>
      </c>
      <c r="O20" s="22">
        <f t="shared" si="5"/>
        <v>21.7</v>
      </c>
      <c r="P20" s="71" t="s">
        <v>336</v>
      </c>
      <c r="Q20" s="72">
        <f>L28</f>
        <v>116.1</v>
      </c>
    </row>
    <row r="21" spans="1:17" ht="15.95" customHeight="1" x14ac:dyDescent="0.25">
      <c r="A21" s="6" t="s">
        <v>77</v>
      </c>
      <c r="B21" s="461" t="s">
        <v>176</v>
      </c>
      <c r="C21" s="462"/>
      <c r="D21" s="462"/>
      <c r="E21" s="462"/>
      <c r="F21" s="462"/>
      <c r="G21" s="462"/>
      <c r="H21" s="462"/>
      <c r="I21" s="462"/>
      <c r="J21" s="462"/>
      <c r="K21" s="462"/>
      <c r="L21" s="462"/>
      <c r="M21" s="462"/>
      <c r="N21" s="462"/>
      <c r="O21" s="463"/>
      <c r="P21" s="71" t="s">
        <v>337</v>
      </c>
      <c r="Q21" s="72">
        <f>L22</f>
        <v>29.8</v>
      </c>
    </row>
    <row r="22" spans="1:17" ht="15" customHeight="1" x14ac:dyDescent="0.25">
      <c r="A22" s="6" t="s">
        <v>78</v>
      </c>
      <c r="B22" s="93" t="s">
        <v>20</v>
      </c>
      <c r="C22" s="31" t="s">
        <v>51</v>
      </c>
      <c r="D22" s="17">
        <f>E22+G22</f>
        <v>29.8</v>
      </c>
      <c r="E22" s="17"/>
      <c r="F22" s="17"/>
      <c r="G22" s="17">
        <v>29.8</v>
      </c>
      <c r="H22" s="11">
        <f>I22+K22</f>
        <v>0</v>
      </c>
      <c r="I22" s="11">
        <v>29.8</v>
      </c>
      <c r="J22" s="11"/>
      <c r="K22" s="11">
        <v>-29.8</v>
      </c>
      <c r="L22" s="13">
        <f>M22+O22</f>
        <v>29.8</v>
      </c>
      <c r="M22" s="13">
        <f t="shared" ref="M22" si="6">E22+I22</f>
        <v>29.8</v>
      </c>
      <c r="N22" s="13">
        <f t="shared" ref="N22" si="7">F22+J22</f>
        <v>0</v>
      </c>
      <c r="O22" s="13">
        <f t="shared" ref="O22" si="8">G22+K22</f>
        <v>0</v>
      </c>
      <c r="P22" s="71" t="s">
        <v>338</v>
      </c>
      <c r="Q22" s="72">
        <f>L31</f>
        <v>2</v>
      </c>
    </row>
    <row r="23" spans="1:17" ht="15.95" customHeight="1" x14ac:dyDescent="0.25">
      <c r="A23" s="21" t="s">
        <v>79</v>
      </c>
      <c r="B23" s="22" t="s">
        <v>182</v>
      </c>
      <c r="C23" s="132"/>
      <c r="D23" s="24">
        <f>D22</f>
        <v>29.8</v>
      </c>
      <c r="E23" s="24">
        <f t="shared" ref="E23:G23" si="9">E22</f>
        <v>0</v>
      </c>
      <c r="F23" s="24">
        <f t="shared" si="9"/>
        <v>0</v>
      </c>
      <c r="G23" s="24">
        <f t="shared" si="9"/>
        <v>29.8</v>
      </c>
      <c r="H23" s="25">
        <f>H22</f>
        <v>0</v>
      </c>
      <c r="I23" s="25">
        <f t="shared" ref="I23:K23" si="10">I22</f>
        <v>29.8</v>
      </c>
      <c r="J23" s="25">
        <f t="shared" si="10"/>
        <v>0</v>
      </c>
      <c r="K23" s="25">
        <f t="shared" si="10"/>
        <v>-29.8</v>
      </c>
      <c r="L23" s="22">
        <f>L22</f>
        <v>29.8</v>
      </c>
      <c r="M23" s="22">
        <f t="shared" ref="M23:O23" si="11">M22</f>
        <v>29.8</v>
      </c>
      <c r="N23" s="22">
        <f t="shared" si="11"/>
        <v>0</v>
      </c>
      <c r="O23" s="22">
        <f t="shared" si="11"/>
        <v>0</v>
      </c>
      <c r="P23" s="76" t="s">
        <v>177</v>
      </c>
      <c r="Q23" s="77">
        <f>SUM(Q13:Q22)</f>
        <v>1234.1999999999998</v>
      </c>
    </row>
    <row r="24" spans="1:17" ht="15.95" customHeight="1" x14ac:dyDescent="0.25">
      <c r="A24" s="20" t="s">
        <v>80</v>
      </c>
      <c r="B24" s="461" t="s">
        <v>186</v>
      </c>
      <c r="C24" s="462"/>
      <c r="D24" s="462"/>
      <c r="E24" s="462"/>
      <c r="F24" s="462"/>
      <c r="G24" s="462"/>
      <c r="H24" s="462"/>
      <c r="I24" s="462"/>
      <c r="J24" s="462"/>
      <c r="K24" s="462"/>
      <c r="L24" s="462"/>
      <c r="M24" s="462"/>
      <c r="N24" s="462"/>
      <c r="O24" s="463"/>
    </row>
    <row r="25" spans="1:17" ht="15" customHeight="1" x14ac:dyDescent="0.25">
      <c r="A25" s="6" t="s">
        <v>81</v>
      </c>
      <c r="B25" s="30" t="s">
        <v>20</v>
      </c>
      <c r="C25" s="31" t="s">
        <v>25</v>
      </c>
      <c r="D25" s="17">
        <f>E25+G25</f>
        <v>443.4</v>
      </c>
      <c r="E25" s="44">
        <v>2.2000000000000002</v>
      </c>
      <c r="F25" s="44">
        <v>1.5</v>
      </c>
      <c r="G25" s="44">
        <v>441.2</v>
      </c>
      <c r="H25" s="25">
        <f>I25+K25</f>
        <v>0</v>
      </c>
      <c r="I25" s="25"/>
      <c r="J25" s="25"/>
      <c r="K25" s="25"/>
      <c r="L25" s="13">
        <f>M25+O25</f>
        <v>443.4</v>
      </c>
      <c r="M25" s="13">
        <f>E25+I25</f>
        <v>2.2000000000000002</v>
      </c>
      <c r="N25" s="13">
        <f>F25+J25</f>
        <v>1.5</v>
      </c>
      <c r="O25" s="13">
        <f>G25+K25</f>
        <v>441.2</v>
      </c>
      <c r="Q25" s="2">
        <f>L33-Q23</f>
        <v>0</v>
      </c>
    </row>
    <row r="26" spans="1:17" ht="15.95" customHeight="1" x14ac:dyDescent="0.25">
      <c r="A26" s="21" t="s">
        <v>82</v>
      </c>
      <c r="B26" s="22" t="s">
        <v>183</v>
      </c>
      <c r="C26" s="23"/>
      <c r="D26" s="24">
        <f>D25</f>
        <v>443.4</v>
      </c>
      <c r="E26" s="24">
        <f>E25</f>
        <v>2.2000000000000002</v>
      </c>
      <c r="F26" s="24">
        <f>F25</f>
        <v>1.5</v>
      </c>
      <c r="G26" s="24">
        <f>G25</f>
        <v>441.2</v>
      </c>
      <c r="H26" s="25">
        <f t="shared" ref="H26:O26" si="12">H25</f>
        <v>0</v>
      </c>
      <c r="I26" s="25">
        <f t="shared" si="12"/>
        <v>0</v>
      </c>
      <c r="J26" s="25">
        <f t="shared" si="12"/>
        <v>0</v>
      </c>
      <c r="K26" s="25">
        <f t="shared" si="12"/>
        <v>0</v>
      </c>
      <c r="L26" s="22">
        <f t="shared" si="12"/>
        <v>443.4</v>
      </c>
      <c r="M26" s="22">
        <f t="shared" si="12"/>
        <v>2.2000000000000002</v>
      </c>
      <c r="N26" s="22">
        <f t="shared" si="12"/>
        <v>1.5</v>
      </c>
      <c r="O26" s="22">
        <f t="shared" si="12"/>
        <v>441.2</v>
      </c>
    </row>
    <row r="27" spans="1:17" ht="15.95" customHeight="1" x14ac:dyDescent="0.25">
      <c r="A27" s="14" t="s">
        <v>83</v>
      </c>
      <c r="B27" s="455" t="s">
        <v>67</v>
      </c>
      <c r="C27" s="455"/>
      <c r="D27" s="455"/>
      <c r="E27" s="455"/>
      <c r="F27" s="455"/>
      <c r="G27" s="455"/>
      <c r="H27" s="455"/>
      <c r="I27" s="455"/>
      <c r="J27" s="455"/>
      <c r="K27" s="455"/>
      <c r="L27" s="455"/>
      <c r="M27" s="455"/>
      <c r="N27" s="455"/>
      <c r="O27" s="455"/>
    </row>
    <row r="28" spans="1:17" ht="15" customHeight="1" x14ac:dyDescent="0.25">
      <c r="A28" s="33" t="s">
        <v>84</v>
      </c>
      <c r="B28" s="30" t="s">
        <v>20</v>
      </c>
      <c r="C28" s="40" t="s">
        <v>30</v>
      </c>
      <c r="D28" s="17">
        <f>E28+G28</f>
        <v>116.1</v>
      </c>
      <c r="E28" s="17">
        <v>11.1</v>
      </c>
      <c r="F28" s="17">
        <v>1.5</v>
      </c>
      <c r="G28" s="17">
        <v>105</v>
      </c>
      <c r="H28" s="11">
        <f>I28+K28</f>
        <v>0</v>
      </c>
      <c r="I28" s="11"/>
      <c r="J28" s="11"/>
      <c r="K28" s="11"/>
      <c r="L28" s="13">
        <f>M28+O28</f>
        <v>116.1</v>
      </c>
      <c r="M28" s="13">
        <f t="shared" ref="M28:O28" si="13">E28+I28</f>
        <v>11.1</v>
      </c>
      <c r="N28" s="13">
        <f t="shared" si="13"/>
        <v>1.5</v>
      </c>
      <c r="O28" s="13">
        <f t="shared" si="13"/>
        <v>105</v>
      </c>
    </row>
    <row r="29" spans="1:17" ht="15.95" customHeight="1" x14ac:dyDescent="0.25">
      <c r="A29" s="21" t="s">
        <v>85</v>
      </c>
      <c r="B29" s="22" t="s">
        <v>184</v>
      </c>
      <c r="C29" s="132"/>
      <c r="D29" s="24">
        <f t="shared" ref="D29:O29" si="14">SUM(D28:D28)</f>
        <v>116.1</v>
      </c>
      <c r="E29" s="24">
        <f t="shared" si="14"/>
        <v>11.1</v>
      </c>
      <c r="F29" s="24">
        <f t="shared" si="14"/>
        <v>1.5</v>
      </c>
      <c r="G29" s="24">
        <f t="shared" si="14"/>
        <v>105</v>
      </c>
      <c r="H29" s="25">
        <f t="shared" si="14"/>
        <v>0</v>
      </c>
      <c r="I29" s="25">
        <f t="shared" si="14"/>
        <v>0</v>
      </c>
      <c r="J29" s="25">
        <f t="shared" si="14"/>
        <v>0</v>
      </c>
      <c r="K29" s="25">
        <f t="shared" si="14"/>
        <v>0</v>
      </c>
      <c r="L29" s="22">
        <f t="shared" si="14"/>
        <v>116.1</v>
      </c>
      <c r="M29" s="22">
        <f t="shared" si="14"/>
        <v>11.1</v>
      </c>
      <c r="N29" s="22">
        <f t="shared" si="14"/>
        <v>1.5</v>
      </c>
      <c r="O29" s="22">
        <f t="shared" si="14"/>
        <v>105</v>
      </c>
    </row>
    <row r="30" spans="1:17" ht="15.95" customHeight="1" x14ac:dyDescent="0.25">
      <c r="A30" s="14" t="s">
        <v>86</v>
      </c>
      <c r="B30" s="455" t="s">
        <v>69</v>
      </c>
      <c r="C30" s="455"/>
      <c r="D30" s="455"/>
      <c r="E30" s="455"/>
      <c r="F30" s="455"/>
      <c r="G30" s="455"/>
      <c r="H30" s="455"/>
      <c r="I30" s="455"/>
      <c r="J30" s="455"/>
      <c r="K30" s="455"/>
      <c r="L30" s="455"/>
      <c r="M30" s="455"/>
      <c r="N30" s="455"/>
      <c r="O30" s="455"/>
    </row>
    <row r="31" spans="1:17" ht="15" customHeight="1" x14ac:dyDescent="0.25">
      <c r="A31" s="33" t="s">
        <v>87</v>
      </c>
      <c r="B31" s="30" t="s">
        <v>20</v>
      </c>
      <c r="C31" s="1">
        <v>10</v>
      </c>
      <c r="D31" s="17">
        <f>E31+G31</f>
        <v>2</v>
      </c>
      <c r="E31" s="17">
        <v>1.4</v>
      </c>
      <c r="F31" s="17">
        <v>1</v>
      </c>
      <c r="G31" s="17">
        <v>0.6</v>
      </c>
      <c r="H31" s="11">
        <f>I31+K31</f>
        <v>0</v>
      </c>
      <c r="I31" s="11"/>
      <c r="J31" s="11"/>
      <c r="K31" s="11"/>
      <c r="L31" s="13">
        <f>M31+O31</f>
        <v>2</v>
      </c>
      <c r="M31" s="13">
        <f t="shared" ref="M31" si="15">E31+I31</f>
        <v>1.4</v>
      </c>
      <c r="N31" s="13">
        <f t="shared" ref="N31" si="16">F31+J31</f>
        <v>1</v>
      </c>
      <c r="O31" s="13">
        <f t="shared" ref="O31" si="17">G31+K31</f>
        <v>0.6</v>
      </c>
    </row>
    <row r="32" spans="1:17" ht="15.95" customHeight="1" x14ac:dyDescent="0.25">
      <c r="A32" s="21" t="s">
        <v>88</v>
      </c>
      <c r="B32" s="22" t="s">
        <v>185</v>
      </c>
      <c r="C32" s="132"/>
      <c r="D32" s="24">
        <f t="shared" ref="D32:O32" si="18">SUM(D31:D31)</f>
        <v>2</v>
      </c>
      <c r="E32" s="24">
        <f t="shared" si="18"/>
        <v>1.4</v>
      </c>
      <c r="F32" s="24">
        <f t="shared" si="18"/>
        <v>1</v>
      </c>
      <c r="G32" s="24">
        <f t="shared" si="18"/>
        <v>0.6</v>
      </c>
      <c r="H32" s="25">
        <f t="shared" si="18"/>
        <v>0</v>
      </c>
      <c r="I32" s="25">
        <f t="shared" si="18"/>
        <v>0</v>
      </c>
      <c r="J32" s="25">
        <f t="shared" si="18"/>
        <v>0</v>
      </c>
      <c r="K32" s="25">
        <f t="shared" si="18"/>
        <v>0</v>
      </c>
      <c r="L32" s="22">
        <f t="shared" si="18"/>
        <v>2</v>
      </c>
      <c r="M32" s="22">
        <f t="shared" si="18"/>
        <v>1.4</v>
      </c>
      <c r="N32" s="22">
        <f t="shared" si="18"/>
        <v>1</v>
      </c>
      <c r="O32" s="22">
        <f t="shared" si="18"/>
        <v>0.6</v>
      </c>
    </row>
    <row r="33" spans="1:15" ht="15.95" customHeight="1" x14ac:dyDescent="0.25">
      <c r="A33" s="126" t="s">
        <v>89</v>
      </c>
      <c r="B33" s="133" t="s">
        <v>177</v>
      </c>
      <c r="C33" s="134"/>
      <c r="D33" s="48">
        <f>D17+D20+D23+D26+D29+D32</f>
        <v>1234.1999999999998</v>
      </c>
      <c r="E33" s="48">
        <f t="shared" ref="E33:O33" si="19">E17+E20+E23+E26+E29+E32</f>
        <v>67.100000000000009</v>
      </c>
      <c r="F33" s="48">
        <f t="shared" si="19"/>
        <v>6</v>
      </c>
      <c r="G33" s="48">
        <f t="shared" si="19"/>
        <v>1167.0999999999999</v>
      </c>
      <c r="H33" s="49">
        <f t="shared" si="19"/>
        <v>0</v>
      </c>
      <c r="I33" s="49">
        <f t="shared" si="19"/>
        <v>29.8</v>
      </c>
      <c r="J33" s="49">
        <f t="shared" si="19"/>
        <v>0</v>
      </c>
      <c r="K33" s="49">
        <f t="shared" si="19"/>
        <v>-29.8</v>
      </c>
      <c r="L33" s="50">
        <f t="shared" si="19"/>
        <v>1234.1999999999998</v>
      </c>
      <c r="M33" s="50">
        <f t="shared" si="19"/>
        <v>96.9</v>
      </c>
      <c r="N33" s="50">
        <f t="shared" si="19"/>
        <v>6</v>
      </c>
      <c r="O33" s="50">
        <f t="shared" si="19"/>
        <v>1137.3</v>
      </c>
    </row>
    <row r="34" spans="1:15" x14ac:dyDescent="0.25">
      <c r="A34" s="7"/>
      <c r="B34" s="7"/>
      <c r="C34" s="53"/>
      <c r="D34" s="7"/>
      <c r="E34" s="7"/>
      <c r="F34" s="7"/>
      <c r="G34" s="7"/>
      <c r="H34" s="135"/>
      <c r="I34" s="135"/>
      <c r="J34" s="135"/>
      <c r="L34" s="7"/>
      <c r="M34" s="7"/>
      <c r="N34" s="7"/>
    </row>
    <row r="35" spans="1:15" x14ac:dyDescent="0.25">
      <c r="A35" s="7"/>
      <c r="B35" s="127"/>
      <c r="C35" s="136"/>
      <c r="D35" s="127"/>
      <c r="E35" s="127"/>
      <c r="F35" s="127"/>
      <c r="G35" s="127"/>
      <c r="H35" s="137"/>
      <c r="I35" s="137"/>
      <c r="J35" s="137"/>
      <c r="K35" s="137"/>
      <c r="L35" s="127"/>
      <c r="M35" s="127"/>
      <c r="N35" s="127"/>
    </row>
    <row r="36" spans="1:15" x14ac:dyDescent="0.25">
      <c r="A36" s="7"/>
      <c r="B36" s="7"/>
      <c r="C36" s="53"/>
      <c r="D36" s="7"/>
      <c r="E36" s="7"/>
      <c r="F36" s="7"/>
      <c r="G36" s="7"/>
      <c r="H36" s="135"/>
      <c r="I36" s="135"/>
      <c r="J36" s="135"/>
      <c r="L36" s="7"/>
      <c r="M36" s="7"/>
      <c r="N36" s="7"/>
    </row>
    <row r="37" spans="1:15" x14ac:dyDescent="0.25">
      <c r="A37" s="7"/>
      <c r="B37" s="7"/>
      <c r="C37" s="53"/>
      <c r="D37" s="7"/>
      <c r="E37" s="7"/>
      <c r="F37" s="7"/>
      <c r="G37" s="7"/>
      <c r="H37" s="135"/>
      <c r="I37" s="135"/>
      <c r="J37" s="135"/>
      <c r="L37" s="7"/>
      <c r="M37" s="7"/>
      <c r="N37" s="7"/>
    </row>
    <row r="38" spans="1:15" x14ac:dyDescent="0.25">
      <c r="A38" s="7"/>
      <c r="B38" s="7"/>
      <c r="C38" s="53"/>
      <c r="D38" s="7"/>
      <c r="E38" s="7"/>
      <c r="F38" s="7"/>
      <c r="G38" s="7"/>
      <c r="H38" s="135"/>
      <c r="I38" s="135"/>
      <c r="J38" s="135"/>
      <c r="L38" s="7"/>
      <c r="M38" s="7"/>
      <c r="N38" s="7"/>
    </row>
    <row r="39" spans="1:15" x14ac:dyDescent="0.25">
      <c r="A39" s="7"/>
      <c r="B39" s="7"/>
      <c r="C39" s="53"/>
      <c r="D39" s="7"/>
      <c r="E39" s="7"/>
      <c r="F39" s="7"/>
      <c r="G39" s="7"/>
      <c r="H39" s="135"/>
      <c r="I39" s="135"/>
      <c r="J39" s="135"/>
      <c r="L39" s="7"/>
      <c r="M39" s="7"/>
      <c r="N39" s="7"/>
    </row>
    <row r="40" spans="1:15" x14ac:dyDescent="0.25">
      <c r="A40" s="7"/>
      <c r="B40" s="7"/>
      <c r="C40" s="53"/>
      <c r="D40" s="7"/>
      <c r="E40" s="7"/>
      <c r="F40" s="7"/>
      <c r="G40" s="7"/>
      <c r="H40" s="135"/>
      <c r="I40" s="135"/>
      <c r="J40" s="135"/>
      <c r="L40" s="7"/>
      <c r="M40" s="7"/>
      <c r="N40" s="7"/>
    </row>
    <row r="41" spans="1:15" x14ac:dyDescent="0.25">
      <c r="A41" s="7"/>
      <c r="B41" s="7"/>
      <c r="C41" s="53"/>
      <c r="D41" s="7"/>
      <c r="E41" s="7"/>
      <c r="F41" s="7"/>
      <c r="G41" s="7"/>
      <c r="H41" s="135"/>
      <c r="I41" s="135"/>
      <c r="J41" s="135"/>
      <c r="L41" s="7"/>
      <c r="M41" s="7"/>
      <c r="N41" s="7"/>
    </row>
    <row r="42" spans="1:15" x14ac:dyDescent="0.25">
      <c r="A42" s="7"/>
      <c r="B42" s="7"/>
      <c r="C42" s="53"/>
      <c r="D42" s="7"/>
      <c r="E42" s="7"/>
      <c r="F42" s="7"/>
      <c r="G42" s="7"/>
      <c r="H42" s="135"/>
      <c r="I42" s="135"/>
      <c r="J42" s="135"/>
      <c r="L42" s="7"/>
      <c r="M42" s="7"/>
      <c r="N42" s="7"/>
    </row>
    <row r="43" spans="1:15" x14ac:dyDescent="0.25">
      <c r="A43" s="7"/>
      <c r="B43" s="7"/>
      <c r="C43" s="53"/>
      <c r="D43" s="7"/>
      <c r="E43" s="7"/>
      <c r="F43" s="7"/>
      <c r="G43" s="7"/>
      <c r="H43" s="135"/>
      <c r="I43" s="135"/>
      <c r="J43" s="135"/>
      <c r="L43" s="7"/>
      <c r="M43" s="7"/>
      <c r="N43" s="7"/>
    </row>
    <row r="44" spans="1:15" x14ac:dyDescent="0.25">
      <c r="A44" s="7"/>
      <c r="B44" s="7"/>
      <c r="C44" s="53"/>
      <c r="D44" s="7"/>
      <c r="E44" s="7"/>
      <c r="F44" s="7"/>
      <c r="G44" s="7"/>
      <c r="H44" s="135"/>
      <c r="I44" s="135"/>
      <c r="J44" s="135"/>
      <c r="L44" s="7"/>
      <c r="M44" s="7"/>
      <c r="N44" s="7"/>
    </row>
    <row r="45" spans="1:15" x14ac:dyDescent="0.25">
      <c r="A45" s="7"/>
      <c r="B45" s="7"/>
      <c r="C45" s="53"/>
      <c r="D45" s="7"/>
      <c r="E45" s="7"/>
      <c r="F45" s="7"/>
      <c r="G45" s="7"/>
      <c r="H45" s="135"/>
      <c r="I45" s="135"/>
      <c r="J45" s="135"/>
      <c r="L45" s="7"/>
      <c r="M45" s="7"/>
      <c r="N45" s="7"/>
    </row>
    <row r="46" spans="1:15" x14ac:dyDescent="0.25">
      <c r="A46" s="7"/>
      <c r="B46" s="7"/>
      <c r="C46" s="53"/>
      <c r="D46" s="7"/>
      <c r="E46" s="7"/>
      <c r="F46" s="7"/>
      <c r="G46" s="7"/>
      <c r="H46" s="135"/>
      <c r="I46" s="135"/>
      <c r="J46" s="135"/>
      <c r="L46" s="7"/>
      <c r="M46" s="7"/>
      <c r="N46" s="7"/>
    </row>
    <row r="47" spans="1:15" x14ac:dyDescent="0.25">
      <c r="A47" s="7"/>
      <c r="B47" s="7"/>
      <c r="C47" s="53"/>
      <c r="D47" s="7"/>
      <c r="E47" s="7"/>
      <c r="F47" s="7"/>
      <c r="G47" s="7"/>
      <c r="H47" s="135"/>
      <c r="I47" s="135"/>
      <c r="J47" s="135"/>
      <c r="L47" s="7"/>
      <c r="M47" s="7"/>
      <c r="N47" s="7"/>
    </row>
    <row r="48" spans="1:15" x14ac:dyDescent="0.25">
      <c r="A48" s="7"/>
      <c r="B48" s="7"/>
      <c r="C48" s="53"/>
      <c r="D48" s="7"/>
      <c r="E48" s="7"/>
      <c r="F48" s="7"/>
      <c r="G48" s="7"/>
      <c r="H48" s="135"/>
      <c r="I48" s="135"/>
      <c r="J48" s="135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135"/>
      <c r="I49" s="135"/>
      <c r="J49" s="135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135"/>
      <c r="I50" s="135"/>
      <c r="J50" s="135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135"/>
      <c r="I51" s="135"/>
      <c r="J51" s="135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135"/>
      <c r="I52" s="135"/>
      <c r="J52" s="135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135"/>
      <c r="I53" s="135"/>
      <c r="J53" s="135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135"/>
      <c r="I54" s="135"/>
      <c r="J54" s="135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135"/>
      <c r="I55" s="135"/>
      <c r="J55" s="135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135"/>
      <c r="I56" s="135"/>
      <c r="J56" s="135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135"/>
      <c r="I57" s="135"/>
      <c r="J57" s="135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135"/>
      <c r="I58" s="135"/>
      <c r="J58" s="135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135"/>
      <c r="I59" s="135"/>
      <c r="J59" s="135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135"/>
      <c r="I60" s="135"/>
      <c r="J60" s="135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135"/>
      <c r="I61" s="135"/>
      <c r="J61" s="135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135"/>
      <c r="I62" s="135"/>
      <c r="J62" s="135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135"/>
      <c r="I63" s="135"/>
      <c r="J63" s="135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135"/>
      <c r="I64" s="135"/>
      <c r="J64" s="135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135"/>
      <c r="I65" s="135"/>
      <c r="J65" s="135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135"/>
      <c r="I66" s="135"/>
      <c r="J66" s="135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135"/>
      <c r="I67" s="135"/>
      <c r="J67" s="135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135"/>
      <c r="I68" s="135"/>
      <c r="J68" s="135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135"/>
      <c r="I69" s="135"/>
      <c r="J69" s="135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135"/>
      <c r="I70" s="135"/>
      <c r="J70" s="135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135"/>
      <c r="I71" s="135"/>
      <c r="J71" s="135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135"/>
      <c r="I72" s="135"/>
      <c r="J72" s="135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135"/>
      <c r="I73" s="135"/>
      <c r="J73" s="135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135"/>
      <c r="I74" s="135"/>
      <c r="J74" s="135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135"/>
      <c r="I75" s="135"/>
      <c r="J75" s="135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135"/>
      <c r="I76" s="135"/>
      <c r="J76" s="135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135"/>
      <c r="I77" s="135"/>
      <c r="J77" s="135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135"/>
      <c r="I78" s="135"/>
      <c r="J78" s="135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135"/>
      <c r="I79" s="135"/>
      <c r="J79" s="135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135"/>
      <c r="I80" s="135"/>
      <c r="J80" s="135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135"/>
      <c r="I81" s="135"/>
      <c r="J81" s="135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135"/>
      <c r="I82" s="135"/>
      <c r="J82" s="135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135"/>
      <c r="I83" s="135"/>
      <c r="J83" s="135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135"/>
      <c r="I84" s="135"/>
      <c r="J84" s="135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135"/>
      <c r="I85" s="135"/>
      <c r="J85" s="135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135"/>
      <c r="I86" s="135"/>
      <c r="J86" s="135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135"/>
      <c r="I87" s="135"/>
      <c r="J87" s="135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135"/>
      <c r="I88" s="135"/>
      <c r="J88" s="135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135"/>
      <c r="I89" s="135"/>
      <c r="J89" s="135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135"/>
      <c r="I90" s="135"/>
      <c r="J90" s="135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135"/>
      <c r="I91" s="135"/>
      <c r="J91" s="135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135"/>
      <c r="I92" s="135"/>
      <c r="J92" s="135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135"/>
      <c r="I93" s="135"/>
      <c r="J93" s="135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135"/>
      <c r="I94" s="135"/>
      <c r="J94" s="135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135"/>
      <c r="I95" s="135"/>
      <c r="J95" s="135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135"/>
      <c r="I96" s="135"/>
      <c r="J96" s="135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135"/>
      <c r="I97" s="135"/>
      <c r="J97" s="135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135"/>
      <c r="I98" s="135"/>
      <c r="J98" s="135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135"/>
      <c r="I99" s="135"/>
      <c r="J99" s="135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135"/>
      <c r="I100" s="135"/>
      <c r="J100" s="135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135"/>
      <c r="I101" s="135"/>
      <c r="J101" s="135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135"/>
      <c r="I102" s="135"/>
      <c r="J102" s="135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135"/>
      <c r="I103" s="135"/>
      <c r="J103" s="135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135"/>
      <c r="I104" s="135"/>
      <c r="J104" s="135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135"/>
      <c r="I105" s="135"/>
      <c r="J105" s="135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135"/>
      <c r="I106" s="135"/>
      <c r="J106" s="135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135"/>
      <c r="I107" s="135"/>
      <c r="J107" s="135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135"/>
      <c r="I108" s="135"/>
      <c r="J108" s="135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135"/>
      <c r="I109" s="135"/>
      <c r="J109" s="135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135"/>
      <c r="I110" s="135"/>
      <c r="J110" s="135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135"/>
      <c r="I111" s="135"/>
      <c r="J111" s="135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135"/>
      <c r="I112" s="135"/>
      <c r="J112" s="135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135"/>
      <c r="I113" s="135"/>
      <c r="J113" s="135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135"/>
      <c r="I114" s="135"/>
      <c r="J114" s="135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135"/>
      <c r="I115" s="135"/>
      <c r="J115" s="135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135"/>
      <c r="I116" s="135"/>
      <c r="J116" s="135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135"/>
      <c r="I117" s="135"/>
      <c r="J117" s="135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135"/>
      <c r="I118" s="135"/>
      <c r="J118" s="135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135"/>
      <c r="I119" s="135"/>
      <c r="J119" s="135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135"/>
      <c r="I120" s="135"/>
      <c r="J120" s="135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135"/>
      <c r="I121" s="135"/>
      <c r="J121" s="135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135"/>
      <c r="I122" s="135"/>
      <c r="J122" s="135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135"/>
      <c r="I123" s="135"/>
      <c r="J123" s="135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135"/>
      <c r="I124" s="135"/>
      <c r="J124" s="135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135"/>
      <c r="I125" s="135"/>
      <c r="J125" s="135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135"/>
      <c r="I126" s="135"/>
      <c r="J126" s="135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135"/>
      <c r="I127" s="135"/>
      <c r="J127" s="135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135"/>
      <c r="I128" s="135"/>
      <c r="J128" s="135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135"/>
      <c r="I129" s="135"/>
      <c r="J129" s="135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135"/>
      <c r="I130" s="135"/>
      <c r="J130" s="135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135"/>
      <c r="I131" s="135"/>
      <c r="J131" s="135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135"/>
      <c r="I132" s="135"/>
      <c r="J132" s="135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135"/>
      <c r="I133" s="135"/>
      <c r="J133" s="135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135"/>
      <c r="I134" s="135"/>
      <c r="J134" s="135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135"/>
      <c r="I135" s="135"/>
      <c r="J135" s="135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135"/>
      <c r="I136" s="135"/>
      <c r="J136" s="135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135"/>
      <c r="I137" s="135"/>
      <c r="J137" s="135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135"/>
      <c r="I138" s="135"/>
      <c r="J138" s="135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135"/>
      <c r="I139" s="135"/>
      <c r="J139" s="135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135"/>
      <c r="I140" s="135"/>
      <c r="J140" s="135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135"/>
      <c r="I141" s="135"/>
      <c r="J141" s="135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135"/>
      <c r="I142" s="135"/>
      <c r="J142" s="135"/>
      <c r="L142" s="7"/>
      <c r="M142" s="7"/>
      <c r="N142" s="7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</sheetData>
  <mergeCells count="28">
    <mergeCell ref="B1:O1"/>
    <mergeCell ref="B2:O2"/>
    <mergeCell ref="B3:O3"/>
    <mergeCell ref="B4:O4"/>
    <mergeCell ref="E10:G10"/>
    <mergeCell ref="H10:H12"/>
    <mergeCell ref="L10:L12"/>
    <mergeCell ref="M10:O10"/>
    <mergeCell ref="M11:N11"/>
    <mergeCell ref="I10:K10"/>
    <mergeCell ref="C10:C12"/>
    <mergeCell ref="O11:O12"/>
    <mergeCell ref="B10:B12"/>
    <mergeCell ref="D10:D12"/>
    <mergeCell ref="K11:K12"/>
    <mergeCell ref="G11:G12"/>
    <mergeCell ref="B5:O5"/>
    <mergeCell ref="B6:O6"/>
    <mergeCell ref="A8:O8"/>
    <mergeCell ref="B30:O30"/>
    <mergeCell ref="B24:O24"/>
    <mergeCell ref="B18:O18"/>
    <mergeCell ref="E11:F11"/>
    <mergeCell ref="B27:O27"/>
    <mergeCell ref="B13:O13"/>
    <mergeCell ref="B21:O21"/>
    <mergeCell ref="A10:A12"/>
    <mergeCell ref="I11:J11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topLeftCell="A9" workbookViewId="0">
      <selection activeCell="X40" sqref="X40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4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9" t="s">
        <v>354</v>
      </c>
      <c r="C1" s="539"/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</row>
    <row r="2" spans="1:17" x14ac:dyDescent="0.25">
      <c r="B2" s="539" t="s">
        <v>445</v>
      </c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</row>
    <row r="3" spans="1:17" x14ac:dyDescent="0.25">
      <c r="B3" s="539" t="s">
        <v>466</v>
      </c>
      <c r="C3" s="539"/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</row>
    <row r="4" spans="1:17" x14ac:dyDescent="0.25">
      <c r="B4" s="539" t="s">
        <v>373</v>
      </c>
      <c r="C4" s="539"/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</row>
    <row r="5" spans="1:17" s="441" customFormat="1" ht="15" customHeight="1" x14ac:dyDescent="0.25">
      <c r="B5" s="502" t="s">
        <v>471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1:17" s="441" customFormat="1" x14ac:dyDescent="0.25">
      <c r="B6" s="502" t="s">
        <v>472</v>
      </c>
      <c r="C6" s="502"/>
      <c r="D6" s="502"/>
      <c r="E6" s="502"/>
      <c r="F6" s="502"/>
      <c r="G6" s="502"/>
      <c r="H6" s="502"/>
      <c r="I6" s="502"/>
      <c r="J6" s="502"/>
      <c r="K6" s="502"/>
      <c r="L6" s="502"/>
      <c r="M6" s="502"/>
      <c r="N6" s="502"/>
      <c r="O6" s="502"/>
    </row>
    <row r="7" spans="1:17" x14ac:dyDescent="0.25">
      <c r="E7" s="4"/>
      <c r="F7" s="4"/>
      <c r="G7" s="4"/>
      <c r="H7" s="4"/>
      <c r="I7" s="4"/>
      <c r="J7" s="4"/>
      <c r="K7" s="4"/>
      <c r="L7" s="4"/>
      <c r="M7" s="4"/>
      <c r="N7" s="4"/>
    </row>
    <row r="8" spans="1:17" ht="44.25" customHeight="1" x14ac:dyDescent="0.25">
      <c r="A8" s="456" t="s">
        <v>455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</row>
    <row r="9" spans="1:17" ht="18.7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96"/>
      <c r="O9" s="5" t="s">
        <v>456</v>
      </c>
    </row>
    <row r="10" spans="1:17" x14ac:dyDescent="0.25">
      <c r="A10" s="531" t="s">
        <v>5</v>
      </c>
      <c r="B10" s="459" t="s">
        <v>376</v>
      </c>
      <c r="C10" s="459" t="s">
        <v>54</v>
      </c>
      <c r="D10" s="484" t="s">
        <v>362</v>
      </c>
      <c r="E10" s="490" t="s">
        <v>200</v>
      </c>
      <c r="F10" s="490"/>
      <c r="G10" s="490"/>
      <c r="H10" s="460" t="s">
        <v>364</v>
      </c>
      <c r="I10" s="496" t="s">
        <v>200</v>
      </c>
      <c r="J10" s="496"/>
      <c r="K10" s="496"/>
      <c r="L10" s="477" t="s">
        <v>0</v>
      </c>
      <c r="M10" s="477" t="s">
        <v>200</v>
      </c>
      <c r="N10" s="477"/>
      <c r="O10" s="477"/>
    </row>
    <row r="11" spans="1:17" x14ac:dyDescent="0.25">
      <c r="A11" s="531"/>
      <c r="B11" s="459"/>
      <c r="C11" s="459"/>
      <c r="D11" s="484"/>
      <c r="E11" s="490" t="s">
        <v>1</v>
      </c>
      <c r="F11" s="490"/>
      <c r="G11" s="484" t="s">
        <v>2</v>
      </c>
      <c r="H11" s="460"/>
      <c r="I11" s="496" t="s">
        <v>1</v>
      </c>
      <c r="J11" s="496"/>
      <c r="K11" s="460" t="s">
        <v>2</v>
      </c>
      <c r="L11" s="477"/>
      <c r="M11" s="477" t="s">
        <v>1</v>
      </c>
      <c r="N11" s="477"/>
      <c r="O11" s="459" t="s">
        <v>2</v>
      </c>
    </row>
    <row r="12" spans="1:17" ht="29.25" customHeight="1" x14ac:dyDescent="0.25">
      <c r="A12" s="531"/>
      <c r="B12" s="459"/>
      <c r="C12" s="459"/>
      <c r="D12" s="484"/>
      <c r="E12" s="144" t="s">
        <v>3</v>
      </c>
      <c r="F12" s="142" t="s">
        <v>4</v>
      </c>
      <c r="G12" s="484"/>
      <c r="H12" s="460"/>
      <c r="I12" s="145" t="s">
        <v>3</v>
      </c>
      <c r="J12" s="139" t="s">
        <v>4</v>
      </c>
      <c r="K12" s="460"/>
      <c r="L12" s="477"/>
      <c r="M12" s="140" t="s">
        <v>3</v>
      </c>
      <c r="N12" s="138" t="s">
        <v>4</v>
      </c>
      <c r="O12" s="459"/>
    </row>
    <row r="13" spans="1:17" ht="15.75" customHeight="1" x14ac:dyDescent="0.25">
      <c r="A13" s="6" t="s">
        <v>72</v>
      </c>
      <c r="B13" s="522" t="s">
        <v>6</v>
      </c>
      <c r="C13" s="522"/>
      <c r="D13" s="522"/>
      <c r="E13" s="522"/>
      <c r="F13" s="522"/>
      <c r="G13" s="522"/>
      <c r="H13" s="522"/>
      <c r="I13" s="522"/>
      <c r="J13" s="522"/>
      <c r="K13" s="522"/>
      <c r="L13" s="522"/>
      <c r="M13" s="522"/>
      <c r="N13" s="522"/>
      <c r="O13" s="522"/>
    </row>
    <row r="14" spans="1:17" ht="15" customHeight="1" x14ac:dyDescent="0.25">
      <c r="A14" s="6" t="s">
        <v>187</v>
      </c>
      <c r="B14" s="30" t="s">
        <v>20</v>
      </c>
      <c r="C14" s="16" t="s">
        <v>22</v>
      </c>
      <c r="D14" s="402">
        <f t="shared" ref="D14:D23" si="0">E14+G14</f>
        <v>19.899999999999999</v>
      </c>
      <c r="E14" s="402">
        <f>E15</f>
        <v>19.899999999999999</v>
      </c>
      <c r="F14" s="402">
        <f t="shared" ref="F14:K14" si="1">F15</f>
        <v>0</v>
      </c>
      <c r="G14" s="402">
        <f t="shared" si="1"/>
        <v>0</v>
      </c>
      <c r="H14" s="403">
        <f t="shared" si="1"/>
        <v>0</v>
      </c>
      <c r="I14" s="403">
        <f t="shared" si="1"/>
        <v>0</v>
      </c>
      <c r="J14" s="403">
        <f t="shared" si="1"/>
        <v>0</v>
      </c>
      <c r="K14" s="403">
        <f t="shared" si="1"/>
        <v>0</v>
      </c>
      <c r="L14" s="13">
        <f>L15</f>
        <v>19.899999999999999</v>
      </c>
      <c r="M14" s="13">
        <f>M15</f>
        <v>19.899999999999999</v>
      </c>
      <c r="N14" s="13">
        <f t="shared" ref="N14:O14" si="2">N15</f>
        <v>0</v>
      </c>
      <c r="O14" s="13">
        <f t="shared" si="2"/>
        <v>0</v>
      </c>
      <c r="P14" s="71" t="s">
        <v>329</v>
      </c>
      <c r="Q14" s="72">
        <f>L17+L19</f>
        <v>371.2</v>
      </c>
    </row>
    <row r="15" spans="1:17" s="99" customFormat="1" ht="15" customHeight="1" x14ac:dyDescent="0.25">
      <c r="A15" s="408"/>
      <c r="B15" s="409" t="s">
        <v>234</v>
      </c>
      <c r="C15" s="16" t="s">
        <v>22</v>
      </c>
      <c r="D15" s="404">
        <f t="shared" si="0"/>
        <v>19.899999999999999</v>
      </c>
      <c r="E15" s="404">
        <v>19.899999999999999</v>
      </c>
      <c r="F15" s="404"/>
      <c r="G15" s="404"/>
      <c r="H15" s="405">
        <f>I15+K15</f>
        <v>0</v>
      </c>
      <c r="I15" s="405"/>
      <c r="J15" s="405"/>
      <c r="K15" s="405"/>
      <c r="L15" s="13">
        <f>M15+O15</f>
        <v>19.899999999999999</v>
      </c>
      <c r="M15" s="13">
        <f t="shared" ref="M15:O15" si="3">E15+I15</f>
        <v>19.899999999999999</v>
      </c>
      <c r="N15" s="13">
        <f t="shared" si="3"/>
        <v>0</v>
      </c>
      <c r="O15" s="13">
        <f t="shared" si="3"/>
        <v>0</v>
      </c>
      <c r="P15" s="71" t="s">
        <v>330</v>
      </c>
      <c r="Q15" s="72"/>
    </row>
    <row r="16" spans="1:17" ht="15" customHeight="1" x14ac:dyDescent="0.25">
      <c r="A16" s="160" t="s">
        <v>73</v>
      </c>
      <c r="B16" s="30" t="s">
        <v>18</v>
      </c>
      <c r="C16" s="82" t="s">
        <v>9</v>
      </c>
      <c r="D16" s="9">
        <f t="shared" si="0"/>
        <v>0.3</v>
      </c>
      <c r="E16" s="9">
        <f>E17</f>
        <v>0.3</v>
      </c>
      <c r="F16" s="9">
        <f>F17</f>
        <v>0</v>
      </c>
      <c r="G16" s="9">
        <f>G17</f>
        <v>0</v>
      </c>
      <c r="H16" s="10">
        <f t="shared" ref="H16:O16" si="4">H17</f>
        <v>0</v>
      </c>
      <c r="I16" s="10">
        <f t="shared" si="4"/>
        <v>0</v>
      </c>
      <c r="J16" s="10">
        <f t="shared" si="4"/>
        <v>0</v>
      </c>
      <c r="K16" s="10">
        <f t="shared" si="4"/>
        <v>0</v>
      </c>
      <c r="L16" s="12">
        <f t="shared" si="4"/>
        <v>0.3</v>
      </c>
      <c r="M16" s="12">
        <f t="shared" si="4"/>
        <v>0.3</v>
      </c>
      <c r="N16" s="12">
        <f t="shared" si="4"/>
        <v>0</v>
      </c>
      <c r="O16" s="12">
        <f t="shared" si="4"/>
        <v>0</v>
      </c>
      <c r="P16" s="71" t="s">
        <v>331</v>
      </c>
      <c r="Q16" s="72"/>
    </row>
    <row r="17" spans="1:17" s="38" customFormat="1" ht="15" customHeight="1" x14ac:dyDescent="0.25">
      <c r="A17" s="410"/>
      <c r="B17" s="407" t="s">
        <v>235</v>
      </c>
      <c r="C17" s="83" t="s">
        <v>9</v>
      </c>
      <c r="D17" s="97">
        <f t="shared" si="0"/>
        <v>0.3</v>
      </c>
      <c r="E17" s="97">
        <v>0.3</v>
      </c>
      <c r="F17" s="97"/>
      <c r="G17" s="97"/>
      <c r="H17" s="11">
        <f>I17+K17</f>
        <v>0</v>
      </c>
      <c r="I17" s="11"/>
      <c r="J17" s="11"/>
      <c r="K17" s="11"/>
      <c r="L17" s="13">
        <f>M17+O17</f>
        <v>0.3</v>
      </c>
      <c r="M17" s="13">
        <f>E17+I17</f>
        <v>0.3</v>
      </c>
      <c r="N17" s="13">
        <f>F17+J17</f>
        <v>0</v>
      </c>
      <c r="O17" s="13">
        <f>G17+K17</f>
        <v>0</v>
      </c>
      <c r="P17" s="71" t="s">
        <v>332</v>
      </c>
      <c r="Q17" s="72">
        <f>N16+N26</f>
        <v>0</v>
      </c>
    </row>
    <row r="18" spans="1:17" ht="15" customHeight="1" x14ac:dyDescent="0.25">
      <c r="A18" s="6" t="s">
        <v>74</v>
      </c>
      <c r="B18" s="274" t="s">
        <v>26</v>
      </c>
      <c r="C18" s="31" t="s">
        <v>9</v>
      </c>
      <c r="D18" s="17">
        <f>E18+G18</f>
        <v>370.9</v>
      </c>
      <c r="E18" s="17">
        <f>E19</f>
        <v>0</v>
      </c>
      <c r="F18" s="17">
        <f>F19</f>
        <v>0</v>
      </c>
      <c r="G18" s="17">
        <f>G19</f>
        <v>370.9</v>
      </c>
      <c r="H18" s="11">
        <f t="shared" ref="H18:O18" si="5">H19</f>
        <v>0</v>
      </c>
      <c r="I18" s="11">
        <f t="shared" si="5"/>
        <v>0</v>
      </c>
      <c r="J18" s="11">
        <f t="shared" si="5"/>
        <v>0</v>
      </c>
      <c r="K18" s="11">
        <f t="shared" si="5"/>
        <v>0</v>
      </c>
      <c r="L18" s="13">
        <f t="shared" si="5"/>
        <v>370.9</v>
      </c>
      <c r="M18" s="13">
        <f t="shared" si="5"/>
        <v>0</v>
      </c>
      <c r="N18" s="13">
        <f t="shared" si="5"/>
        <v>0</v>
      </c>
      <c r="O18" s="13">
        <f t="shared" si="5"/>
        <v>370.9</v>
      </c>
      <c r="P18" s="71" t="s">
        <v>335</v>
      </c>
      <c r="Q18" s="72">
        <f>L27</f>
        <v>0.6</v>
      </c>
    </row>
    <row r="19" spans="1:17" s="38" customFormat="1" ht="15" customHeight="1" x14ac:dyDescent="0.25">
      <c r="A19" s="276"/>
      <c r="B19" s="411" t="s">
        <v>234</v>
      </c>
      <c r="C19" s="419" t="s">
        <v>9</v>
      </c>
      <c r="D19" s="97">
        <f>E19+G19</f>
        <v>370.9</v>
      </c>
      <c r="E19" s="97"/>
      <c r="F19" s="97"/>
      <c r="G19" s="97">
        <v>370.9</v>
      </c>
      <c r="H19" s="11">
        <f>I19+K19</f>
        <v>0</v>
      </c>
      <c r="I19" s="11"/>
      <c r="J19" s="11"/>
      <c r="K19" s="11"/>
      <c r="L19" s="13">
        <f>M19+O19</f>
        <v>370.9</v>
      </c>
      <c r="M19" s="13">
        <f>E19+I19</f>
        <v>0</v>
      </c>
      <c r="N19" s="13">
        <f>F19+J19</f>
        <v>0</v>
      </c>
      <c r="O19" s="13">
        <f>G19+K19</f>
        <v>370.9</v>
      </c>
      <c r="P19" s="71" t="s">
        <v>333</v>
      </c>
      <c r="Q19" s="72">
        <f>L15+L29</f>
        <v>19.899999999999999</v>
      </c>
    </row>
    <row r="20" spans="1:17" ht="15" customHeight="1" x14ac:dyDescent="0.25">
      <c r="A20" s="55" t="s">
        <v>75</v>
      </c>
      <c r="B20" s="416" t="s">
        <v>236</v>
      </c>
      <c r="C20" s="79"/>
      <c r="D20" s="302">
        <f t="shared" si="0"/>
        <v>391.09999999999997</v>
      </c>
      <c r="E20" s="24">
        <f t="shared" ref="E20:H20" si="6">E22+E23</f>
        <v>20.2</v>
      </c>
      <c r="F20" s="24">
        <f t="shared" si="6"/>
        <v>0</v>
      </c>
      <c r="G20" s="24">
        <f t="shared" si="6"/>
        <v>370.9</v>
      </c>
      <c r="H20" s="25">
        <f t="shared" si="6"/>
        <v>0</v>
      </c>
      <c r="I20" s="25">
        <f t="shared" ref="I20:K20" si="7">I22+I23</f>
        <v>0</v>
      </c>
      <c r="J20" s="25">
        <f t="shared" si="7"/>
        <v>0</v>
      </c>
      <c r="K20" s="25">
        <f t="shared" si="7"/>
        <v>0</v>
      </c>
      <c r="L20" s="22">
        <f t="shared" ref="L20:O20" si="8">L22+L23</f>
        <v>391.09999999999997</v>
      </c>
      <c r="M20" s="22">
        <f t="shared" si="8"/>
        <v>20.2</v>
      </c>
      <c r="N20" s="22">
        <f t="shared" si="8"/>
        <v>0</v>
      </c>
      <c r="O20" s="22">
        <f t="shared" si="8"/>
        <v>370.9</v>
      </c>
      <c r="P20" s="71" t="s">
        <v>334</v>
      </c>
      <c r="Q20" s="72">
        <f>L36+L37</f>
        <v>115.60000000000001</v>
      </c>
    </row>
    <row r="21" spans="1:17" ht="15" customHeight="1" x14ac:dyDescent="0.25">
      <c r="A21" s="100"/>
      <c r="B21" s="103" t="s">
        <v>200</v>
      </c>
      <c r="C21" s="420"/>
      <c r="D21" s="302"/>
      <c r="E21" s="24"/>
      <c r="F21" s="24"/>
      <c r="G21" s="24"/>
      <c r="H21" s="25"/>
      <c r="I21" s="25"/>
      <c r="J21" s="25"/>
      <c r="K21" s="25"/>
      <c r="L21" s="22"/>
      <c r="M21" s="22"/>
      <c r="N21" s="22"/>
      <c r="O21" s="22"/>
      <c r="P21" s="71" t="s">
        <v>336</v>
      </c>
      <c r="Q21" s="72">
        <f>N29</f>
        <v>0</v>
      </c>
    </row>
    <row r="22" spans="1:17" s="38" customFormat="1" ht="15" customHeight="1" x14ac:dyDescent="0.2">
      <c r="A22" s="413"/>
      <c r="B22" s="412" t="s">
        <v>8</v>
      </c>
      <c r="C22" s="420"/>
      <c r="D22" s="418">
        <f t="shared" si="0"/>
        <v>390.79999999999995</v>
      </c>
      <c r="E22" s="97">
        <f>E15+E19</f>
        <v>19.899999999999999</v>
      </c>
      <c r="F22" s="97">
        <f t="shared" ref="F22:G22" si="9">F15+F19</f>
        <v>0</v>
      </c>
      <c r="G22" s="97">
        <f t="shared" si="9"/>
        <v>370.9</v>
      </c>
      <c r="H22" s="101">
        <f>H15+H19</f>
        <v>0</v>
      </c>
      <c r="I22" s="101">
        <f>I15+I19</f>
        <v>0</v>
      </c>
      <c r="J22" s="101">
        <f t="shared" ref="J22:K22" si="10">J15+J19</f>
        <v>0</v>
      </c>
      <c r="K22" s="101">
        <f t="shared" si="10"/>
        <v>0</v>
      </c>
      <c r="L22" s="102">
        <f>L15+L19</f>
        <v>390.79999999999995</v>
      </c>
      <c r="M22" s="102">
        <f>M15+M19</f>
        <v>19.899999999999999</v>
      </c>
      <c r="N22" s="102">
        <f t="shared" ref="N22:O22" si="11">N15+N19</f>
        <v>0</v>
      </c>
      <c r="O22" s="102">
        <f t="shared" si="11"/>
        <v>370.9</v>
      </c>
      <c r="P22" s="71" t="s">
        <v>337</v>
      </c>
      <c r="Q22" s="72">
        <f>L44+L46+L48+L50+L52+L54+L56+L58+L60</f>
        <v>5.0999999999999996</v>
      </c>
    </row>
    <row r="23" spans="1:17" s="38" customFormat="1" ht="15.75" customHeight="1" x14ac:dyDescent="0.2">
      <c r="A23" s="414"/>
      <c r="B23" s="417" t="s">
        <v>239</v>
      </c>
      <c r="C23" s="205"/>
      <c r="D23" s="418">
        <f t="shared" si="0"/>
        <v>0.3</v>
      </c>
      <c r="E23" s="97">
        <f>E17</f>
        <v>0.3</v>
      </c>
      <c r="F23" s="97">
        <f t="shared" ref="F23:G23" si="12">F17</f>
        <v>0</v>
      </c>
      <c r="G23" s="97">
        <f t="shared" si="12"/>
        <v>0</v>
      </c>
      <c r="H23" s="101">
        <f>H17</f>
        <v>0</v>
      </c>
      <c r="I23" s="101">
        <f>I17</f>
        <v>0</v>
      </c>
      <c r="J23" s="101">
        <f t="shared" ref="J23:K23" si="13">J17</f>
        <v>0</v>
      </c>
      <c r="K23" s="101">
        <f t="shared" si="13"/>
        <v>0</v>
      </c>
      <c r="L23" s="102">
        <f>L17</f>
        <v>0.3</v>
      </c>
      <c r="M23" s="102">
        <f>M17</f>
        <v>0.3</v>
      </c>
      <c r="N23" s="102">
        <f t="shared" ref="N23:O23" si="14">N17</f>
        <v>0</v>
      </c>
      <c r="O23" s="102">
        <f t="shared" si="14"/>
        <v>0</v>
      </c>
      <c r="P23" s="71" t="s">
        <v>338</v>
      </c>
      <c r="Q23" s="72">
        <f>L65</f>
        <v>1.6</v>
      </c>
    </row>
    <row r="24" spans="1:17" ht="18.75" customHeight="1" x14ac:dyDescent="0.25">
      <c r="A24" s="20" t="s">
        <v>76</v>
      </c>
      <c r="B24" s="523" t="s">
        <v>59</v>
      </c>
      <c r="C24" s="540"/>
      <c r="D24" s="455"/>
      <c r="E24" s="455"/>
      <c r="F24" s="455"/>
      <c r="G24" s="455"/>
      <c r="H24" s="455"/>
      <c r="I24" s="455"/>
      <c r="J24" s="455"/>
      <c r="K24" s="455"/>
      <c r="L24" s="455"/>
      <c r="M24" s="455"/>
      <c r="N24" s="455"/>
      <c r="O24" s="455"/>
      <c r="P24" s="76" t="s">
        <v>177</v>
      </c>
      <c r="Q24" s="77">
        <f>SUM(Q14:Q23)</f>
        <v>514</v>
      </c>
    </row>
    <row r="25" spans="1:17" ht="15" customHeight="1" x14ac:dyDescent="0.25">
      <c r="A25" s="6" t="s">
        <v>77</v>
      </c>
      <c r="B25" s="30" t="s">
        <v>20</v>
      </c>
      <c r="C25" s="31"/>
      <c r="D25" s="17">
        <f t="shared" ref="D25:D27" si="15">E25+G25</f>
        <v>2.2000000000000002</v>
      </c>
      <c r="E25" s="17">
        <f>E26+E28</f>
        <v>2.2000000000000002</v>
      </c>
      <c r="F25" s="17">
        <f>F26+F28</f>
        <v>0</v>
      </c>
      <c r="G25" s="17">
        <f>+G26+G28</f>
        <v>0</v>
      </c>
      <c r="H25" s="11">
        <f t="shared" ref="H25" si="16">I25+K25</f>
        <v>-1.6</v>
      </c>
      <c r="I25" s="11">
        <f>I26+I28</f>
        <v>-1.6</v>
      </c>
      <c r="J25" s="11">
        <f>J26+J28</f>
        <v>0</v>
      </c>
      <c r="K25" s="11">
        <f>+K26+K28</f>
        <v>0</v>
      </c>
      <c r="L25" s="13">
        <f>L26+L28</f>
        <v>0.6</v>
      </c>
      <c r="M25" s="13">
        <f>M26+M28</f>
        <v>0.6</v>
      </c>
      <c r="N25" s="13">
        <f t="shared" ref="N25:O25" si="17">N26+N28</f>
        <v>0</v>
      </c>
      <c r="O25" s="13">
        <f t="shared" si="17"/>
        <v>0</v>
      </c>
    </row>
    <row r="26" spans="1:17" ht="15" customHeight="1" x14ac:dyDescent="0.25">
      <c r="A26" s="20"/>
      <c r="B26" s="81"/>
      <c r="C26" s="31" t="s">
        <v>31</v>
      </c>
      <c r="D26" s="17">
        <f t="shared" si="15"/>
        <v>0.6</v>
      </c>
      <c r="E26" s="17">
        <f>E27</f>
        <v>0.6</v>
      </c>
      <c r="F26" s="17">
        <f>F27</f>
        <v>0</v>
      </c>
      <c r="G26" s="17">
        <f>G27</f>
        <v>0</v>
      </c>
      <c r="H26" s="11">
        <f t="shared" ref="H26:H29" si="18">I26+K26</f>
        <v>0</v>
      </c>
      <c r="I26" s="11"/>
      <c r="J26" s="11"/>
      <c r="K26" s="11"/>
      <c r="L26" s="13">
        <f t="shared" ref="L26:L29" si="19">M26+O26</f>
        <v>0.6</v>
      </c>
      <c r="M26" s="13">
        <f>M27</f>
        <v>0.6</v>
      </c>
      <c r="N26" s="13">
        <f t="shared" ref="N26:O26" si="20">N27</f>
        <v>0</v>
      </c>
      <c r="O26" s="13">
        <f t="shared" si="20"/>
        <v>0</v>
      </c>
    </row>
    <row r="27" spans="1:17" s="38" customFormat="1" ht="15" customHeight="1" x14ac:dyDescent="0.25">
      <c r="A27" s="408"/>
      <c r="B27" s="409" t="s">
        <v>460</v>
      </c>
      <c r="C27" s="83" t="s">
        <v>31</v>
      </c>
      <c r="D27" s="17">
        <f t="shared" si="15"/>
        <v>0.6</v>
      </c>
      <c r="E27" s="97">
        <v>0.6</v>
      </c>
      <c r="F27" s="97"/>
      <c r="G27" s="97"/>
      <c r="H27" s="11">
        <f t="shared" si="18"/>
        <v>0</v>
      </c>
      <c r="I27" s="11"/>
      <c r="J27" s="11"/>
      <c r="K27" s="11"/>
      <c r="L27" s="13">
        <f t="shared" si="19"/>
        <v>0.6</v>
      </c>
      <c r="M27" s="13">
        <f t="shared" ref="M27:M29" si="21">E27+I27</f>
        <v>0.6</v>
      </c>
      <c r="N27" s="13">
        <f t="shared" ref="N27:N29" si="22">F27+J27</f>
        <v>0</v>
      </c>
      <c r="O27" s="13">
        <f t="shared" ref="O27:O29" si="23">G27+K27</f>
        <v>0</v>
      </c>
    </row>
    <row r="28" spans="1:17" ht="15" hidden="1" customHeight="1" x14ac:dyDescent="0.25">
      <c r="A28" s="20"/>
      <c r="B28" s="81"/>
      <c r="C28" s="31" t="s">
        <v>22</v>
      </c>
      <c r="D28" s="17">
        <f>E28+G28</f>
        <v>1.6</v>
      </c>
      <c r="E28" s="17">
        <f t="shared" ref="E28:J28" si="24">E29</f>
        <v>1.6</v>
      </c>
      <c r="F28" s="17">
        <f t="shared" si="24"/>
        <v>0</v>
      </c>
      <c r="G28" s="17">
        <f t="shared" si="24"/>
        <v>0</v>
      </c>
      <c r="H28" s="11">
        <f t="shared" si="24"/>
        <v>-1.6</v>
      </c>
      <c r="I28" s="11">
        <f t="shared" si="24"/>
        <v>-1.6</v>
      </c>
      <c r="J28" s="11">
        <f t="shared" si="24"/>
        <v>0</v>
      </c>
      <c r="K28" s="11"/>
      <c r="L28" s="13">
        <f t="shared" si="19"/>
        <v>0</v>
      </c>
      <c r="M28" s="13">
        <f t="shared" si="21"/>
        <v>0</v>
      </c>
      <c r="N28" s="13">
        <f t="shared" si="22"/>
        <v>0</v>
      </c>
      <c r="O28" s="13">
        <f t="shared" si="23"/>
        <v>0</v>
      </c>
    </row>
    <row r="29" spans="1:17" s="38" customFormat="1" ht="15" hidden="1" customHeight="1" x14ac:dyDescent="0.25">
      <c r="A29" s="406"/>
      <c r="B29" s="407" t="s">
        <v>234</v>
      </c>
      <c r="C29" s="419" t="s">
        <v>22</v>
      </c>
      <c r="D29" s="17">
        <f>E29+G29</f>
        <v>1.6</v>
      </c>
      <c r="E29" s="97">
        <v>1.6</v>
      </c>
      <c r="F29" s="97"/>
      <c r="G29" s="97"/>
      <c r="H29" s="11">
        <f t="shared" si="18"/>
        <v>-1.6</v>
      </c>
      <c r="I29" s="11">
        <v>-1.6</v>
      </c>
      <c r="J29" s="11"/>
      <c r="K29" s="11"/>
      <c r="L29" s="13">
        <f t="shared" si="19"/>
        <v>0</v>
      </c>
      <c r="M29" s="13">
        <f t="shared" si="21"/>
        <v>0</v>
      </c>
      <c r="N29" s="13">
        <f t="shared" si="22"/>
        <v>0</v>
      </c>
      <c r="O29" s="13">
        <f t="shared" si="23"/>
        <v>0</v>
      </c>
    </row>
    <row r="30" spans="1:17" ht="15" customHeight="1" x14ac:dyDescent="0.25">
      <c r="A30" s="55" t="s">
        <v>78</v>
      </c>
      <c r="B30" s="421" t="s">
        <v>238</v>
      </c>
      <c r="C30" s="79"/>
      <c r="D30" s="302">
        <f>E30+G30</f>
        <v>2.2000000000000002</v>
      </c>
      <c r="E30" s="24">
        <f>E32+E33</f>
        <v>2.2000000000000002</v>
      </c>
      <c r="F30" s="24">
        <f t="shared" ref="F30:G30" si="25">F32+F33</f>
        <v>0</v>
      </c>
      <c r="G30" s="24">
        <f t="shared" si="25"/>
        <v>0</v>
      </c>
      <c r="H30" s="25">
        <f>I30+K30</f>
        <v>-1.6</v>
      </c>
      <c r="I30" s="25">
        <f>I32+I33</f>
        <v>-1.6</v>
      </c>
      <c r="J30" s="25">
        <f t="shared" ref="J30:K30" si="26">J32+J33</f>
        <v>0</v>
      </c>
      <c r="K30" s="25">
        <f t="shared" si="26"/>
        <v>0</v>
      </c>
      <c r="L30" s="22">
        <f>L32+L33</f>
        <v>0.6</v>
      </c>
      <c r="M30" s="22">
        <f t="shared" ref="M30:O30" si="27">M32+M33</f>
        <v>0.6</v>
      </c>
      <c r="N30" s="22">
        <f t="shared" si="27"/>
        <v>0</v>
      </c>
      <c r="O30" s="22">
        <f t="shared" si="27"/>
        <v>0</v>
      </c>
    </row>
    <row r="31" spans="1:17" ht="15" customHeight="1" x14ac:dyDescent="0.25">
      <c r="A31" s="100"/>
      <c r="B31" s="422" t="s">
        <v>200</v>
      </c>
      <c r="C31" s="420"/>
      <c r="D31" s="302"/>
      <c r="E31" s="24"/>
      <c r="F31" s="24"/>
      <c r="G31" s="24"/>
      <c r="H31" s="25"/>
      <c r="I31" s="25"/>
      <c r="J31" s="25"/>
      <c r="K31" s="25"/>
      <c r="L31" s="22"/>
      <c r="M31" s="22"/>
      <c r="N31" s="22"/>
      <c r="O31" s="22"/>
    </row>
    <row r="32" spans="1:17" s="38" customFormat="1" ht="15" hidden="1" customHeight="1" x14ac:dyDescent="0.2">
      <c r="A32" s="413"/>
      <c r="B32" s="423" t="s">
        <v>8</v>
      </c>
      <c r="C32" s="420"/>
      <c r="D32" s="418">
        <f>E32+G32</f>
        <v>1.6</v>
      </c>
      <c r="E32" s="97">
        <f>E29</f>
        <v>1.6</v>
      </c>
      <c r="F32" s="97">
        <f t="shared" ref="F32:G32" si="28">F29</f>
        <v>0</v>
      </c>
      <c r="G32" s="97">
        <f t="shared" si="28"/>
        <v>0</v>
      </c>
      <c r="H32" s="101">
        <f>I32+K32</f>
        <v>-1.6</v>
      </c>
      <c r="I32" s="101">
        <f>I29</f>
        <v>-1.6</v>
      </c>
      <c r="J32" s="101">
        <f t="shared" ref="J32:K32" si="29">J29</f>
        <v>0</v>
      </c>
      <c r="K32" s="101">
        <f t="shared" si="29"/>
        <v>0</v>
      </c>
      <c r="L32" s="102">
        <f>L29</f>
        <v>0</v>
      </c>
      <c r="M32" s="102">
        <f t="shared" ref="M32:O32" si="30">M29</f>
        <v>0</v>
      </c>
      <c r="N32" s="102">
        <f t="shared" si="30"/>
        <v>0</v>
      </c>
      <c r="O32" s="102">
        <f t="shared" si="30"/>
        <v>0</v>
      </c>
    </row>
    <row r="33" spans="1:15" s="38" customFormat="1" ht="15" customHeight="1" x14ac:dyDescent="0.2">
      <c r="A33" s="414"/>
      <c r="B33" s="424" t="s">
        <v>237</v>
      </c>
      <c r="C33" s="205"/>
      <c r="D33" s="418">
        <f>E33+G33</f>
        <v>0.6</v>
      </c>
      <c r="E33" s="97">
        <f t="shared" ref="E33:O33" si="31">E27</f>
        <v>0.6</v>
      </c>
      <c r="F33" s="97">
        <f t="shared" si="31"/>
        <v>0</v>
      </c>
      <c r="G33" s="97">
        <f t="shared" si="31"/>
        <v>0</v>
      </c>
      <c r="H33" s="101">
        <f t="shared" si="31"/>
        <v>0</v>
      </c>
      <c r="I33" s="101">
        <f t="shared" si="31"/>
        <v>0</v>
      </c>
      <c r="J33" s="101">
        <f t="shared" si="31"/>
        <v>0</v>
      </c>
      <c r="K33" s="101">
        <f t="shared" si="31"/>
        <v>0</v>
      </c>
      <c r="L33" s="102">
        <f t="shared" si="31"/>
        <v>0.6</v>
      </c>
      <c r="M33" s="102">
        <f t="shared" si="31"/>
        <v>0.6</v>
      </c>
      <c r="N33" s="102">
        <f t="shared" si="31"/>
        <v>0</v>
      </c>
      <c r="O33" s="102">
        <f t="shared" si="31"/>
        <v>0</v>
      </c>
    </row>
    <row r="34" spans="1:15" ht="18" customHeight="1" x14ac:dyDescent="0.25">
      <c r="A34" s="20" t="s">
        <v>79</v>
      </c>
      <c r="B34" s="523" t="s">
        <v>63</v>
      </c>
      <c r="C34" s="540"/>
      <c r="D34" s="455"/>
      <c r="E34" s="455"/>
      <c r="F34" s="455"/>
      <c r="G34" s="455"/>
      <c r="H34" s="455"/>
      <c r="I34" s="455"/>
      <c r="J34" s="455"/>
      <c r="K34" s="455"/>
      <c r="L34" s="455"/>
      <c r="M34" s="455"/>
      <c r="N34" s="455"/>
      <c r="O34" s="455"/>
    </row>
    <row r="35" spans="1:15" ht="15" customHeight="1" x14ac:dyDescent="0.25">
      <c r="A35" s="6" t="s">
        <v>80</v>
      </c>
      <c r="B35" s="30" t="s">
        <v>20</v>
      </c>
      <c r="C35" s="31"/>
      <c r="D35" s="17">
        <f t="shared" ref="D35:D41" si="32">E35+G35</f>
        <v>115.60000000000001</v>
      </c>
      <c r="E35" s="17">
        <f t="shared" ref="E35:O35" si="33">E36+E37</f>
        <v>0</v>
      </c>
      <c r="F35" s="17">
        <f t="shared" si="33"/>
        <v>0</v>
      </c>
      <c r="G35" s="17">
        <f t="shared" si="33"/>
        <v>115.60000000000001</v>
      </c>
      <c r="H35" s="25">
        <f t="shared" si="33"/>
        <v>0</v>
      </c>
      <c r="I35" s="25">
        <f t="shared" si="33"/>
        <v>0</v>
      </c>
      <c r="J35" s="25">
        <f t="shared" si="33"/>
        <v>0</v>
      </c>
      <c r="K35" s="25">
        <f t="shared" si="33"/>
        <v>0</v>
      </c>
      <c r="L35" s="13">
        <f t="shared" si="33"/>
        <v>115.60000000000001</v>
      </c>
      <c r="M35" s="13">
        <f t="shared" si="33"/>
        <v>0</v>
      </c>
      <c r="N35" s="13">
        <f t="shared" si="33"/>
        <v>0</v>
      </c>
      <c r="O35" s="13">
        <f t="shared" si="33"/>
        <v>115.60000000000001</v>
      </c>
    </row>
    <row r="36" spans="1:15" s="38" customFormat="1" ht="15" customHeight="1" x14ac:dyDescent="0.25">
      <c r="A36" s="20"/>
      <c r="B36" s="409" t="s">
        <v>458</v>
      </c>
      <c r="C36" s="31" t="s">
        <v>32</v>
      </c>
      <c r="D36" s="97">
        <f t="shared" si="32"/>
        <v>113.4</v>
      </c>
      <c r="E36" s="97"/>
      <c r="F36" s="97"/>
      <c r="G36" s="97">
        <v>113.4</v>
      </c>
      <c r="H36" s="25">
        <f>I36+K36</f>
        <v>0</v>
      </c>
      <c r="I36" s="25"/>
      <c r="J36" s="25"/>
      <c r="K36" s="25"/>
      <c r="L36" s="13">
        <f>M36+O36</f>
        <v>113.4</v>
      </c>
      <c r="M36" s="13">
        <f t="shared" ref="M36:O37" si="34">E36+I36</f>
        <v>0</v>
      </c>
      <c r="N36" s="13">
        <f t="shared" si="34"/>
        <v>0</v>
      </c>
      <c r="O36" s="13">
        <f t="shared" si="34"/>
        <v>113.4</v>
      </c>
    </row>
    <row r="37" spans="1:15" s="38" customFormat="1" ht="15" customHeight="1" x14ac:dyDescent="0.25">
      <c r="A37" s="156"/>
      <c r="B37" s="415" t="s">
        <v>459</v>
      </c>
      <c r="C37" s="171" t="s">
        <v>32</v>
      </c>
      <c r="D37" s="97">
        <f t="shared" si="32"/>
        <v>2.2000000000000002</v>
      </c>
      <c r="E37" s="97"/>
      <c r="F37" s="97"/>
      <c r="G37" s="97">
        <v>2.2000000000000002</v>
      </c>
      <c r="H37" s="25">
        <f>I37+K37</f>
        <v>0</v>
      </c>
      <c r="I37" s="25"/>
      <c r="J37" s="25"/>
      <c r="K37" s="25"/>
      <c r="L37" s="13">
        <f>M37+O37</f>
        <v>2.2000000000000002</v>
      </c>
      <c r="M37" s="13">
        <f t="shared" si="34"/>
        <v>0</v>
      </c>
      <c r="N37" s="13">
        <f t="shared" si="34"/>
        <v>0</v>
      </c>
      <c r="O37" s="13">
        <f t="shared" si="34"/>
        <v>2.2000000000000002</v>
      </c>
    </row>
    <row r="38" spans="1:15" ht="15" customHeight="1" x14ac:dyDescent="0.25">
      <c r="A38" s="55" t="s">
        <v>81</v>
      </c>
      <c r="B38" s="421" t="s">
        <v>240</v>
      </c>
      <c r="C38" s="79"/>
      <c r="D38" s="302">
        <f t="shared" si="32"/>
        <v>115.60000000000001</v>
      </c>
      <c r="E38" s="24">
        <f t="shared" ref="E38:O38" si="35">E40+E41</f>
        <v>0</v>
      </c>
      <c r="F38" s="24">
        <f t="shared" si="35"/>
        <v>0</v>
      </c>
      <c r="G38" s="24">
        <f t="shared" si="35"/>
        <v>115.60000000000001</v>
      </c>
      <c r="H38" s="25">
        <f t="shared" si="35"/>
        <v>0</v>
      </c>
      <c r="I38" s="25">
        <f t="shared" si="35"/>
        <v>0</v>
      </c>
      <c r="J38" s="25">
        <f t="shared" si="35"/>
        <v>0</v>
      </c>
      <c r="K38" s="25">
        <f t="shared" si="35"/>
        <v>0</v>
      </c>
      <c r="L38" s="22">
        <f t="shared" si="35"/>
        <v>115.60000000000001</v>
      </c>
      <c r="M38" s="22">
        <f t="shared" si="35"/>
        <v>0</v>
      </c>
      <c r="N38" s="22">
        <f t="shared" si="35"/>
        <v>0</v>
      </c>
      <c r="O38" s="22">
        <f t="shared" si="35"/>
        <v>115.60000000000001</v>
      </c>
    </row>
    <row r="39" spans="1:15" ht="15" customHeight="1" x14ac:dyDescent="0.25">
      <c r="A39" s="100"/>
      <c r="B39" s="422" t="s">
        <v>200</v>
      </c>
      <c r="C39" s="420"/>
      <c r="D39" s="302"/>
      <c r="E39" s="24"/>
      <c r="F39" s="24"/>
      <c r="G39" s="24"/>
      <c r="H39" s="25"/>
      <c r="I39" s="25"/>
      <c r="J39" s="25"/>
      <c r="K39" s="25"/>
      <c r="L39" s="22"/>
      <c r="M39" s="22"/>
      <c r="N39" s="22"/>
      <c r="O39" s="22"/>
    </row>
    <row r="40" spans="1:15" s="38" customFormat="1" ht="15" customHeight="1" x14ac:dyDescent="0.2">
      <c r="A40" s="413"/>
      <c r="B40" s="423" t="s">
        <v>457</v>
      </c>
      <c r="C40" s="420"/>
      <c r="D40" s="418">
        <f>E40+G40</f>
        <v>113.4</v>
      </c>
      <c r="E40" s="97">
        <f t="shared" ref="E40:O40" si="36">E36</f>
        <v>0</v>
      </c>
      <c r="F40" s="97">
        <f t="shared" si="36"/>
        <v>0</v>
      </c>
      <c r="G40" s="97">
        <f t="shared" si="36"/>
        <v>113.4</v>
      </c>
      <c r="H40" s="104">
        <f t="shared" si="36"/>
        <v>0</v>
      </c>
      <c r="I40" s="104">
        <f t="shared" si="36"/>
        <v>0</v>
      </c>
      <c r="J40" s="104">
        <f t="shared" si="36"/>
        <v>0</v>
      </c>
      <c r="K40" s="104">
        <f t="shared" si="36"/>
        <v>0</v>
      </c>
      <c r="L40" s="102">
        <f t="shared" si="36"/>
        <v>113.4</v>
      </c>
      <c r="M40" s="102">
        <f t="shared" si="36"/>
        <v>0</v>
      </c>
      <c r="N40" s="102">
        <f t="shared" si="36"/>
        <v>0</v>
      </c>
      <c r="O40" s="102">
        <f t="shared" si="36"/>
        <v>113.4</v>
      </c>
    </row>
    <row r="41" spans="1:15" s="38" customFormat="1" ht="15" customHeight="1" x14ac:dyDescent="0.2">
      <c r="A41" s="414"/>
      <c r="B41" s="424" t="s">
        <v>239</v>
      </c>
      <c r="C41" s="205"/>
      <c r="D41" s="418">
        <f t="shared" si="32"/>
        <v>2.2000000000000002</v>
      </c>
      <c r="E41" s="97">
        <f t="shared" ref="E41:O41" si="37">E37</f>
        <v>0</v>
      </c>
      <c r="F41" s="97">
        <f t="shared" si="37"/>
        <v>0</v>
      </c>
      <c r="G41" s="97">
        <f t="shared" si="37"/>
        <v>2.2000000000000002</v>
      </c>
      <c r="H41" s="101">
        <f t="shared" si="37"/>
        <v>0</v>
      </c>
      <c r="I41" s="101">
        <f t="shared" si="37"/>
        <v>0</v>
      </c>
      <c r="J41" s="101">
        <f t="shared" si="37"/>
        <v>0</v>
      </c>
      <c r="K41" s="101">
        <f t="shared" si="37"/>
        <v>0</v>
      </c>
      <c r="L41" s="102">
        <f t="shared" si="37"/>
        <v>2.2000000000000002</v>
      </c>
      <c r="M41" s="102">
        <f t="shared" si="37"/>
        <v>0</v>
      </c>
      <c r="N41" s="102">
        <f t="shared" si="37"/>
        <v>0</v>
      </c>
      <c r="O41" s="102">
        <f t="shared" si="37"/>
        <v>2.2000000000000002</v>
      </c>
    </row>
    <row r="42" spans="1:15" ht="18.75" customHeight="1" x14ac:dyDescent="0.25">
      <c r="A42" s="20" t="s">
        <v>82</v>
      </c>
      <c r="B42" s="523" t="s">
        <v>176</v>
      </c>
      <c r="C42" s="540"/>
      <c r="D42" s="455"/>
      <c r="E42" s="455"/>
      <c r="F42" s="455"/>
      <c r="G42" s="455"/>
      <c r="H42" s="455"/>
      <c r="I42" s="455"/>
      <c r="J42" s="455"/>
      <c r="K42" s="455"/>
      <c r="L42" s="455"/>
      <c r="M42" s="455"/>
      <c r="N42" s="455"/>
      <c r="O42" s="455"/>
    </row>
    <row r="43" spans="1:15" ht="15" customHeight="1" x14ac:dyDescent="0.25">
      <c r="A43" s="6" t="s">
        <v>83</v>
      </c>
      <c r="B43" s="30" t="s">
        <v>42</v>
      </c>
      <c r="C43" s="31" t="s">
        <v>51</v>
      </c>
      <c r="D43" s="17">
        <f>E43+G43</f>
        <v>0.3</v>
      </c>
      <c r="E43" s="17">
        <f>E44</f>
        <v>0.3</v>
      </c>
      <c r="F43" s="17">
        <f>F44</f>
        <v>0</v>
      </c>
      <c r="G43" s="17">
        <f>G44</f>
        <v>0</v>
      </c>
      <c r="H43" s="11">
        <f t="shared" ref="H43:O43" si="38">H44</f>
        <v>0</v>
      </c>
      <c r="I43" s="11">
        <f t="shared" si="38"/>
        <v>0</v>
      </c>
      <c r="J43" s="11">
        <f t="shared" si="38"/>
        <v>0</v>
      </c>
      <c r="K43" s="11">
        <f t="shared" si="38"/>
        <v>0</v>
      </c>
      <c r="L43" s="13">
        <f t="shared" si="38"/>
        <v>0.3</v>
      </c>
      <c r="M43" s="13">
        <f t="shared" si="38"/>
        <v>0.3</v>
      </c>
      <c r="N43" s="13">
        <f t="shared" si="38"/>
        <v>0</v>
      </c>
      <c r="O43" s="13">
        <f t="shared" si="38"/>
        <v>0</v>
      </c>
    </row>
    <row r="44" spans="1:15" s="38" customFormat="1" ht="15" customHeight="1" x14ac:dyDescent="0.25">
      <c r="A44" s="426"/>
      <c r="B44" s="407" t="s">
        <v>241</v>
      </c>
      <c r="C44" s="31" t="s">
        <v>51</v>
      </c>
      <c r="D44" s="97">
        <f>E44+G44</f>
        <v>0.3</v>
      </c>
      <c r="E44" s="97">
        <v>0.3</v>
      </c>
      <c r="F44" s="97"/>
      <c r="G44" s="97"/>
      <c r="H44" s="11">
        <f>I44+K44</f>
        <v>0</v>
      </c>
      <c r="I44" s="11"/>
      <c r="J44" s="11"/>
      <c r="K44" s="11"/>
      <c r="L44" s="13">
        <f>M44+O44</f>
        <v>0.3</v>
      </c>
      <c r="M44" s="13">
        <f>E44+I44</f>
        <v>0.3</v>
      </c>
      <c r="N44" s="13">
        <f>F44+J44</f>
        <v>0</v>
      </c>
      <c r="O44" s="13">
        <f>G44+K44</f>
        <v>0</v>
      </c>
    </row>
    <row r="45" spans="1:15" ht="15" customHeight="1" x14ac:dyDescent="0.25">
      <c r="A45" s="20" t="s">
        <v>84</v>
      </c>
      <c r="B45" s="425" t="s">
        <v>41</v>
      </c>
      <c r="C45" s="31" t="s">
        <v>51</v>
      </c>
      <c r="D45" s="17">
        <f t="shared" ref="D45:D60" si="39">E45+G45</f>
        <v>0.4</v>
      </c>
      <c r="E45" s="17">
        <f>E46</f>
        <v>0.4</v>
      </c>
      <c r="F45" s="17">
        <f>F46</f>
        <v>0</v>
      </c>
      <c r="G45" s="17">
        <f>G46</f>
        <v>0</v>
      </c>
      <c r="H45" s="11">
        <f t="shared" ref="H45:O45" si="40">H46</f>
        <v>0</v>
      </c>
      <c r="I45" s="11">
        <f t="shared" si="40"/>
        <v>0</v>
      </c>
      <c r="J45" s="11">
        <f t="shared" si="40"/>
        <v>0</v>
      </c>
      <c r="K45" s="11">
        <f t="shared" si="40"/>
        <v>0</v>
      </c>
      <c r="L45" s="13">
        <f t="shared" si="40"/>
        <v>0.4</v>
      </c>
      <c r="M45" s="13">
        <f t="shared" si="40"/>
        <v>0.4</v>
      </c>
      <c r="N45" s="13">
        <f t="shared" si="40"/>
        <v>0</v>
      </c>
      <c r="O45" s="13">
        <f t="shared" si="40"/>
        <v>0</v>
      </c>
    </row>
    <row r="46" spans="1:15" s="38" customFormat="1" ht="15" customHeight="1" x14ac:dyDescent="0.25">
      <c r="A46" s="426"/>
      <c r="B46" s="407" t="s">
        <v>241</v>
      </c>
      <c r="C46" s="31" t="s">
        <v>51</v>
      </c>
      <c r="D46" s="97">
        <f t="shared" si="39"/>
        <v>0.4</v>
      </c>
      <c r="E46" s="97">
        <v>0.4</v>
      </c>
      <c r="F46" s="97"/>
      <c r="G46" s="97"/>
      <c r="H46" s="11">
        <f>I46+K46</f>
        <v>0</v>
      </c>
      <c r="I46" s="11"/>
      <c r="J46" s="11"/>
      <c r="K46" s="11"/>
      <c r="L46" s="13">
        <f>M46+O46</f>
        <v>0.4</v>
      </c>
      <c r="M46" s="13">
        <f>E46+I46</f>
        <v>0.4</v>
      </c>
      <c r="N46" s="13">
        <f>F46+J46</f>
        <v>0</v>
      </c>
      <c r="O46" s="13">
        <f>G46+K46</f>
        <v>0</v>
      </c>
    </row>
    <row r="47" spans="1:15" ht="15" customHeight="1" x14ac:dyDescent="0.25">
      <c r="A47" s="20" t="s">
        <v>85</v>
      </c>
      <c r="B47" s="81" t="s">
        <v>165</v>
      </c>
      <c r="C47" s="31" t="s">
        <v>51</v>
      </c>
      <c r="D47" s="17">
        <f t="shared" si="39"/>
        <v>0.2</v>
      </c>
      <c r="E47" s="17">
        <f>E48</f>
        <v>0.2</v>
      </c>
      <c r="F47" s="17">
        <f>F48</f>
        <v>0</v>
      </c>
      <c r="G47" s="17">
        <f>G48</f>
        <v>0</v>
      </c>
      <c r="H47" s="11">
        <f t="shared" ref="H47:O47" si="41">H48</f>
        <v>0</v>
      </c>
      <c r="I47" s="11">
        <f t="shared" si="41"/>
        <v>0</v>
      </c>
      <c r="J47" s="11">
        <f t="shared" si="41"/>
        <v>0</v>
      </c>
      <c r="K47" s="11">
        <f t="shared" si="41"/>
        <v>0</v>
      </c>
      <c r="L47" s="13">
        <f t="shared" si="41"/>
        <v>0.2</v>
      </c>
      <c r="M47" s="13">
        <f t="shared" si="41"/>
        <v>0.2</v>
      </c>
      <c r="N47" s="13">
        <f t="shared" si="41"/>
        <v>0</v>
      </c>
      <c r="O47" s="13">
        <f t="shared" si="41"/>
        <v>0</v>
      </c>
    </row>
    <row r="48" spans="1:15" s="38" customFormat="1" ht="15" customHeight="1" x14ac:dyDescent="0.25">
      <c r="A48" s="406"/>
      <c r="B48" s="407" t="s">
        <v>241</v>
      </c>
      <c r="C48" s="83" t="s">
        <v>51</v>
      </c>
      <c r="D48" s="97">
        <f t="shared" si="39"/>
        <v>0.2</v>
      </c>
      <c r="E48" s="97">
        <v>0.2</v>
      </c>
      <c r="F48" s="97"/>
      <c r="G48" s="97"/>
      <c r="H48" s="11">
        <f>I48+K48</f>
        <v>0</v>
      </c>
      <c r="I48" s="11"/>
      <c r="J48" s="11"/>
      <c r="K48" s="11"/>
      <c r="L48" s="13">
        <f>M48+O48</f>
        <v>0.2</v>
      </c>
      <c r="M48" s="13">
        <f>E48+I48</f>
        <v>0.2</v>
      </c>
      <c r="N48" s="13">
        <f>F48+J48</f>
        <v>0</v>
      </c>
      <c r="O48" s="13">
        <f>G48+K48</f>
        <v>0</v>
      </c>
    </row>
    <row r="49" spans="1:15" ht="15" customHeight="1" x14ac:dyDescent="0.25">
      <c r="A49" s="20" t="s">
        <v>86</v>
      </c>
      <c r="B49" s="81" t="s">
        <v>36</v>
      </c>
      <c r="C49" s="31" t="s">
        <v>51</v>
      </c>
      <c r="D49" s="17">
        <f t="shared" si="39"/>
        <v>0.6</v>
      </c>
      <c r="E49" s="17">
        <f>E50</f>
        <v>0.6</v>
      </c>
      <c r="F49" s="17">
        <f>F50</f>
        <v>0</v>
      </c>
      <c r="G49" s="17">
        <f>G50</f>
        <v>0</v>
      </c>
      <c r="H49" s="11">
        <f t="shared" ref="H49:O49" si="42">H50</f>
        <v>0</v>
      </c>
      <c r="I49" s="11">
        <f t="shared" si="42"/>
        <v>0</v>
      </c>
      <c r="J49" s="11">
        <f t="shared" si="42"/>
        <v>0</v>
      </c>
      <c r="K49" s="11">
        <f t="shared" si="42"/>
        <v>0</v>
      </c>
      <c r="L49" s="13">
        <f t="shared" si="42"/>
        <v>0.6</v>
      </c>
      <c r="M49" s="13">
        <f t="shared" si="42"/>
        <v>0.6</v>
      </c>
      <c r="N49" s="13">
        <f t="shared" si="42"/>
        <v>0</v>
      </c>
      <c r="O49" s="13">
        <f t="shared" si="42"/>
        <v>0</v>
      </c>
    </row>
    <row r="50" spans="1:15" s="38" customFormat="1" ht="15" customHeight="1" x14ac:dyDescent="0.25">
      <c r="A50" s="426"/>
      <c r="B50" s="407" t="s">
        <v>241</v>
      </c>
      <c r="C50" s="31" t="s">
        <v>51</v>
      </c>
      <c r="D50" s="97">
        <f t="shared" si="39"/>
        <v>0.6</v>
      </c>
      <c r="E50" s="97">
        <v>0.6</v>
      </c>
      <c r="F50" s="97"/>
      <c r="G50" s="97"/>
      <c r="H50" s="11">
        <f>I50+K50</f>
        <v>0</v>
      </c>
      <c r="I50" s="11"/>
      <c r="J50" s="11"/>
      <c r="K50" s="11"/>
      <c r="L50" s="13">
        <f>M50+O50</f>
        <v>0.6</v>
      </c>
      <c r="M50" s="13">
        <f>E50+I50</f>
        <v>0.6</v>
      </c>
      <c r="N50" s="13">
        <f>F50+J50</f>
        <v>0</v>
      </c>
      <c r="O50" s="13">
        <f>G50+K50</f>
        <v>0</v>
      </c>
    </row>
    <row r="51" spans="1:15" ht="15" customHeight="1" x14ac:dyDescent="0.25">
      <c r="A51" s="20" t="s">
        <v>87</v>
      </c>
      <c r="B51" s="81" t="s">
        <v>38</v>
      </c>
      <c r="C51" s="31" t="s">
        <v>51</v>
      </c>
      <c r="D51" s="17">
        <f t="shared" si="39"/>
        <v>1.1000000000000001</v>
      </c>
      <c r="E51" s="17">
        <f>E52</f>
        <v>1.1000000000000001</v>
      </c>
      <c r="F51" s="17">
        <f>F52</f>
        <v>0</v>
      </c>
      <c r="G51" s="17">
        <f>G52</f>
        <v>0</v>
      </c>
      <c r="H51" s="11">
        <f t="shared" ref="H51:O51" si="43">H52</f>
        <v>0</v>
      </c>
      <c r="I51" s="11">
        <f t="shared" si="43"/>
        <v>0</v>
      </c>
      <c r="J51" s="11">
        <f t="shared" si="43"/>
        <v>0</v>
      </c>
      <c r="K51" s="11">
        <f t="shared" si="43"/>
        <v>0</v>
      </c>
      <c r="L51" s="13">
        <f t="shared" si="43"/>
        <v>1.1000000000000001</v>
      </c>
      <c r="M51" s="13">
        <f t="shared" si="43"/>
        <v>1.1000000000000001</v>
      </c>
      <c r="N51" s="13">
        <f t="shared" si="43"/>
        <v>0</v>
      </c>
      <c r="O51" s="13">
        <f t="shared" si="43"/>
        <v>0</v>
      </c>
    </row>
    <row r="52" spans="1:15" s="38" customFormat="1" ht="15" customHeight="1" x14ac:dyDescent="0.25">
      <c r="A52" s="426"/>
      <c r="B52" s="407" t="s">
        <v>241</v>
      </c>
      <c r="C52" s="31" t="s">
        <v>51</v>
      </c>
      <c r="D52" s="97">
        <f t="shared" si="39"/>
        <v>1.1000000000000001</v>
      </c>
      <c r="E52" s="97">
        <v>1.1000000000000001</v>
      </c>
      <c r="F52" s="97"/>
      <c r="G52" s="97"/>
      <c r="H52" s="11">
        <f>I52+K52</f>
        <v>0</v>
      </c>
      <c r="I52" s="11"/>
      <c r="J52" s="11"/>
      <c r="K52" s="11"/>
      <c r="L52" s="13">
        <f>M52+O52</f>
        <v>1.1000000000000001</v>
      </c>
      <c r="M52" s="13">
        <f>E52+I52</f>
        <v>1.1000000000000001</v>
      </c>
      <c r="N52" s="13">
        <f>F52+J52</f>
        <v>0</v>
      </c>
      <c r="O52" s="13">
        <f>G52+K52</f>
        <v>0</v>
      </c>
    </row>
    <row r="53" spans="1:15" ht="15" customHeight="1" x14ac:dyDescent="0.25">
      <c r="A53" s="20" t="s">
        <v>88</v>
      </c>
      <c r="B53" s="425" t="s">
        <v>39</v>
      </c>
      <c r="C53" s="31" t="s">
        <v>51</v>
      </c>
      <c r="D53" s="17">
        <f t="shared" si="39"/>
        <v>0.1</v>
      </c>
      <c r="E53" s="17">
        <f>E54</f>
        <v>0.1</v>
      </c>
      <c r="F53" s="17">
        <f>F54</f>
        <v>0</v>
      </c>
      <c r="G53" s="17">
        <f>G54</f>
        <v>0</v>
      </c>
      <c r="H53" s="11">
        <f t="shared" ref="H53:O53" si="44">H54</f>
        <v>0</v>
      </c>
      <c r="I53" s="11">
        <f t="shared" si="44"/>
        <v>0</v>
      </c>
      <c r="J53" s="11">
        <f t="shared" si="44"/>
        <v>0</v>
      </c>
      <c r="K53" s="11">
        <f t="shared" si="44"/>
        <v>0</v>
      </c>
      <c r="L53" s="13">
        <f t="shared" si="44"/>
        <v>0.1</v>
      </c>
      <c r="M53" s="13">
        <f t="shared" si="44"/>
        <v>0.1</v>
      </c>
      <c r="N53" s="13">
        <f t="shared" si="44"/>
        <v>0</v>
      </c>
      <c r="O53" s="13">
        <f t="shared" si="44"/>
        <v>0</v>
      </c>
    </row>
    <row r="54" spans="1:15" s="38" customFormat="1" ht="15" customHeight="1" x14ac:dyDescent="0.25">
      <c r="A54" s="426"/>
      <c r="B54" s="407" t="s">
        <v>241</v>
      </c>
      <c r="C54" s="31" t="s">
        <v>51</v>
      </c>
      <c r="D54" s="97">
        <f t="shared" si="39"/>
        <v>0.1</v>
      </c>
      <c r="E54" s="97">
        <v>0.1</v>
      </c>
      <c r="F54" s="97"/>
      <c r="G54" s="97"/>
      <c r="H54" s="11">
        <f>I54+K54</f>
        <v>0</v>
      </c>
      <c r="I54" s="11"/>
      <c r="J54" s="11"/>
      <c r="K54" s="11"/>
      <c r="L54" s="13">
        <f>M54+O54</f>
        <v>0.1</v>
      </c>
      <c r="M54" s="13">
        <f>E54+I54</f>
        <v>0.1</v>
      </c>
      <c r="N54" s="13">
        <f>F54+J54</f>
        <v>0</v>
      </c>
      <c r="O54" s="13">
        <f>G54+K54</f>
        <v>0</v>
      </c>
    </row>
    <row r="55" spans="1:15" ht="15" customHeight="1" x14ac:dyDescent="0.25">
      <c r="A55" s="20" t="s">
        <v>89</v>
      </c>
      <c r="B55" s="425" t="s">
        <v>40</v>
      </c>
      <c r="C55" s="31" t="s">
        <v>51</v>
      </c>
      <c r="D55" s="17">
        <f t="shared" si="39"/>
        <v>0.1</v>
      </c>
      <c r="E55" s="17">
        <f>E56</f>
        <v>0.1</v>
      </c>
      <c r="F55" s="17">
        <f>F56</f>
        <v>0</v>
      </c>
      <c r="G55" s="17">
        <f>G56</f>
        <v>0</v>
      </c>
      <c r="H55" s="11">
        <f t="shared" ref="H55:O55" si="45">H56</f>
        <v>0</v>
      </c>
      <c r="I55" s="11">
        <f t="shared" si="45"/>
        <v>0</v>
      </c>
      <c r="J55" s="11">
        <f t="shared" si="45"/>
        <v>0</v>
      </c>
      <c r="K55" s="11">
        <f t="shared" si="45"/>
        <v>0</v>
      </c>
      <c r="L55" s="13">
        <f t="shared" si="45"/>
        <v>0.1</v>
      </c>
      <c r="M55" s="13">
        <f t="shared" si="45"/>
        <v>0.1</v>
      </c>
      <c r="N55" s="13">
        <f t="shared" si="45"/>
        <v>0</v>
      </c>
      <c r="O55" s="13">
        <f t="shared" si="45"/>
        <v>0</v>
      </c>
    </row>
    <row r="56" spans="1:15" s="38" customFormat="1" ht="15" customHeight="1" x14ac:dyDescent="0.25">
      <c r="A56" s="426"/>
      <c r="B56" s="407" t="s">
        <v>241</v>
      </c>
      <c r="C56" s="31" t="s">
        <v>51</v>
      </c>
      <c r="D56" s="97">
        <f t="shared" si="39"/>
        <v>0.1</v>
      </c>
      <c r="E56" s="97">
        <v>0.1</v>
      </c>
      <c r="F56" s="97"/>
      <c r="G56" s="97"/>
      <c r="H56" s="11">
        <f>I56+K56</f>
        <v>0</v>
      </c>
      <c r="I56" s="11"/>
      <c r="J56" s="11"/>
      <c r="K56" s="11"/>
      <c r="L56" s="13">
        <f>M56+O56</f>
        <v>0.1</v>
      </c>
      <c r="M56" s="13">
        <f>E56+I56</f>
        <v>0.1</v>
      </c>
      <c r="N56" s="13">
        <f>F56+J56</f>
        <v>0</v>
      </c>
      <c r="O56" s="13">
        <f>G56+K56</f>
        <v>0</v>
      </c>
    </row>
    <row r="57" spans="1:15" ht="15" customHeight="1" x14ac:dyDescent="0.25">
      <c r="A57" s="20" t="s">
        <v>90</v>
      </c>
      <c r="B57" s="81" t="s">
        <v>48</v>
      </c>
      <c r="C57" s="31" t="s">
        <v>51</v>
      </c>
      <c r="D57" s="17">
        <f t="shared" si="39"/>
        <v>1.7</v>
      </c>
      <c r="E57" s="17">
        <f>E58</f>
        <v>1.7</v>
      </c>
      <c r="F57" s="17">
        <f>F58</f>
        <v>0</v>
      </c>
      <c r="G57" s="17">
        <f>G58</f>
        <v>0</v>
      </c>
      <c r="H57" s="11">
        <f t="shared" ref="H57:O57" si="46">H58</f>
        <v>0</v>
      </c>
      <c r="I57" s="11">
        <f t="shared" si="46"/>
        <v>0</v>
      </c>
      <c r="J57" s="11">
        <f t="shared" si="46"/>
        <v>0</v>
      </c>
      <c r="K57" s="11">
        <f t="shared" si="46"/>
        <v>0</v>
      </c>
      <c r="L57" s="13">
        <f t="shared" si="46"/>
        <v>1.7</v>
      </c>
      <c r="M57" s="13">
        <f t="shared" si="46"/>
        <v>1.7</v>
      </c>
      <c r="N57" s="13">
        <f t="shared" si="46"/>
        <v>0</v>
      </c>
      <c r="O57" s="13">
        <f t="shared" si="46"/>
        <v>0</v>
      </c>
    </row>
    <row r="58" spans="1:15" s="38" customFormat="1" ht="15" customHeight="1" x14ac:dyDescent="0.25">
      <c r="A58" s="426"/>
      <c r="B58" s="407" t="s">
        <v>241</v>
      </c>
      <c r="C58" s="31" t="s">
        <v>51</v>
      </c>
      <c r="D58" s="97">
        <f t="shared" si="39"/>
        <v>1.7</v>
      </c>
      <c r="E58" s="97">
        <v>1.7</v>
      </c>
      <c r="F58" s="97"/>
      <c r="G58" s="97"/>
      <c r="H58" s="11">
        <f>I58+K58</f>
        <v>0</v>
      </c>
      <c r="I58" s="11"/>
      <c r="J58" s="11"/>
      <c r="K58" s="11"/>
      <c r="L58" s="13">
        <f>M58+O58</f>
        <v>1.7</v>
      </c>
      <c r="M58" s="13">
        <f>E58+I58</f>
        <v>1.7</v>
      </c>
      <c r="N58" s="13">
        <f>F58+J58</f>
        <v>0</v>
      </c>
      <c r="O58" s="13">
        <f>G58+K58</f>
        <v>0</v>
      </c>
    </row>
    <row r="59" spans="1:15" ht="15" customHeight="1" x14ac:dyDescent="0.25">
      <c r="A59" s="20" t="s">
        <v>91</v>
      </c>
      <c r="B59" s="81" t="s">
        <v>50</v>
      </c>
      <c r="C59" s="31" t="s">
        <v>51</v>
      </c>
      <c r="D59" s="17">
        <f t="shared" si="39"/>
        <v>0.6</v>
      </c>
      <c r="E59" s="17">
        <f>E60</f>
        <v>0.6</v>
      </c>
      <c r="F59" s="17">
        <f>F60</f>
        <v>0</v>
      </c>
      <c r="G59" s="17">
        <f>G60</f>
        <v>0</v>
      </c>
      <c r="H59" s="11">
        <f t="shared" ref="H59:O59" si="47">H60</f>
        <v>0</v>
      </c>
      <c r="I59" s="11">
        <f t="shared" si="47"/>
        <v>0</v>
      </c>
      <c r="J59" s="11">
        <f t="shared" si="47"/>
        <v>0</v>
      </c>
      <c r="K59" s="11">
        <f t="shared" si="47"/>
        <v>0</v>
      </c>
      <c r="L59" s="13">
        <f t="shared" si="47"/>
        <v>0.6</v>
      </c>
      <c r="M59" s="13">
        <f t="shared" si="47"/>
        <v>0.6</v>
      </c>
      <c r="N59" s="13">
        <f t="shared" si="47"/>
        <v>0</v>
      </c>
      <c r="O59" s="13">
        <f t="shared" si="47"/>
        <v>0</v>
      </c>
    </row>
    <row r="60" spans="1:15" s="38" customFormat="1" ht="15" customHeight="1" x14ac:dyDescent="0.25">
      <c r="A60" s="426"/>
      <c r="B60" s="407" t="s">
        <v>241</v>
      </c>
      <c r="C60" s="171" t="s">
        <v>51</v>
      </c>
      <c r="D60" s="97">
        <f t="shared" si="39"/>
        <v>0.6</v>
      </c>
      <c r="E60" s="97">
        <v>0.6</v>
      </c>
      <c r="F60" s="97"/>
      <c r="G60" s="97"/>
      <c r="H60" s="11">
        <f>I60+K60</f>
        <v>0</v>
      </c>
      <c r="I60" s="11"/>
      <c r="J60" s="11"/>
      <c r="K60" s="11"/>
      <c r="L60" s="13">
        <f>M60+O60</f>
        <v>0.6</v>
      </c>
      <c r="M60" s="13">
        <f>E60+I60</f>
        <v>0.6</v>
      </c>
      <c r="N60" s="13">
        <f>F60+J60</f>
        <v>0</v>
      </c>
      <c r="O60" s="13">
        <f>G60+K60</f>
        <v>0</v>
      </c>
    </row>
    <row r="61" spans="1:15" ht="15" customHeight="1" x14ac:dyDescent="0.25">
      <c r="A61" s="100" t="s">
        <v>92</v>
      </c>
      <c r="B61" s="427" t="s">
        <v>242</v>
      </c>
      <c r="C61" s="79"/>
      <c r="D61" s="302">
        <f>E61+G61</f>
        <v>5.0999999999999996</v>
      </c>
      <c r="E61" s="24">
        <f>E63</f>
        <v>5.0999999999999996</v>
      </c>
      <c r="F61" s="24">
        <f t="shared" ref="F61:G61" si="48">F63</f>
        <v>0</v>
      </c>
      <c r="G61" s="24">
        <f t="shared" si="48"/>
        <v>0</v>
      </c>
      <c r="H61" s="25">
        <f>I61+K61</f>
        <v>0</v>
      </c>
      <c r="I61" s="25">
        <f>I63</f>
        <v>0</v>
      </c>
      <c r="J61" s="25">
        <f t="shared" ref="J61:K61" si="49">J63</f>
        <v>0</v>
      </c>
      <c r="K61" s="25">
        <f t="shared" si="49"/>
        <v>0</v>
      </c>
      <c r="L61" s="22">
        <f>L63</f>
        <v>5.0999999999999996</v>
      </c>
      <c r="M61" s="22">
        <f t="shared" ref="M61:O61" si="50">M63</f>
        <v>5.0999999999999996</v>
      </c>
      <c r="N61" s="22">
        <f t="shared" si="50"/>
        <v>0</v>
      </c>
      <c r="O61" s="22">
        <f t="shared" si="50"/>
        <v>0</v>
      </c>
    </row>
    <row r="62" spans="1:15" ht="15" customHeight="1" x14ac:dyDescent="0.25">
      <c r="A62" s="100"/>
      <c r="B62" s="422" t="s">
        <v>200</v>
      </c>
      <c r="C62" s="420"/>
      <c r="D62" s="302"/>
      <c r="E62" s="24"/>
      <c r="F62" s="24"/>
      <c r="G62" s="24"/>
      <c r="H62" s="25"/>
      <c r="I62" s="25"/>
      <c r="J62" s="25"/>
      <c r="K62" s="25"/>
      <c r="L62" s="22"/>
      <c r="M62" s="22"/>
      <c r="N62" s="22"/>
      <c r="O62" s="22"/>
    </row>
    <row r="63" spans="1:15" s="38" customFormat="1" ht="15" customHeight="1" x14ac:dyDescent="0.2">
      <c r="A63" s="414"/>
      <c r="B63" s="424" t="s">
        <v>239</v>
      </c>
      <c r="C63" s="420"/>
      <c r="D63" s="418">
        <f>E63+G63</f>
        <v>5.0999999999999996</v>
      </c>
      <c r="E63" s="97">
        <f>E44+E46+E48+E50+E52+E54+E56+E58+E60</f>
        <v>5.0999999999999996</v>
      </c>
      <c r="F63" s="97">
        <f t="shared" ref="F63:G63" si="51">F44+F46+F48+F50+F52+F54+F56+F58+F60</f>
        <v>0</v>
      </c>
      <c r="G63" s="97">
        <f t="shared" si="51"/>
        <v>0</v>
      </c>
      <c r="H63" s="101">
        <f>I63+K63</f>
        <v>0</v>
      </c>
      <c r="I63" s="101">
        <f>I44+I46+I48+I50+I52+I54+I56+I58+I60</f>
        <v>0</v>
      </c>
      <c r="J63" s="101">
        <f t="shared" ref="J63:K63" si="52">J44+J46+J48+J50+J52+J54+J56+J58+J60</f>
        <v>0</v>
      </c>
      <c r="K63" s="101">
        <f t="shared" si="52"/>
        <v>0</v>
      </c>
      <c r="L63" s="102">
        <f>L44+L46+L48+L50+L52+L54+L56+L58+L60</f>
        <v>5.0999999999999996</v>
      </c>
      <c r="M63" s="102">
        <f t="shared" ref="M63:O63" si="53">M44+M46+M48+M50+M52+M54+M56+M58+M60</f>
        <v>5.0999999999999996</v>
      </c>
      <c r="N63" s="102">
        <f t="shared" si="53"/>
        <v>0</v>
      </c>
      <c r="O63" s="102">
        <f t="shared" si="53"/>
        <v>0</v>
      </c>
    </row>
    <row r="64" spans="1:15" ht="18" customHeight="1" x14ac:dyDescent="0.25">
      <c r="A64" s="20" t="s">
        <v>93</v>
      </c>
      <c r="B64" s="523" t="s">
        <v>69</v>
      </c>
      <c r="C64" s="523"/>
      <c r="D64" s="523"/>
      <c r="E64" s="523"/>
      <c r="F64" s="523"/>
      <c r="G64" s="523"/>
      <c r="H64" s="523"/>
      <c r="I64" s="523"/>
      <c r="J64" s="523"/>
      <c r="K64" s="523"/>
      <c r="L64" s="523"/>
      <c r="M64" s="523"/>
      <c r="N64" s="523"/>
      <c r="O64" s="523"/>
    </row>
    <row r="65" spans="1:15" ht="15" customHeight="1" x14ac:dyDescent="0.25">
      <c r="A65" s="6" t="s">
        <v>94</v>
      </c>
      <c r="B65" s="30" t="s">
        <v>20</v>
      </c>
      <c r="C65" s="449">
        <v>10</v>
      </c>
      <c r="D65" s="17">
        <f t="shared" ref="D65:D66" si="54">E65+G65</f>
        <v>0</v>
      </c>
      <c r="E65" s="17">
        <f>E66</f>
        <v>0</v>
      </c>
      <c r="F65" s="17">
        <f t="shared" ref="F65:K65" si="55">F66</f>
        <v>0</v>
      </c>
      <c r="G65" s="17">
        <f t="shared" si="55"/>
        <v>0</v>
      </c>
      <c r="H65" s="11">
        <f t="shared" si="55"/>
        <v>1.6</v>
      </c>
      <c r="I65" s="11">
        <f t="shared" si="55"/>
        <v>0</v>
      </c>
      <c r="J65" s="11">
        <f t="shared" si="55"/>
        <v>0</v>
      </c>
      <c r="K65" s="11">
        <f t="shared" si="55"/>
        <v>1.6</v>
      </c>
      <c r="L65" s="13">
        <f>L66</f>
        <v>1.6</v>
      </c>
      <c r="M65" s="13">
        <f>M66</f>
        <v>0</v>
      </c>
      <c r="N65" s="13">
        <f t="shared" ref="N65:O65" si="56">N66</f>
        <v>0</v>
      </c>
      <c r="O65" s="13">
        <f t="shared" si="56"/>
        <v>1.6</v>
      </c>
    </row>
    <row r="66" spans="1:15" s="38" customFormat="1" ht="15" customHeight="1" x14ac:dyDescent="0.25">
      <c r="A66" s="20"/>
      <c r="B66" s="409" t="s">
        <v>234</v>
      </c>
      <c r="C66" s="449">
        <v>10</v>
      </c>
      <c r="D66" s="97">
        <f t="shared" si="54"/>
        <v>0</v>
      </c>
      <c r="E66" s="97"/>
      <c r="F66" s="97"/>
      <c r="G66" s="97"/>
      <c r="H66" s="11">
        <f>I66+K66</f>
        <v>1.6</v>
      </c>
      <c r="I66" s="11"/>
      <c r="J66" s="11"/>
      <c r="K66" s="11">
        <v>1.6</v>
      </c>
      <c r="L66" s="13">
        <f>M66+O66</f>
        <v>1.6</v>
      </c>
      <c r="M66" s="13">
        <f t="shared" ref="M66" si="57">E66+I66</f>
        <v>0</v>
      </c>
      <c r="N66" s="13">
        <f t="shared" ref="N66" si="58">F66+J66</f>
        <v>0</v>
      </c>
      <c r="O66" s="13">
        <f t="shared" ref="O66" si="59">G66+K66</f>
        <v>1.6</v>
      </c>
    </row>
    <row r="67" spans="1:15" ht="15" customHeight="1" x14ac:dyDescent="0.25">
      <c r="A67" s="55" t="s">
        <v>95</v>
      </c>
      <c r="B67" s="421" t="s">
        <v>473</v>
      </c>
      <c r="C67" s="79"/>
      <c r="D67" s="302">
        <f>E67+G67</f>
        <v>0</v>
      </c>
      <c r="E67" s="24">
        <f>E69</f>
        <v>0</v>
      </c>
      <c r="F67" s="24">
        <f t="shared" ref="F67:G67" si="60">F69</f>
        <v>0</v>
      </c>
      <c r="G67" s="24">
        <f t="shared" si="60"/>
        <v>0</v>
      </c>
      <c r="H67" s="25">
        <f>I67+K67</f>
        <v>1.6</v>
      </c>
      <c r="I67" s="25">
        <f>I69</f>
        <v>0</v>
      </c>
      <c r="J67" s="25">
        <f t="shared" ref="J67:K67" si="61">J69</f>
        <v>0</v>
      </c>
      <c r="K67" s="25">
        <f t="shared" si="61"/>
        <v>1.6</v>
      </c>
      <c r="L67" s="22">
        <f>L69</f>
        <v>1.6</v>
      </c>
      <c r="M67" s="22">
        <f t="shared" ref="M67:O67" si="62">M69</f>
        <v>0</v>
      </c>
      <c r="N67" s="22">
        <f t="shared" si="62"/>
        <v>0</v>
      </c>
      <c r="O67" s="22">
        <f t="shared" si="62"/>
        <v>1.6</v>
      </c>
    </row>
    <row r="68" spans="1:15" ht="15" customHeight="1" x14ac:dyDescent="0.25">
      <c r="A68" s="100"/>
      <c r="B68" s="103" t="s">
        <v>200</v>
      </c>
      <c r="C68" s="420"/>
      <c r="D68" s="302"/>
      <c r="E68" s="24"/>
      <c r="F68" s="24"/>
      <c r="G68" s="24"/>
      <c r="H68" s="25"/>
      <c r="I68" s="25"/>
      <c r="J68" s="25"/>
      <c r="K68" s="25"/>
      <c r="L68" s="22"/>
      <c r="M68" s="22"/>
      <c r="N68" s="22"/>
      <c r="O68" s="22"/>
    </row>
    <row r="69" spans="1:15" s="38" customFormat="1" ht="15" customHeight="1" x14ac:dyDescent="0.2">
      <c r="A69" s="413"/>
      <c r="B69" s="412" t="s">
        <v>8</v>
      </c>
      <c r="C69" s="420"/>
      <c r="D69" s="418">
        <f>E69+G69</f>
        <v>0</v>
      </c>
      <c r="E69" s="24">
        <f>E66</f>
        <v>0</v>
      </c>
      <c r="F69" s="24">
        <f t="shared" ref="F69:O69" si="63">F66</f>
        <v>0</v>
      </c>
      <c r="G69" s="24">
        <f t="shared" si="63"/>
        <v>0</v>
      </c>
      <c r="H69" s="25">
        <f t="shared" si="63"/>
        <v>1.6</v>
      </c>
      <c r="I69" s="25">
        <f t="shared" si="63"/>
        <v>0</v>
      </c>
      <c r="J69" s="25">
        <f t="shared" si="63"/>
        <v>0</v>
      </c>
      <c r="K69" s="25">
        <f t="shared" si="63"/>
        <v>1.6</v>
      </c>
      <c r="L69" s="22">
        <f t="shared" si="63"/>
        <v>1.6</v>
      </c>
      <c r="M69" s="22">
        <f t="shared" si="63"/>
        <v>0</v>
      </c>
      <c r="N69" s="22">
        <f t="shared" si="63"/>
        <v>0</v>
      </c>
      <c r="O69" s="22">
        <f t="shared" si="63"/>
        <v>1.6</v>
      </c>
    </row>
    <row r="70" spans="1:15" ht="15" customHeight="1" x14ac:dyDescent="0.25">
      <c r="A70" s="107" t="s">
        <v>96</v>
      </c>
      <c r="B70" s="108" t="s">
        <v>177</v>
      </c>
      <c r="C70" s="429"/>
      <c r="D70" s="428">
        <f>E70+G70</f>
        <v>514</v>
      </c>
      <c r="E70" s="48">
        <f>E72+E73+E74+E75</f>
        <v>27.5</v>
      </c>
      <c r="F70" s="48">
        <f>F72+F73+F74+F75</f>
        <v>0</v>
      </c>
      <c r="G70" s="48">
        <f>G72+G73+G74+G75</f>
        <v>486.5</v>
      </c>
      <c r="H70" s="49">
        <f t="shared" ref="H70:O70" si="64">H72+H73+H74+H75</f>
        <v>0</v>
      </c>
      <c r="I70" s="49">
        <f t="shared" si="64"/>
        <v>-1.6</v>
      </c>
      <c r="J70" s="49">
        <f t="shared" si="64"/>
        <v>0</v>
      </c>
      <c r="K70" s="49">
        <f t="shared" si="64"/>
        <v>1.6</v>
      </c>
      <c r="L70" s="50">
        <f t="shared" si="64"/>
        <v>514</v>
      </c>
      <c r="M70" s="50">
        <f t="shared" si="64"/>
        <v>25.9</v>
      </c>
      <c r="N70" s="50">
        <f t="shared" si="64"/>
        <v>0</v>
      </c>
      <c r="O70" s="50">
        <f t="shared" si="64"/>
        <v>488.1</v>
      </c>
    </row>
    <row r="71" spans="1:15" ht="15" customHeight="1" x14ac:dyDescent="0.25">
      <c r="A71" s="307"/>
      <c r="B71" s="446" t="s">
        <v>200</v>
      </c>
      <c r="C71" s="430"/>
      <c r="D71" s="428"/>
      <c r="E71" s="48"/>
      <c r="F71" s="48"/>
      <c r="G71" s="48"/>
      <c r="H71" s="49"/>
      <c r="I71" s="49"/>
      <c r="J71" s="49"/>
      <c r="K71" s="49"/>
      <c r="L71" s="50"/>
      <c r="M71" s="50"/>
      <c r="N71" s="50"/>
      <c r="O71" s="50"/>
    </row>
    <row r="72" spans="1:15" s="38" customFormat="1" ht="15" customHeight="1" x14ac:dyDescent="0.2">
      <c r="A72" s="413"/>
      <c r="B72" s="447" t="s">
        <v>375</v>
      </c>
      <c r="C72" s="420"/>
      <c r="D72" s="418">
        <f>E72+G72</f>
        <v>392.4</v>
      </c>
      <c r="E72" s="97">
        <f>E22+E32+E69</f>
        <v>21.5</v>
      </c>
      <c r="F72" s="97">
        <f t="shared" ref="F72:O72" si="65">F22+F32+F69</f>
        <v>0</v>
      </c>
      <c r="G72" s="97">
        <f t="shared" si="65"/>
        <v>370.9</v>
      </c>
      <c r="H72" s="101">
        <f t="shared" si="65"/>
        <v>0</v>
      </c>
      <c r="I72" s="101">
        <f t="shared" si="65"/>
        <v>-1.6</v>
      </c>
      <c r="J72" s="101">
        <f t="shared" si="65"/>
        <v>0</v>
      </c>
      <c r="K72" s="101">
        <f t="shared" si="65"/>
        <v>1.6</v>
      </c>
      <c r="L72" s="102">
        <f t="shared" si="65"/>
        <v>392.4</v>
      </c>
      <c r="M72" s="102">
        <f t="shared" si="65"/>
        <v>19.899999999999999</v>
      </c>
      <c r="N72" s="102">
        <f t="shared" si="65"/>
        <v>0</v>
      </c>
      <c r="O72" s="102">
        <f t="shared" si="65"/>
        <v>372.5</v>
      </c>
    </row>
    <row r="73" spans="1:15" s="38" customFormat="1" ht="15" customHeight="1" x14ac:dyDescent="0.2">
      <c r="A73" s="413"/>
      <c r="B73" s="447" t="s">
        <v>239</v>
      </c>
      <c r="C73" s="420"/>
      <c r="D73" s="418">
        <f t="shared" ref="D73:D75" si="66">E73+G73</f>
        <v>7.6</v>
      </c>
      <c r="E73" s="97">
        <f>E23+E41+E63</f>
        <v>5.3999999999999995</v>
      </c>
      <c r="F73" s="97">
        <f>F23+F41+F63</f>
        <v>0</v>
      </c>
      <c r="G73" s="97">
        <f>G23+G41+G63</f>
        <v>2.2000000000000002</v>
      </c>
      <c r="H73" s="101">
        <f t="shared" ref="H73:H75" si="67">I73+K73</f>
        <v>0</v>
      </c>
      <c r="I73" s="101">
        <f t="shared" ref="I73:O73" si="68">I23+I41+I63</f>
        <v>0</v>
      </c>
      <c r="J73" s="101">
        <f t="shared" si="68"/>
        <v>0</v>
      </c>
      <c r="K73" s="101">
        <f t="shared" si="68"/>
        <v>0</v>
      </c>
      <c r="L73" s="102">
        <f t="shared" si="68"/>
        <v>7.6</v>
      </c>
      <c r="M73" s="102">
        <f t="shared" si="68"/>
        <v>5.3999999999999995</v>
      </c>
      <c r="N73" s="102">
        <f t="shared" si="68"/>
        <v>0</v>
      </c>
      <c r="O73" s="102">
        <f t="shared" si="68"/>
        <v>2.2000000000000002</v>
      </c>
    </row>
    <row r="74" spans="1:15" s="38" customFormat="1" ht="12.75" x14ac:dyDescent="0.2">
      <c r="A74" s="413"/>
      <c r="B74" s="109" t="s">
        <v>457</v>
      </c>
      <c r="C74" s="420"/>
      <c r="D74" s="418">
        <f t="shared" si="66"/>
        <v>113.4</v>
      </c>
      <c r="E74" s="97">
        <f>E40</f>
        <v>0</v>
      </c>
      <c r="F74" s="97">
        <f>F40</f>
        <v>0</v>
      </c>
      <c r="G74" s="97">
        <f>G40</f>
        <v>113.4</v>
      </c>
      <c r="H74" s="101">
        <f t="shared" si="67"/>
        <v>0</v>
      </c>
      <c r="I74" s="101">
        <f t="shared" ref="I74:O74" si="69">I40</f>
        <v>0</v>
      </c>
      <c r="J74" s="101">
        <f t="shared" si="69"/>
        <v>0</v>
      </c>
      <c r="K74" s="101">
        <f t="shared" si="69"/>
        <v>0</v>
      </c>
      <c r="L74" s="102">
        <f t="shared" si="69"/>
        <v>113.4</v>
      </c>
      <c r="M74" s="102">
        <f t="shared" si="69"/>
        <v>0</v>
      </c>
      <c r="N74" s="102">
        <f t="shared" si="69"/>
        <v>0</v>
      </c>
      <c r="O74" s="102">
        <f t="shared" si="69"/>
        <v>113.4</v>
      </c>
    </row>
    <row r="75" spans="1:15" s="38" customFormat="1" ht="15" customHeight="1" x14ac:dyDescent="0.2">
      <c r="A75" s="414"/>
      <c r="B75" s="448" t="s">
        <v>237</v>
      </c>
      <c r="C75" s="205"/>
      <c r="D75" s="418">
        <f t="shared" si="66"/>
        <v>0.6</v>
      </c>
      <c r="E75" s="97">
        <f>E33</f>
        <v>0.6</v>
      </c>
      <c r="F75" s="97">
        <f>F33</f>
        <v>0</v>
      </c>
      <c r="G75" s="97">
        <f>G33</f>
        <v>0</v>
      </c>
      <c r="H75" s="101">
        <f t="shared" si="67"/>
        <v>0</v>
      </c>
      <c r="I75" s="101">
        <f t="shared" ref="I75:O75" si="70">I33</f>
        <v>0</v>
      </c>
      <c r="J75" s="101">
        <f t="shared" si="70"/>
        <v>0</v>
      </c>
      <c r="K75" s="101">
        <f t="shared" si="70"/>
        <v>0</v>
      </c>
      <c r="L75" s="102">
        <f t="shared" si="70"/>
        <v>0.6</v>
      </c>
      <c r="M75" s="102">
        <f t="shared" si="70"/>
        <v>0.6</v>
      </c>
      <c r="N75" s="102">
        <f t="shared" si="70"/>
        <v>0</v>
      </c>
      <c r="O75" s="102">
        <f t="shared" si="70"/>
        <v>0</v>
      </c>
    </row>
    <row r="76" spans="1:15" ht="12.75" customHeight="1" x14ac:dyDescent="0.25">
      <c r="A76" s="110"/>
      <c r="B76" s="127"/>
      <c r="C76" s="128"/>
      <c r="D76" s="51"/>
      <c r="E76" s="51"/>
      <c r="F76" s="112"/>
      <c r="G76" s="112"/>
      <c r="H76" s="112"/>
      <c r="I76" s="112"/>
      <c r="J76" s="112"/>
      <c r="K76" s="112"/>
      <c r="L76" s="112"/>
      <c r="M76" s="112"/>
      <c r="N76" s="112"/>
    </row>
    <row r="77" spans="1:15" x14ac:dyDescent="0.25">
      <c r="A77" s="110"/>
      <c r="B77" s="7"/>
      <c r="C77" s="113"/>
      <c r="D77" s="7"/>
      <c r="E77" s="7"/>
      <c r="F77" s="114"/>
      <c r="G77" s="7"/>
      <c r="H77" s="7"/>
      <c r="I77" s="7"/>
      <c r="J77" s="7"/>
      <c r="K77" s="7"/>
      <c r="L77" s="7"/>
      <c r="M77" s="7"/>
      <c r="N77" s="7"/>
    </row>
    <row r="78" spans="1:15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5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5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C189" s="54"/>
    </row>
    <row r="190" spans="1:14" x14ac:dyDescent="0.25">
      <c r="C190" s="54"/>
    </row>
    <row r="191" spans="1:14" x14ac:dyDescent="0.25">
      <c r="C191" s="54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</sheetData>
  <mergeCells count="27">
    <mergeCell ref="D10:D12"/>
    <mergeCell ref="B34:O34"/>
    <mergeCell ref="B24:O24"/>
    <mergeCell ref="B13:O13"/>
    <mergeCell ref="H10:H12"/>
    <mergeCell ref="I10:K10"/>
    <mergeCell ref="O11:O12"/>
    <mergeCell ref="K11:K12"/>
    <mergeCell ref="I11:J11"/>
    <mergeCell ref="E11:F11"/>
    <mergeCell ref="M11:N11"/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L10:L12"/>
    <mergeCell ref="M10:O10"/>
    <mergeCell ref="G11:G12"/>
    <mergeCell ref="B5:O5"/>
    <mergeCell ref="B6:O6"/>
    <mergeCell ref="B42:O42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showZeros="0" workbookViewId="0">
      <selection activeCell="S20" sqref="S2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</row>
    <row r="4" spans="1:17" x14ac:dyDescent="0.25">
      <c r="B4" s="538" t="s">
        <v>377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</row>
    <row r="5" spans="1:17" s="441" customFormat="1" ht="15" customHeight="1" x14ac:dyDescent="0.25">
      <c r="B5" s="502" t="s">
        <v>470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1:17" s="441" customFormat="1" x14ac:dyDescent="0.25">
      <c r="B6" s="502" t="s">
        <v>474</v>
      </c>
      <c r="C6" s="502"/>
      <c r="D6" s="502"/>
      <c r="E6" s="502"/>
      <c r="F6" s="502"/>
      <c r="G6" s="502"/>
      <c r="H6" s="502"/>
      <c r="I6" s="502"/>
      <c r="J6" s="502"/>
      <c r="K6" s="502"/>
      <c r="L6" s="502"/>
      <c r="M6" s="502"/>
      <c r="N6" s="502"/>
      <c r="O6" s="502"/>
    </row>
    <row r="8" spans="1:17" x14ac:dyDescent="0.25">
      <c r="A8" s="456" t="s">
        <v>454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</row>
    <row r="9" spans="1:17" ht="17.25" customHeight="1" x14ac:dyDescent="0.25">
      <c r="A9" s="59"/>
      <c r="B9" s="59"/>
      <c r="C9" s="59"/>
      <c r="D9" s="96"/>
      <c r="E9" s="96"/>
      <c r="F9" s="96"/>
      <c r="G9" s="96"/>
      <c r="H9" s="96"/>
      <c r="I9" s="96"/>
      <c r="J9" s="96"/>
      <c r="K9" s="96"/>
      <c r="L9" s="96"/>
      <c r="M9" s="96"/>
      <c r="N9" s="5" t="s">
        <v>456</v>
      </c>
      <c r="O9" s="5"/>
    </row>
    <row r="10" spans="1:17" ht="15" customHeight="1" x14ac:dyDescent="0.25">
      <c r="A10" s="464" t="s">
        <v>5</v>
      </c>
      <c r="B10" s="467" t="s">
        <v>243</v>
      </c>
      <c r="C10" s="478" t="s">
        <v>362</v>
      </c>
      <c r="D10" s="482" t="s">
        <v>200</v>
      </c>
      <c r="E10" s="482"/>
      <c r="F10" s="483"/>
      <c r="G10" s="470" t="s">
        <v>364</v>
      </c>
      <c r="H10" s="473" t="s">
        <v>200</v>
      </c>
      <c r="I10" s="474"/>
      <c r="J10" s="475"/>
      <c r="K10" s="477" t="s">
        <v>0</v>
      </c>
      <c r="L10" s="485" t="s">
        <v>200</v>
      </c>
      <c r="M10" s="486"/>
      <c r="N10" s="487"/>
      <c r="P10" s="78"/>
      <c r="Q10" s="129" t="s">
        <v>349</v>
      </c>
    </row>
    <row r="11" spans="1:17" ht="15" customHeight="1" x14ac:dyDescent="0.25">
      <c r="A11" s="465"/>
      <c r="B11" s="468"/>
      <c r="C11" s="479"/>
      <c r="D11" s="483" t="s">
        <v>1</v>
      </c>
      <c r="E11" s="490"/>
      <c r="F11" s="484" t="s">
        <v>2</v>
      </c>
      <c r="G11" s="471"/>
      <c r="H11" s="496" t="s">
        <v>1</v>
      </c>
      <c r="I11" s="496"/>
      <c r="J11" s="460" t="s">
        <v>2</v>
      </c>
      <c r="K11" s="477"/>
      <c r="L11" s="477" t="s">
        <v>1</v>
      </c>
      <c r="M11" s="477"/>
      <c r="N11" s="459" t="s">
        <v>2</v>
      </c>
      <c r="P11" s="71" t="s">
        <v>329</v>
      </c>
      <c r="Q11" s="72">
        <f>'4 pr._savarankiškos f-jos'!Q14+'5 pr._valstybinės f-jos'!R14+'6 pr._mokinio krepšelis'!Q12+'7 pr._kita dotacija'!R65+'8 pr._aplinkos apsaugos s. p.'!Q10+'9 pr._įstaigų pajamos'!Q14+'10 pr._skolintos lėšos'!Q13+'11 pr._apyvartinės lėšos'!Q14</f>
        <v>4427.1000000000004</v>
      </c>
    </row>
    <row r="12" spans="1:17" ht="28.5" customHeight="1" x14ac:dyDescent="0.25">
      <c r="A12" s="466"/>
      <c r="B12" s="469"/>
      <c r="C12" s="480"/>
      <c r="D12" s="118" t="s">
        <v>3</v>
      </c>
      <c r="E12" s="119" t="s">
        <v>4</v>
      </c>
      <c r="F12" s="484"/>
      <c r="G12" s="472"/>
      <c r="H12" s="120" t="s">
        <v>3</v>
      </c>
      <c r="I12" s="116" t="s">
        <v>4</v>
      </c>
      <c r="J12" s="460"/>
      <c r="K12" s="477"/>
      <c r="L12" s="117" t="s">
        <v>3</v>
      </c>
      <c r="M12" s="115" t="s">
        <v>4</v>
      </c>
      <c r="N12" s="459"/>
      <c r="P12" s="71" t="s">
        <v>330</v>
      </c>
      <c r="Q12" s="72">
        <f>'4 pr._savarankiškos f-jos'!Q15+'5 pr._valstybinės f-jos'!R15+'6 pr._mokinio krepšelis'!Q13+'7 pr._kita dotacija'!R67+'8 pr._aplinkos apsaugos s. p.'!Q11+'9 pr._įstaigų pajamos'!Q15+'10 pr._skolintos lėšos'!Q14+'11 pr._apyvartinės lėšos'!Q15</f>
        <v>23.9</v>
      </c>
    </row>
    <row r="13" spans="1:17" ht="15" customHeight="1" x14ac:dyDescent="0.25">
      <c r="A13" s="6" t="s">
        <v>72</v>
      </c>
      <c r="B13" s="18" t="s">
        <v>6</v>
      </c>
      <c r="C13" s="17">
        <f>D13+F13</f>
        <v>6528.8999999999987</v>
      </c>
      <c r="D13" s="17">
        <f>'4 pr._savarankiškos f-jos'!E78+'5 pr._valstybinės f-jos'!E76+'9 pr._įstaigų pajamos'!E22+'11 pr._apyvartinės lėšos'!E20+'7 pr._kita dotacija'!E61</f>
        <v>5209.6999999999989</v>
      </c>
      <c r="E13" s="17">
        <f>'4 pr._savarankiškos f-jos'!F78+'5 pr._valstybinės f-jos'!F76+'9 pr._įstaigų pajamos'!F22+'11 pr._apyvartinės lėšos'!F20+'7 pr._kita dotacija'!F61</f>
        <v>2583.5</v>
      </c>
      <c r="F13" s="17">
        <f>'4 pr._savarankiškos f-jos'!G78+'5 pr._valstybinės f-jos'!G76+'9 pr._įstaigų pajamos'!G22+'11 pr._apyvartinės lėšos'!G20+'7 pr._kita dotacija'!G61</f>
        <v>1319.1999999999998</v>
      </c>
      <c r="G13" s="11">
        <f>'4 pr._savarankiškos f-jos'!H78+'5 pr._valstybinės f-jos'!H76+'9 pr._įstaigų pajamos'!H22+'11 pr._apyvartinės lėšos'!H20+'7 pr._kita dotacija'!H61</f>
        <v>-34.200000000000003</v>
      </c>
      <c r="H13" s="11">
        <f>'4 pr._savarankiškos f-jos'!I78+'5 pr._valstybinės f-jos'!I76+'9 pr._įstaigų pajamos'!I22+'11 pr._apyvartinės lėšos'!I20+'7 pr._kita dotacija'!I61</f>
        <v>-54.5</v>
      </c>
      <c r="I13" s="11">
        <f>'4 pr._savarankiškos f-jos'!J78+'5 pr._valstybinės f-jos'!J76+'9 pr._įstaigų pajamos'!J22+'11 pr._apyvartinės lėšos'!J20+'7 pr._kita dotacija'!J61</f>
        <v>0</v>
      </c>
      <c r="J13" s="11">
        <f>'4 pr._savarankiškos f-jos'!K78+'5 pr._valstybinės f-jos'!K76+'9 pr._įstaigų pajamos'!K22+'11 pr._apyvartinės lėšos'!K20+'7 pr._kita dotacija'!K61</f>
        <v>20.299999999999997</v>
      </c>
      <c r="K13" s="95">
        <f>'4 pr._savarankiškos f-jos'!L78+'5 pr._valstybinės f-jos'!L76+'9 pr._įstaigų pajamos'!L22+'11 pr._apyvartinės lėšos'!L20+'7 pr._kita dotacija'!L61</f>
        <v>6494.7</v>
      </c>
      <c r="L13" s="95">
        <f>'4 pr._savarankiškos f-jos'!M78+'5 pr._valstybinės f-jos'!M76+'9 pr._įstaigų pajamos'!M22+'11 pr._apyvartinės lėšos'!M20+'7 pr._kita dotacija'!M61</f>
        <v>5155.1999999999989</v>
      </c>
      <c r="M13" s="95">
        <f>'4 pr._savarankiškos f-jos'!N78+'5 pr._valstybinės f-jos'!N76+'9 pr._įstaigų pajamos'!N22+'11 pr._apyvartinės lėšos'!N20+'7 pr._kita dotacija'!N61</f>
        <v>2583.3999999999996</v>
      </c>
      <c r="N13" s="95">
        <f>'4 pr._savarankiškos f-jos'!O78+'5 pr._valstybinės f-jos'!O76+'9 pr._įstaigų pajamos'!O22+'11 pr._apyvartinės lėšos'!O20+'7 pr._kita dotacija'!O61</f>
        <v>1339.5</v>
      </c>
      <c r="P13" s="71" t="s">
        <v>331</v>
      </c>
      <c r="Q13" s="72">
        <f>'4 pr._savarankiškos f-jos'!Q16+'5 pr._valstybinės f-jos'!R16+'6 pr._mokinio krepšelis'!Q14+'7 pr._kita dotacija'!R68+'8 pr._aplinkos apsaugos s. p.'!Q12+'9 pr._įstaigų pajamos'!Q16+'10 pr._skolintos lėšos'!Q15+'11 pr._apyvartinės lėšos'!Q16</f>
        <v>448.4</v>
      </c>
    </row>
    <row r="14" spans="1:17" ht="15" customHeight="1" x14ac:dyDescent="0.25">
      <c r="A14" s="6" t="s">
        <v>187</v>
      </c>
      <c r="B14" s="18" t="s">
        <v>59</v>
      </c>
      <c r="C14" s="17">
        <f t="shared" ref="C14:C19" si="0">D14+F14</f>
        <v>2872.7999999999997</v>
      </c>
      <c r="D14" s="17">
        <f>'4 pr._savarankiškos f-jos'!E132+'8 pr._aplinkos apsaugos s. p.'!E13+'9 pr._įstaigų pajamos'!E35+'10 pr._skolintos lėšos'!E17+'11 pr._apyvartinės lėšos'!E30+'7 pr._kita dotacija'!E67</f>
        <v>2169.3999999999996</v>
      </c>
      <c r="E14" s="17">
        <f>'4 pr._savarankiškos f-jos'!F132+'8 pr._aplinkos apsaugos s. p.'!F13+'9 pr._įstaigų pajamos'!F35+'10 pr._skolintos lėšos'!F17+'11 pr._apyvartinės lėšos'!F30+'7 pr._kita dotacija'!F67</f>
        <v>2</v>
      </c>
      <c r="F14" s="17">
        <f>'4 pr._savarankiškos f-jos'!G132+'8 pr._aplinkos apsaugos s. p.'!G13+'9 pr._įstaigų pajamos'!G35+'10 pr._skolintos lėšos'!G17+'11 pr._apyvartinės lėšos'!G30+'7 pr._kita dotacija'!G67</f>
        <v>703.4</v>
      </c>
      <c r="G14" s="11">
        <f>'4 pr._savarankiškos f-jos'!H132+'8 pr._aplinkos apsaugos s. p.'!H13+'9 pr._įstaigų pajamos'!H35+'10 pr._skolintos lėšos'!H17+'11 pr._apyvartinės lėšos'!H30+'7 pr._kita dotacija'!H67</f>
        <v>1727.5</v>
      </c>
      <c r="H14" s="11">
        <f>'4 pr._savarankiškos f-jos'!I132+'8 pr._aplinkos apsaugos s. p.'!I13+'9 pr._įstaigų pajamos'!I35+'10 pr._skolintos lėšos'!I17+'11 pr._apyvartinės lėšos'!I30+'7 pr._kita dotacija'!I67</f>
        <v>790.9</v>
      </c>
      <c r="I14" s="11">
        <f>'4 pr._savarankiškos f-jos'!J132+'8 pr._aplinkos apsaugos s. p.'!J13+'9 pr._įstaigų pajamos'!J35+'10 pr._skolintos lėšos'!J17+'11 pr._apyvartinės lėšos'!J30+'7 pr._kita dotacija'!J67</f>
        <v>0</v>
      </c>
      <c r="J14" s="11">
        <f>'4 pr._savarankiškos f-jos'!K132+'8 pr._aplinkos apsaugos s. p.'!K13+'9 pr._įstaigų pajamos'!K35+'10 pr._skolintos lėšos'!K17+'11 pr._apyvartinės lėšos'!K30+'7 pr._kita dotacija'!K67</f>
        <v>936.6</v>
      </c>
      <c r="K14" s="13">
        <f>'4 pr._savarankiškos f-jos'!L132+'8 pr._aplinkos apsaugos s. p.'!L13+'9 pr._įstaigų pajamos'!L35+'10 pr._skolintos lėšos'!L17+'11 pr._apyvartinės lėšos'!L30+'7 pr._kita dotacija'!L67</f>
        <v>4600.3</v>
      </c>
      <c r="L14" s="13">
        <f>'4 pr._savarankiškos f-jos'!M132+'8 pr._aplinkos apsaugos s. p.'!M13+'9 pr._įstaigų pajamos'!M35+'10 pr._skolintos lėšos'!M17+'11 pr._apyvartinės lėšos'!M30+'7 pr._kita dotacija'!M67</f>
        <v>2960.2999999999997</v>
      </c>
      <c r="M14" s="13">
        <f>'4 pr._savarankiškos f-jos'!N132+'8 pr._aplinkos apsaugos s. p.'!N13+'9 pr._įstaigų pajamos'!N35+'10 pr._skolintos lėšos'!N17+'11 pr._apyvartinės lėšos'!N30+'7 pr._kita dotacija'!N67</f>
        <v>2</v>
      </c>
      <c r="N14" s="13">
        <f>'4 pr._savarankiškos f-jos'!O132+'8 pr._aplinkos apsaugos s. p.'!O13+'9 pr._įstaigų pajamos'!O35+'10 pr._skolintos lėšos'!O17+'11 pr._apyvartinės lėšos'!O30+'7 pr._kita dotacija'!O67</f>
        <v>1640</v>
      </c>
      <c r="P14" s="71" t="s">
        <v>332</v>
      </c>
      <c r="Q14" s="72">
        <f>'4 pr._savarankiškos f-jos'!Q17+'5 pr._valstybinės f-jos'!R17+'6 pr._mokinio krepšelis'!Q15+'7 pr._kita dotacija'!R69+'8 pr._aplinkos apsaugos s. p.'!Q13+'9 pr._įstaigų pajamos'!Q17+'10 pr._skolintos lėšos'!Q16+'11 pr._apyvartinės lėšos'!Q17</f>
        <v>3453.7</v>
      </c>
    </row>
    <row r="15" spans="1:17" ht="15.95" customHeight="1" x14ac:dyDescent="0.25">
      <c r="A15" s="6" t="s">
        <v>73</v>
      </c>
      <c r="B15" s="18" t="s">
        <v>63</v>
      </c>
      <c r="C15" s="17">
        <f t="shared" si="0"/>
        <v>701.30000000000007</v>
      </c>
      <c r="D15" s="17">
        <f>'4 pr._savarankiškos f-jos'!E137+'5 pr._valstybinės f-jos'!E82+'8 pr._aplinkos apsaugos s. p.'!E16+'9 pr._įstaigų pajamos'!E38+'10 pr._skolintos lėšos'!E20+'11 pr._apyvartinės lėšos'!E38+'7 pr._kita dotacija'!E69</f>
        <v>248.20000000000002</v>
      </c>
      <c r="E15" s="17">
        <f>'4 pr._savarankiškos f-jos'!F137+'5 pr._valstybinės f-jos'!F82+'8 pr._aplinkos apsaugos s. p.'!F16+'9 pr._įstaigų pajamos'!F38+'10 pr._skolintos lėšos'!F20+'11 pr._apyvartinės lėšos'!F38+'7 pr._kita dotacija'!F69</f>
        <v>107.7</v>
      </c>
      <c r="F15" s="17">
        <f>'4 pr._savarankiškos f-jos'!G137+'5 pr._valstybinės f-jos'!G82+'8 pr._aplinkos apsaugos s. p.'!G16+'9 pr._įstaigų pajamos'!G38+'10 pr._skolintos lėšos'!G20+'11 pr._apyvartinės lėšos'!G38+'7 pr._kita dotacija'!G69</f>
        <v>453.1</v>
      </c>
      <c r="G15" s="11">
        <f>'4 pr._savarankiškos f-jos'!H137+'5 pr._valstybinės f-jos'!H82+'8 pr._aplinkos apsaugos s. p.'!H16+'9 pr._įstaigų pajamos'!H38+'10 pr._skolintos lėšos'!H20+'11 pr._apyvartinės lėšos'!H38+'7 pr._kita dotacija'!H69</f>
        <v>0</v>
      </c>
      <c r="H15" s="11">
        <f>'4 pr._savarankiškos f-jos'!I137+'5 pr._valstybinės f-jos'!I82+'8 pr._aplinkos apsaugos s. p.'!I16+'9 pr._įstaigų pajamos'!I38+'10 pr._skolintos lėšos'!I20+'11 pr._apyvartinės lėšos'!I38+'7 pr._kita dotacija'!I69</f>
        <v>0</v>
      </c>
      <c r="I15" s="11">
        <f>'4 pr._savarankiškos f-jos'!J137+'5 pr._valstybinės f-jos'!J82+'8 pr._aplinkos apsaugos s. p.'!J16+'9 pr._įstaigų pajamos'!J38+'10 pr._skolintos lėšos'!J20+'11 pr._apyvartinės lėšos'!J38+'7 pr._kita dotacija'!J69</f>
        <v>0</v>
      </c>
      <c r="J15" s="11">
        <f>'4 pr._savarankiškos f-jos'!K137+'5 pr._valstybinės f-jos'!K82+'8 pr._aplinkos apsaugos s. p.'!K16+'9 pr._įstaigų pajamos'!K38+'10 pr._skolintos lėšos'!K20+'11 pr._apyvartinės lėšos'!K38+'7 pr._kita dotacija'!K69</f>
        <v>0</v>
      </c>
      <c r="K15" s="13">
        <f>'4 pr._savarankiškos f-jos'!L137+'5 pr._valstybinės f-jos'!L82+'8 pr._aplinkos apsaugos s. p.'!L16+'9 pr._įstaigų pajamos'!L38+'10 pr._skolintos lėšos'!L20+'11 pr._apyvartinės lėšos'!L38+'7 pr._kita dotacija'!L69</f>
        <v>701.3</v>
      </c>
      <c r="L15" s="13">
        <f>'4 pr._savarankiškos f-jos'!M137+'5 pr._valstybinės f-jos'!M82+'8 pr._aplinkos apsaugos s. p.'!M16+'9 pr._įstaigų pajamos'!M38+'10 pr._skolintos lėšos'!M20+'11 pr._apyvartinės lėšos'!M38+'7 pr._kita dotacija'!M69</f>
        <v>248.20000000000002</v>
      </c>
      <c r="M15" s="13">
        <f>'4 pr._savarankiškos f-jos'!N137+'5 pr._valstybinės f-jos'!N82+'8 pr._aplinkos apsaugos s. p.'!N16+'9 pr._įstaigų pajamos'!N38+'10 pr._skolintos lėšos'!N20+'11 pr._apyvartinės lėšos'!N38+'7 pr._kita dotacija'!N69</f>
        <v>107.7</v>
      </c>
      <c r="N15" s="13">
        <f>'4 pr._savarankiškos f-jos'!O137+'5 pr._valstybinės f-jos'!O82+'8 pr._aplinkos apsaugos s. p.'!O16+'9 pr._įstaigų pajamos'!O38+'10 pr._skolintos lėšos'!O20+'11 pr._apyvartinės lėšos'!O38+'7 pr._kita dotacija'!O69</f>
        <v>453.1</v>
      </c>
      <c r="P15" s="71" t="s">
        <v>335</v>
      </c>
      <c r="Q15" s="72">
        <f>'4 pr._savarankiškos f-jos'!Q19+'5 pr._valstybinės f-jos'!R18+'6 pr._mokinio krepšelis'!Q16+'7 pr._kita dotacija'!R70+'8 pr._aplinkos apsaugos s. p.'!Q14+'9 pr._įstaigų pajamos'!Q18+'10 pr._skolintos lėšos'!Q17+'11 pr._apyvartinės lėšos'!Q18</f>
        <v>2124.8000000000002</v>
      </c>
    </row>
    <row r="16" spans="1:17" ht="15" customHeight="1" x14ac:dyDescent="0.25">
      <c r="A16" s="6" t="s">
        <v>74</v>
      </c>
      <c r="B16" s="18" t="s">
        <v>176</v>
      </c>
      <c r="C16" s="17">
        <f>D16+F16</f>
        <v>16049.830000000005</v>
      </c>
      <c r="D16" s="17">
        <f>'4 pr._savarankiškos f-jos'!E178+'6 pr._mokinio krepšelis'!E52+'7 pr._kita dotacija'!E157+'9 pr._įstaigų pajamos'!E69+'10 pr._skolintos lėšos'!E23+'11 pr._apyvartinės lėšos'!E61</f>
        <v>15505.630000000005</v>
      </c>
      <c r="E16" s="17">
        <f>'4 pr._savarankiškos f-jos'!F178+'6 pr._mokinio krepšelis'!F52+'7 pr._kita dotacija'!F157+'9 pr._įstaigų pajamos'!F69+'10 pr._skolintos lėšos'!F23+'11 pr._apyvartinės lėšos'!F61</f>
        <v>10035.5</v>
      </c>
      <c r="F16" s="17">
        <f>'4 pr._savarankiškos f-jos'!G178+'6 pr._mokinio krepšelis'!G52+'7 pr._kita dotacija'!G157+'9 pr._įstaigų pajamos'!G69+'10 pr._skolintos lėšos'!G23+'11 pr._apyvartinės lėšos'!G61</f>
        <v>544.19999999999993</v>
      </c>
      <c r="G16" s="11">
        <f>'4 pr._savarankiškos f-jos'!H178+'6 pr._mokinio krepšelis'!H52+'7 pr._kita dotacija'!H157+'9 pr._įstaigų pajamos'!H69+'10 pr._skolintos lėšos'!H23+'11 pr._apyvartinės lėšos'!H61</f>
        <v>40</v>
      </c>
      <c r="H16" s="11">
        <f>'4 pr._savarankiškos f-jos'!I178+'6 pr._mokinio krepšelis'!I52+'7 pr._kita dotacija'!I157+'9 pr._įstaigų pajamos'!I69+'10 pr._skolintos lėšos'!I23+'11 pr._apyvartinės lėšos'!I61</f>
        <v>62.8</v>
      </c>
      <c r="I16" s="11">
        <f>'4 pr._savarankiškos f-jos'!J178+'6 pr._mokinio krepšelis'!J52+'7 pr._kita dotacija'!J157+'9 pr._įstaigų pajamos'!J69+'10 pr._skolintos lėšos'!J23+'11 pr._apyvartinės lėšos'!J61</f>
        <v>0</v>
      </c>
      <c r="J16" s="11">
        <f>'4 pr._savarankiškos f-jos'!K178+'6 pr._mokinio krepšelis'!K52+'7 pr._kita dotacija'!K157+'9 pr._įstaigų pajamos'!K69+'10 pr._skolintos lėšos'!K23+'11 pr._apyvartinės lėšos'!K61</f>
        <v>-22.8</v>
      </c>
      <c r="K16" s="13">
        <f>'4 pr._savarankiškos f-jos'!L178+'6 pr._mokinio krepšelis'!L52+'7 pr._kita dotacija'!L157+'9 pr._įstaigų pajamos'!L69+'10 pr._skolintos lėšos'!L23+'11 pr._apyvartinės lėšos'!L61</f>
        <v>16089.830000000002</v>
      </c>
      <c r="L16" s="13">
        <f>'4 pr._savarankiškos f-jos'!M178+'6 pr._mokinio krepšelis'!M52+'7 pr._kita dotacija'!M157+'9 pr._įstaigų pajamos'!M69+'10 pr._skolintos lėšos'!M23+'11 pr._apyvartinės lėšos'!M61</f>
        <v>15568.430000000004</v>
      </c>
      <c r="M16" s="13">
        <f>'4 pr._savarankiškos f-jos'!N178+'6 pr._mokinio krepšelis'!N52+'7 pr._kita dotacija'!N157+'9 pr._įstaigų pajamos'!N69+'10 pr._skolintos lėšos'!N23+'11 pr._apyvartinės lėšos'!N61</f>
        <v>10035.5</v>
      </c>
      <c r="N16" s="13">
        <f>'4 pr._savarankiškos f-jos'!O178+'6 pr._mokinio krepšelis'!O52+'7 pr._kita dotacija'!O157+'9 pr._įstaigų pajamos'!O69+'10 pr._skolintos lėšos'!O23+'11 pr._apyvartinės lėšos'!O61</f>
        <v>521.4</v>
      </c>
      <c r="P16" s="71" t="s">
        <v>333</v>
      </c>
      <c r="Q16" s="72">
        <f>'4 pr._savarankiškos f-jos'!Q20+'5 pr._valstybinės f-jos'!R19+'6 pr._mokinio krepšelis'!Q17+'7 pr._kita dotacija'!R71+'8 pr._aplinkos apsaugos s. p.'!Q15+'9 pr._įstaigų pajamos'!Q19+'10 pr._skolintos lėšos'!Q18+'11 pr._apyvartinės lėšos'!Q19</f>
        <v>1424.8</v>
      </c>
    </row>
    <row r="17" spans="1:17" x14ac:dyDescent="0.25">
      <c r="A17" s="6" t="s">
        <v>75</v>
      </c>
      <c r="B17" s="18" t="s">
        <v>186</v>
      </c>
      <c r="C17" s="17">
        <f t="shared" si="0"/>
        <v>1052.8999999999999</v>
      </c>
      <c r="D17" s="17">
        <f>'4 pr._savarankiškos f-jos'!E183+'5 pr._valstybinės f-jos'!E108+'10 pr._skolintos lėšos'!E26+'7 pr._kita dotacija'!E161</f>
        <v>611.69999999999993</v>
      </c>
      <c r="E17" s="17">
        <f>'4 pr._savarankiškos f-jos'!F183+'5 pr._valstybinės f-jos'!F108+'10 pr._skolintos lėšos'!F26+'7 pr._kita dotacija'!F161</f>
        <v>126.10000000000001</v>
      </c>
      <c r="F17" s="17">
        <f>'4 pr._savarankiškos f-jos'!G183+'5 pr._valstybinės f-jos'!G108+'10 pr._skolintos lėšos'!G26+'7 pr._kita dotacija'!G161</f>
        <v>441.2</v>
      </c>
      <c r="G17" s="11">
        <f t="shared" ref="G17:G19" si="1">H17+J17</f>
        <v>0</v>
      </c>
      <c r="H17" s="11">
        <f>'4 pr._savarankiškos f-jos'!I183+'5 pr._valstybinės f-jos'!I108+'10 pr._skolintos lėšos'!I26+'7 pr._kita dotacija'!I161</f>
        <v>0</v>
      </c>
      <c r="I17" s="11">
        <f>'4 pr._savarankiškos f-jos'!J183+'5 pr._valstybinės f-jos'!J108+'10 pr._skolintos lėšos'!J26+'7 pr._kita dotacija'!J161</f>
        <v>0</v>
      </c>
      <c r="J17" s="11">
        <f>'4 pr._savarankiškos f-jos'!K183+'5 pr._valstybinės f-jos'!K108+'10 pr._skolintos lėšos'!K26+'7 pr._kita dotacija'!K161</f>
        <v>0</v>
      </c>
      <c r="K17" s="95">
        <f t="shared" ref="K17:K19" si="2">L17+N17</f>
        <v>1052.8999999999999</v>
      </c>
      <c r="L17" s="95">
        <f>'4 pr._savarankiškos f-jos'!M183+'5 pr._valstybinės f-jos'!M108+'10 pr._skolintos lėšos'!M26+'7 pr._kita dotacija'!M161</f>
        <v>611.69999999999993</v>
      </c>
      <c r="M17" s="95">
        <f>'4 pr._savarankiškos f-jos'!N183+'5 pr._valstybinės f-jos'!N108+'10 pr._skolintos lėšos'!N26+'7 pr._kita dotacija'!N161</f>
        <v>126.10000000000001</v>
      </c>
      <c r="N17" s="95">
        <f>'4 pr._savarankiškos f-jos'!O183+'5 pr._valstybinės f-jos'!O108+'10 pr._skolintos lėšos'!O26+'7 pr._kita dotacija'!O161</f>
        <v>441.2</v>
      </c>
      <c r="P17" s="71" t="s">
        <v>334</v>
      </c>
      <c r="Q17" s="72">
        <f>'4 pr._savarankiškos f-jos'!Q21+'5 pr._valstybinės f-jos'!R20+'6 pr._mokinio krepšelis'!Q18+'7 pr._kita dotacija'!R72+'8 pr._aplinkos apsaugos s. p.'!Q16+'9 pr._įstaigų pajamos'!Q20+'10 pr._skolintos lėšos'!Q19+'11 pr._apyvartinės lėšos'!Q20</f>
        <v>701.30000000000007</v>
      </c>
    </row>
    <row r="18" spans="1:17" x14ac:dyDescent="0.25">
      <c r="A18" s="6" t="s">
        <v>76</v>
      </c>
      <c r="B18" s="18" t="s">
        <v>67</v>
      </c>
      <c r="C18" s="17">
        <f t="shared" si="0"/>
        <v>2700.7</v>
      </c>
      <c r="D18" s="17">
        <f>'4 pr._savarankiškos f-jos'!E200+'9 pr._įstaigų pajamos'!E85+'10 pr._skolintos lėšos'!E29+'7 pr._kita dotacija'!E207</f>
        <v>2024.6</v>
      </c>
      <c r="E18" s="17">
        <f>'4 pr._savarankiškos f-jos'!F200+'9 pr._įstaigų pajamos'!F85+'10 pr._skolintos lėšos'!F29+'7 pr._kita dotacija'!F207</f>
        <v>998.6</v>
      </c>
      <c r="F18" s="17">
        <f>'4 pr._savarankiškos f-jos'!G200+'9 pr._įstaigų pajamos'!G85+'10 pr._skolintos lėšos'!G29+'7 pr._kita dotacija'!G207</f>
        <v>676.1</v>
      </c>
      <c r="G18" s="11">
        <f t="shared" si="1"/>
        <v>0</v>
      </c>
      <c r="H18" s="11">
        <f>'4 pr._savarankiškos f-jos'!I200+'9 pr._įstaigų pajamos'!I85+'10 pr._skolintos lėšos'!I29+'7 pr._kita dotacija'!I207</f>
        <v>-0.7</v>
      </c>
      <c r="I18" s="11">
        <f>'4 pr._savarankiškos f-jos'!J200+'9 pr._įstaigų pajamos'!J85+'10 pr._skolintos lėšos'!J29+'7 pr._kita dotacija'!J207</f>
        <v>0</v>
      </c>
      <c r="J18" s="11">
        <f>'4 pr._savarankiškos f-jos'!K200+'9 pr._įstaigų pajamos'!K85+'10 pr._skolintos lėšos'!K29+'7 pr._kita dotacija'!K207</f>
        <v>0.7</v>
      </c>
      <c r="K18" s="95">
        <f t="shared" si="2"/>
        <v>2700.7</v>
      </c>
      <c r="L18" s="95">
        <f>'4 pr._savarankiškos f-jos'!M200+'9 pr._įstaigų pajamos'!M85+'10 pr._skolintos lėšos'!M29+'7 pr._kita dotacija'!M207</f>
        <v>2023.9</v>
      </c>
      <c r="M18" s="95">
        <f>'4 pr._savarankiškos f-jos'!N200+'9 pr._įstaigų pajamos'!N85+'10 pr._skolintos lėšos'!N29+'7 pr._kita dotacija'!N207</f>
        <v>998.6</v>
      </c>
      <c r="N18" s="95">
        <f>'4 pr._savarankiškos f-jos'!O200+'9 pr._įstaigų pajamos'!O85+'10 pr._skolintos lėšos'!O29+'7 pr._kita dotacija'!O207</f>
        <v>676.8</v>
      </c>
      <c r="P18" s="71" t="s">
        <v>336</v>
      </c>
      <c r="Q18" s="72">
        <f>'4 pr._savarankiškos f-jos'!Q22+'5 pr._valstybinės f-jos'!R21+'6 pr._mokinio krepšelis'!Q19+'7 pr._kita dotacija'!R73+'8 pr._aplinkos apsaugos s. p.'!Q17+'9 pr._įstaigų pajamos'!Q21+'10 pr._skolintos lėšos'!Q20+'11 pr._apyvartinės lėšos'!Q21</f>
        <v>2779.9999999999995</v>
      </c>
    </row>
    <row r="19" spans="1:17" x14ac:dyDescent="0.25">
      <c r="A19" s="6" t="s">
        <v>77</v>
      </c>
      <c r="B19" s="18" t="s">
        <v>69</v>
      </c>
      <c r="C19" s="17">
        <f t="shared" si="0"/>
        <v>5538.3</v>
      </c>
      <c r="D19" s="17">
        <f>'4 pr._savarankiškos f-jos'!E209+'5 pr._valstybinės f-jos'!E118+'9 pr._įstaigų pajamos'!E91+'7 pr._kita dotacija'!E218+'10 pr._skolintos lėšos'!E32+'11 pr._apyvartinės lėšos'!E67</f>
        <v>5437.7</v>
      </c>
      <c r="E19" s="17">
        <f>'4 pr._savarankiškos f-jos'!F209+'5 pr._valstybinės f-jos'!F118+'9 pr._įstaigų pajamos'!F91+'7 pr._kita dotacija'!F218+'10 pr._skolintos lėšos'!F32+'11 pr._apyvartinės lėšos'!F67</f>
        <v>1101.3999999999999</v>
      </c>
      <c r="F19" s="17">
        <f>'4 pr._savarankiškos f-jos'!G209+'5 pr._valstybinės f-jos'!G118+'9 pr._įstaigų pajamos'!G91+'7 pr._kita dotacija'!G218+'10 pr._skolintos lėšos'!G32+'11 pr._apyvartinės lėšos'!G67</f>
        <v>100.6</v>
      </c>
      <c r="G19" s="11">
        <f t="shared" si="1"/>
        <v>1.6</v>
      </c>
      <c r="H19" s="11">
        <f>'4 pr._savarankiškos f-jos'!I209+'5 pr._valstybinės f-jos'!I118+'9 pr._įstaigų pajamos'!I91+'7 pr._kita dotacija'!I218+'10 pr._skolintos lėšos'!I32+'11 pr._apyvartinės lėšos'!I67</f>
        <v>0</v>
      </c>
      <c r="I19" s="11">
        <f>'4 pr._savarankiškos f-jos'!J209+'5 pr._valstybinės f-jos'!J118+'9 pr._įstaigų pajamos'!J91+'7 pr._kita dotacija'!J218+'10 pr._skolintos lėšos'!J32+'11 pr._apyvartinės lėšos'!J67</f>
        <v>0.1</v>
      </c>
      <c r="J19" s="11">
        <f>'4 pr._savarankiškos f-jos'!K209+'5 pr._valstybinės f-jos'!K118+'9 pr._įstaigų pajamos'!K91+'7 pr._kita dotacija'!K218+'10 pr._skolintos lėšos'!K32+'11 pr._apyvartinės lėšos'!K67</f>
        <v>1.6</v>
      </c>
      <c r="K19" s="95">
        <f t="shared" si="2"/>
        <v>5539.9</v>
      </c>
      <c r="L19" s="95">
        <f>'4 pr._savarankiškos f-jos'!M209+'5 pr._valstybinės f-jos'!M118+'9 pr._įstaigų pajamos'!M91+'7 pr._kita dotacija'!M218+'10 pr._skolintos lėšos'!M32+'11 pr._apyvartinės lėšos'!M67</f>
        <v>5437.7</v>
      </c>
      <c r="M19" s="95">
        <f>'4 pr._savarankiškos f-jos'!N209+'5 pr._valstybinės f-jos'!N118+'9 pr._įstaigų pajamos'!N91+'7 pr._kita dotacija'!N218+'10 pr._skolintos lėšos'!N32+'11 pr._apyvartinės lėšos'!N67</f>
        <v>1101.5</v>
      </c>
      <c r="N19" s="95">
        <f>'4 pr._savarankiškos f-jos'!O209+'5 pr._valstybinės f-jos'!O118+'9 pr._įstaigų pajamos'!O91+'7 pr._kita dotacija'!O218+'10 pr._skolintos lėšos'!O32+'11 pr._apyvartinės lėšos'!O67</f>
        <v>102.19999999999999</v>
      </c>
      <c r="P19" s="71" t="s">
        <v>337</v>
      </c>
      <c r="Q19" s="72">
        <f>'4 pr._savarankiškos f-jos'!Q23+'5 pr._valstybinės f-jos'!R22+'6 pr._mokinio krepšelis'!Q20+'7 pr._kita dotacija'!R75+'8 pr._aplinkos apsaugos s. p.'!Q18+'9 pr._įstaigų pajamos'!Q22+'10 pr._skolintos lėšos'!Q21+'11 pr._apyvartinės lėšos'!Q22</f>
        <v>16070.729999999996</v>
      </c>
    </row>
    <row r="20" spans="1:17" x14ac:dyDescent="0.25">
      <c r="A20" s="126" t="s">
        <v>78</v>
      </c>
      <c r="B20" s="46" t="s">
        <v>177</v>
      </c>
      <c r="C20" s="48">
        <f>SUM(C13:C19)</f>
        <v>35444.730000000003</v>
      </c>
      <c r="D20" s="48">
        <f>SUM(D13:D19)</f>
        <v>31206.930000000004</v>
      </c>
      <c r="E20" s="48">
        <f>SUM(E13:E19)</f>
        <v>14954.800000000001</v>
      </c>
      <c r="F20" s="48">
        <f>SUM(F13:F19)</f>
        <v>4237.8</v>
      </c>
      <c r="G20" s="49">
        <f t="shared" ref="G20:N20" si="3">SUM(G13:G19)</f>
        <v>1734.8999999999999</v>
      </c>
      <c r="H20" s="49">
        <f t="shared" si="3"/>
        <v>798.49999999999989</v>
      </c>
      <c r="I20" s="49">
        <f t="shared" si="3"/>
        <v>0.1</v>
      </c>
      <c r="J20" s="49">
        <f t="shared" si="3"/>
        <v>936.40000000000009</v>
      </c>
      <c r="K20" s="50">
        <f t="shared" si="3"/>
        <v>37179.630000000005</v>
      </c>
      <c r="L20" s="50">
        <f t="shared" si="3"/>
        <v>32005.430000000008</v>
      </c>
      <c r="M20" s="50">
        <f t="shared" si="3"/>
        <v>14954.8</v>
      </c>
      <c r="N20" s="50">
        <f t="shared" si="3"/>
        <v>5174.2</v>
      </c>
      <c r="P20" s="71" t="s">
        <v>338</v>
      </c>
      <c r="Q20" s="72">
        <f>'4 pr._savarankiškos f-jos'!Q24+'5 pr._valstybinės f-jos'!R23+'6 pr._mokinio krepšelis'!Q21+'7 pr._kita dotacija'!R76+'8 pr._aplinkos apsaugos s. p.'!Q19+'9 pr._įstaigų pajamos'!Q23+'10 pr._skolintos lėšos'!Q22+'11 pr._apyvartinės lėšos'!Q23</f>
        <v>5724.9000000000005</v>
      </c>
    </row>
    <row r="21" spans="1:17" x14ac:dyDescent="0.25">
      <c r="A21" s="7"/>
      <c r="B21" s="51"/>
      <c r="C21" s="51"/>
      <c r="D21" s="51"/>
      <c r="E21" s="51"/>
      <c r="F21" s="51"/>
      <c r="G21" s="51"/>
      <c r="H21" s="51"/>
      <c r="I21" s="51"/>
      <c r="J21" s="51"/>
      <c r="K21" s="51"/>
      <c r="L21" s="51"/>
      <c r="M21" s="51"/>
      <c r="P21" s="76" t="s">
        <v>177</v>
      </c>
      <c r="Q21" s="77">
        <f>SUM(Q11:Q20)</f>
        <v>37179.62999999999</v>
      </c>
    </row>
    <row r="22" spans="1:17" x14ac:dyDescent="0.25">
      <c r="A22" s="7"/>
      <c r="B22" s="7"/>
      <c r="C22" s="7"/>
      <c r="D22" s="7"/>
      <c r="E22" s="7"/>
      <c r="F22" s="7"/>
      <c r="P22" s="78"/>
      <c r="Q22" s="78"/>
    </row>
    <row r="23" spans="1:17" x14ac:dyDescent="0.25">
      <c r="A23" s="7"/>
      <c r="B23" s="7"/>
      <c r="C23" s="7"/>
      <c r="D23" s="7"/>
      <c r="E23" s="7"/>
      <c r="F23" s="7"/>
      <c r="P23" s="78"/>
      <c r="Q23" s="78">
        <f>K20-Q21</f>
        <v>0</v>
      </c>
    </row>
    <row r="24" spans="1:17" x14ac:dyDescent="0.25">
      <c r="A24" s="7"/>
      <c r="B24" s="7"/>
      <c r="C24" s="7"/>
      <c r="D24" s="7"/>
      <c r="E24" s="7"/>
      <c r="F24" s="7"/>
    </row>
    <row r="25" spans="1:17" x14ac:dyDescent="0.25">
      <c r="A25" s="7"/>
      <c r="B25" s="7"/>
      <c r="C25" s="7"/>
      <c r="D25" s="7"/>
      <c r="E25" s="7"/>
      <c r="F25" s="7"/>
    </row>
    <row r="26" spans="1:17" x14ac:dyDescent="0.25">
      <c r="A26" s="7"/>
      <c r="B26" s="7"/>
      <c r="C26" s="7"/>
      <c r="D26" s="7"/>
      <c r="E26" s="7"/>
      <c r="F26" s="7"/>
    </row>
    <row r="27" spans="1:17" x14ac:dyDescent="0.25">
      <c r="A27" s="7"/>
      <c r="B27" s="7"/>
      <c r="C27" s="7"/>
      <c r="D27" s="7"/>
      <c r="E27" s="7"/>
      <c r="F27" s="7"/>
    </row>
    <row r="28" spans="1:17" x14ac:dyDescent="0.25">
      <c r="A28" s="7"/>
      <c r="B28" s="7"/>
      <c r="C28" s="7"/>
      <c r="D28" s="7"/>
      <c r="E28" s="7"/>
      <c r="F28" s="7"/>
    </row>
    <row r="29" spans="1:17" x14ac:dyDescent="0.25">
      <c r="A29" s="7"/>
      <c r="B29" s="7"/>
      <c r="C29" s="7"/>
      <c r="D29" s="7"/>
      <c r="E29" s="7"/>
      <c r="F29" s="7"/>
      <c r="G29" s="2" t="s">
        <v>178</v>
      </c>
    </row>
    <row r="30" spans="1:17" x14ac:dyDescent="0.25">
      <c r="A30" s="7"/>
      <c r="B30" s="7"/>
      <c r="C30" s="7"/>
      <c r="D30" s="7"/>
      <c r="E30" s="7"/>
      <c r="F30" s="7"/>
    </row>
    <row r="31" spans="1:17" x14ac:dyDescent="0.25">
      <c r="A31" s="7"/>
      <c r="B31" s="7"/>
      <c r="C31" s="7"/>
      <c r="D31" s="7"/>
      <c r="E31" s="7"/>
      <c r="F31" s="7"/>
    </row>
    <row r="32" spans="1:17" x14ac:dyDescent="0.25">
      <c r="A32" s="7"/>
      <c r="B32" s="7"/>
      <c r="C32" s="7"/>
      <c r="D32" s="7"/>
      <c r="E32" s="7"/>
      <c r="F32" s="7"/>
    </row>
    <row r="33" spans="1:6" x14ac:dyDescent="0.25">
      <c r="A33" s="7"/>
      <c r="B33" s="7"/>
      <c r="C33" s="7"/>
      <c r="D33" s="7"/>
      <c r="E33" s="7"/>
      <c r="F33" s="7"/>
    </row>
    <row r="34" spans="1:6" x14ac:dyDescent="0.25">
      <c r="A34" s="7"/>
      <c r="B34" s="7"/>
      <c r="C34" s="7"/>
      <c r="D34" s="7"/>
      <c r="E34" s="7"/>
      <c r="F34" s="7"/>
    </row>
    <row r="35" spans="1:6" x14ac:dyDescent="0.25">
      <c r="A35" s="7"/>
      <c r="B35" s="7"/>
      <c r="C35" s="7"/>
      <c r="D35" s="7"/>
      <c r="E35" s="7"/>
      <c r="F35" s="7"/>
    </row>
    <row r="36" spans="1:6" x14ac:dyDescent="0.25">
      <c r="A36" s="7"/>
      <c r="B36" s="7"/>
      <c r="C36" s="7"/>
      <c r="D36" s="7"/>
      <c r="E36" s="7"/>
      <c r="F36" s="7"/>
    </row>
    <row r="37" spans="1:6" x14ac:dyDescent="0.25">
      <c r="A37" s="7"/>
      <c r="B37" s="7"/>
      <c r="C37" s="7"/>
      <c r="D37" s="7"/>
      <c r="E37" s="7"/>
      <c r="F37" s="7"/>
    </row>
    <row r="38" spans="1:6" x14ac:dyDescent="0.25">
      <c r="A38" s="7"/>
      <c r="B38" s="7"/>
      <c r="C38" s="7"/>
      <c r="D38" s="7"/>
      <c r="E38" s="7"/>
      <c r="F38" s="7"/>
    </row>
    <row r="39" spans="1:6" x14ac:dyDescent="0.25">
      <c r="A39" s="7"/>
      <c r="B39" s="7"/>
      <c r="C39" s="7"/>
      <c r="D39" s="7"/>
      <c r="E39" s="7"/>
      <c r="F39" s="7"/>
    </row>
    <row r="40" spans="1:6" x14ac:dyDescent="0.25">
      <c r="A40" s="7"/>
      <c r="B40" s="7"/>
      <c r="C40" s="7"/>
      <c r="D40" s="7"/>
      <c r="E40" s="7"/>
      <c r="F40" s="7"/>
    </row>
    <row r="41" spans="1:6" x14ac:dyDescent="0.25">
      <c r="A41" s="7"/>
      <c r="B41" s="7"/>
      <c r="C41" s="7"/>
      <c r="D41" s="7"/>
      <c r="E41" s="7"/>
      <c r="F41" s="7"/>
    </row>
    <row r="42" spans="1:6" x14ac:dyDescent="0.25">
      <c r="A42" s="7"/>
      <c r="B42" s="7"/>
      <c r="C42" s="7"/>
      <c r="D42" s="7"/>
      <c r="E42" s="7"/>
      <c r="F42" s="7"/>
    </row>
    <row r="43" spans="1:6" x14ac:dyDescent="0.25">
      <c r="A43" s="7"/>
      <c r="B43" s="7"/>
      <c r="C43" s="7"/>
      <c r="D43" s="7"/>
      <c r="E43" s="7"/>
      <c r="F43" s="7"/>
    </row>
    <row r="44" spans="1:6" x14ac:dyDescent="0.25">
      <c r="A44" s="7"/>
      <c r="B44" s="7"/>
      <c r="C44" s="7"/>
      <c r="D44" s="7"/>
      <c r="E44" s="7"/>
      <c r="F44" s="7"/>
    </row>
    <row r="45" spans="1:6" x14ac:dyDescent="0.25">
      <c r="A45" s="7"/>
      <c r="B45" s="7"/>
      <c r="C45" s="7"/>
      <c r="D45" s="7"/>
      <c r="E45" s="7"/>
      <c r="F45" s="7"/>
    </row>
    <row r="46" spans="1:6" x14ac:dyDescent="0.25">
      <c r="A46" s="7"/>
      <c r="B46" s="7"/>
      <c r="C46" s="7"/>
      <c r="D46" s="7"/>
      <c r="E46" s="7"/>
      <c r="F46" s="7"/>
    </row>
    <row r="47" spans="1:6" x14ac:dyDescent="0.25">
      <c r="A47" s="7"/>
      <c r="B47" s="7"/>
      <c r="C47" s="7"/>
      <c r="D47" s="7"/>
      <c r="E47" s="7"/>
      <c r="F47" s="7"/>
    </row>
    <row r="48" spans="1:6" x14ac:dyDescent="0.25">
      <c r="A48" s="7"/>
      <c r="B48" s="7"/>
      <c r="C48" s="7"/>
      <c r="D48" s="7"/>
      <c r="E48" s="7"/>
      <c r="F48" s="7"/>
    </row>
    <row r="49" spans="1:6" x14ac:dyDescent="0.25">
      <c r="A49" s="7"/>
      <c r="B49" s="7"/>
      <c r="C49" s="7"/>
      <c r="D49" s="7"/>
      <c r="E49" s="7"/>
      <c r="F49" s="7"/>
    </row>
    <row r="50" spans="1:6" x14ac:dyDescent="0.25">
      <c r="A50" s="7"/>
      <c r="B50" s="7"/>
      <c r="C50" s="7"/>
      <c r="D50" s="7"/>
      <c r="E50" s="7"/>
      <c r="F50" s="7"/>
    </row>
    <row r="51" spans="1:6" x14ac:dyDescent="0.25">
      <c r="A51" s="7"/>
      <c r="B51" s="7"/>
      <c r="C51" s="7"/>
      <c r="D51" s="7"/>
      <c r="E51" s="7"/>
      <c r="F51" s="7"/>
    </row>
    <row r="52" spans="1:6" x14ac:dyDescent="0.25">
      <c r="A52" s="7"/>
      <c r="B52" s="7"/>
      <c r="C52" s="7"/>
      <c r="D52" s="7"/>
      <c r="E52" s="7"/>
      <c r="F52" s="7"/>
    </row>
    <row r="53" spans="1:6" x14ac:dyDescent="0.25">
      <c r="A53" s="7"/>
      <c r="B53" s="7"/>
      <c r="C53" s="7"/>
      <c r="D53" s="7"/>
      <c r="E53" s="7"/>
      <c r="F53" s="7"/>
    </row>
    <row r="54" spans="1:6" x14ac:dyDescent="0.25">
      <c r="A54" s="7"/>
      <c r="B54" s="7"/>
      <c r="C54" s="7"/>
      <c r="D54" s="7"/>
      <c r="E54" s="7"/>
      <c r="F54" s="7"/>
    </row>
    <row r="55" spans="1:6" x14ac:dyDescent="0.25">
      <c r="A55" s="7"/>
      <c r="B55" s="7"/>
      <c r="C55" s="7"/>
      <c r="D55" s="7"/>
      <c r="E55" s="7"/>
      <c r="F55" s="7"/>
    </row>
    <row r="56" spans="1:6" x14ac:dyDescent="0.25">
      <c r="A56" s="7"/>
      <c r="B56" s="7"/>
      <c r="C56" s="7"/>
      <c r="D56" s="7"/>
      <c r="E56" s="7"/>
      <c r="F56" s="7"/>
    </row>
    <row r="57" spans="1:6" x14ac:dyDescent="0.25">
      <c r="A57" s="7"/>
      <c r="B57" s="7"/>
      <c r="C57" s="7"/>
      <c r="D57" s="7"/>
      <c r="E57" s="7"/>
      <c r="F57" s="7"/>
    </row>
    <row r="58" spans="1:6" x14ac:dyDescent="0.25">
      <c r="A58" s="7"/>
      <c r="B58" s="7"/>
      <c r="C58" s="7"/>
      <c r="D58" s="7"/>
      <c r="E58" s="7"/>
      <c r="F58" s="7"/>
    </row>
    <row r="59" spans="1:6" x14ac:dyDescent="0.25">
      <c r="A59" s="7"/>
      <c r="B59" s="7"/>
      <c r="C59" s="7"/>
      <c r="D59" s="7"/>
      <c r="E59" s="7"/>
      <c r="F59" s="7"/>
    </row>
    <row r="60" spans="1:6" x14ac:dyDescent="0.25">
      <c r="A60" s="7"/>
      <c r="B60" s="7"/>
      <c r="C60" s="7"/>
      <c r="D60" s="7"/>
      <c r="E60" s="7"/>
      <c r="F60" s="7"/>
    </row>
    <row r="61" spans="1:6" x14ac:dyDescent="0.25">
      <c r="A61" s="7"/>
      <c r="B61" s="7"/>
      <c r="C61" s="7"/>
      <c r="D61" s="7"/>
      <c r="E61" s="7"/>
      <c r="F61" s="7"/>
    </row>
    <row r="62" spans="1:6" x14ac:dyDescent="0.25">
      <c r="A62" s="7"/>
      <c r="B62" s="7"/>
      <c r="C62" s="7"/>
      <c r="D62" s="7"/>
      <c r="E62" s="7"/>
      <c r="F62" s="7"/>
    </row>
    <row r="63" spans="1:6" x14ac:dyDescent="0.25">
      <c r="A63" s="7"/>
      <c r="B63" s="7"/>
      <c r="C63" s="7"/>
      <c r="D63" s="7"/>
      <c r="E63" s="7"/>
      <c r="F63" s="7"/>
    </row>
    <row r="64" spans="1:6" x14ac:dyDescent="0.25">
      <c r="A64" s="7"/>
      <c r="B64" s="7"/>
      <c r="C64" s="7"/>
      <c r="D64" s="7"/>
      <c r="E64" s="7"/>
      <c r="F64" s="7"/>
    </row>
    <row r="65" spans="1:6" x14ac:dyDescent="0.25">
      <c r="A65" s="7"/>
      <c r="B65" s="7"/>
      <c r="C65" s="7"/>
      <c r="D65" s="7"/>
      <c r="E65" s="7"/>
      <c r="F65" s="7"/>
    </row>
    <row r="66" spans="1:6" x14ac:dyDescent="0.25">
      <c r="A66" s="7"/>
      <c r="B66" s="7"/>
      <c r="C66" s="7"/>
      <c r="D66" s="7"/>
      <c r="E66" s="7"/>
      <c r="F66" s="7"/>
    </row>
    <row r="67" spans="1:6" x14ac:dyDescent="0.25">
      <c r="A67" s="7"/>
      <c r="B67" s="7"/>
      <c r="C67" s="7"/>
      <c r="D67" s="7"/>
      <c r="E67" s="7"/>
      <c r="F67" s="7"/>
    </row>
    <row r="68" spans="1:6" x14ac:dyDescent="0.25">
      <c r="A68" s="7"/>
      <c r="B68" s="7"/>
      <c r="C68" s="7"/>
      <c r="D68" s="7"/>
      <c r="E68" s="7"/>
      <c r="F68" s="7"/>
    </row>
    <row r="69" spans="1:6" x14ac:dyDescent="0.25">
      <c r="A69" s="7"/>
      <c r="B69" s="7"/>
      <c r="C69" s="7"/>
      <c r="D69" s="7"/>
      <c r="E69" s="7"/>
      <c r="F69" s="7"/>
    </row>
    <row r="70" spans="1:6" x14ac:dyDescent="0.25">
      <c r="A70" s="7"/>
      <c r="B70" s="7"/>
      <c r="C70" s="7"/>
      <c r="D70" s="7"/>
      <c r="E70" s="7"/>
      <c r="F70" s="7"/>
    </row>
    <row r="71" spans="1:6" x14ac:dyDescent="0.25">
      <c r="A71" s="7"/>
      <c r="B71" s="7"/>
      <c r="C71" s="7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  <row r="75" spans="1:6" x14ac:dyDescent="0.25">
      <c r="A75" s="7"/>
      <c r="B75" s="7"/>
      <c r="C75" s="7"/>
      <c r="D75" s="7"/>
      <c r="E75" s="7"/>
      <c r="F75" s="7"/>
    </row>
    <row r="76" spans="1:6" x14ac:dyDescent="0.25">
      <c r="A76" s="7"/>
      <c r="B76" s="7"/>
      <c r="C76" s="7"/>
      <c r="D76" s="7"/>
      <c r="E76" s="7"/>
      <c r="F76" s="7"/>
    </row>
    <row r="77" spans="1:6" x14ac:dyDescent="0.25">
      <c r="A77" s="7"/>
      <c r="B77" s="7"/>
      <c r="C77" s="7"/>
      <c r="D77" s="7"/>
      <c r="E77" s="7"/>
      <c r="F77" s="7"/>
    </row>
    <row r="78" spans="1:6" x14ac:dyDescent="0.25">
      <c r="A78" s="7"/>
      <c r="B78" s="7"/>
      <c r="C78" s="7"/>
      <c r="D78" s="7"/>
      <c r="E78" s="7"/>
      <c r="F78" s="7"/>
    </row>
    <row r="79" spans="1:6" x14ac:dyDescent="0.25">
      <c r="A79" s="7"/>
      <c r="B79" s="7"/>
      <c r="C79" s="7"/>
      <c r="D79" s="7"/>
      <c r="E79" s="7"/>
      <c r="F79" s="7"/>
    </row>
    <row r="80" spans="1:6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</sheetData>
  <mergeCells count="21">
    <mergeCell ref="A10:A12"/>
    <mergeCell ref="B1:N1"/>
    <mergeCell ref="B2:N2"/>
    <mergeCell ref="B3:N3"/>
    <mergeCell ref="B4:N4"/>
    <mergeCell ref="N11:N12"/>
    <mergeCell ref="D10:F10"/>
    <mergeCell ref="L10:N10"/>
    <mergeCell ref="L11:M11"/>
    <mergeCell ref="A8:N8"/>
    <mergeCell ref="H11:I11"/>
    <mergeCell ref="G10:G12"/>
    <mergeCell ref="H10:J10"/>
    <mergeCell ref="J11:J12"/>
    <mergeCell ref="B10:B12"/>
    <mergeCell ref="F11:F12"/>
    <mergeCell ref="B5:O5"/>
    <mergeCell ref="B6:O6"/>
    <mergeCell ref="K10:K12"/>
    <mergeCell ref="C10:C12"/>
    <mergeCell ref="D11:E11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19"/>
  <sheetViews>
    <sheetView showZeros="0" workbookViewId="0">
      <selection activeCell="S21" sqref="S21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4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76" t="s">
        <v>354</v>
      </c>
      <c r="C1" s="476"/>
      <c r="D1" s="476"/>
      <c r="E1" s="476"/>
      <c r="F1" s="476"/>
      <c r="G1" s="476"/>
      <c r="H1" s="476"/>
      <c r="I1" s="476"/>
      <c r="J1" s="476"/>
      <c r="K1" s="476"/>
      <c r="L1" s="476"/>
      <c r="M1" s="476"/>
      <c r="N1" s="476"/>
      <c r="O1" s="476"/>
    </row>
    <row r="2" spans="1:15" x14ac:dyDescent="0.25">
      <c r="B2" s="476" t="s">
        <v>445</v>
      </c>
      <c r="C2" s="476"/>
      <c r="D2" s="476"/>
      <c r="E2" s="476"/>
      <c r="F2" s="476"/>
      <c r="G2" s="476"/>
      <c r="H2" s="476"/>
      <c r="I2" s="476"/>
      <c r="J2" s="476"/>
      <c r="K2" s="476"/>
      <c r="L2" s="476"/>
      <c r="M2" s="476"/>
      <c r="N2" s="476"/>
      <c r="O2" s="476"/>
    </row>
    <row r="3" spans="1:15" x14ac:dyDescent="0.25">
      <c r="B3" s="476" t="s">
        <v>466</v>
      </c>
      <c r="C3" s="476"/>
      <c r="D3" s="476"/>
      <c r="E3" s="476"/>
      <c r="F3" s="476"/>
      <c r="G3" s="476"/>
      <c r="H3" s="476"/>
      <c r="I3" s="476"/>
      <c r="J3" s="476"/>
      <c r="K3" s="476"/>
      <c r="L3" s="476"/>
      <c r="M3" s="476"/>
      <c r="N3" s="476"/>
      <c r="O3" s="476"/>
    </row>
    <row r="4" spans="1:15" x14ac:dyDescent="0.25">
      <c r="B4" s="476" t="s">
        <v>358</v>
      </c>
      <c r="C4" s="476"/>
      <c r="D4" s="476"/>
      <c r="E4" s="476"/>
      <c r="F4" s="476"/>
      <c r="G4" s="476"/>
      <c r="H4" s="476"/>
      <c r="I4" s="476"/>
      <c r="J4" s="476"/>
      <c r="K4" s="476"/>
      <c r="L4" s="476"/>
      <c r="M4" s="476"/>
      <c r="N4" s="476"/>
      <c r="O4" s="476"/>
    </row>
    <row r="5" spans="1:15" x14ac:dyDescent="0.25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5" ht="30.75" customHeight="1" x14ac:dyDescent="0.25">
      <c r="A6" s="456" t="s">
        <v>447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</row>
    <row r="7" spans="1:15" x14ac:dyDescent="0.25">
      <c r="G7" s="5"/>
      <c r="H7" s="5"/>
      <c r="I7" s="5"/>
      <c r="J7" s="5"/>
      <c r="K7" s="5"/>
      <c r="L7" s="5"/>
      <c r="M7" s="5"/>
      <c r="N7" s="5"/>
      <c r="O7" s="5" t="s">
        <v>456</v>
      </c>
    </row>
    <row r="8" spans="1:15" ht="15" customHeight="1" x14ac:dyDescent="0.25">
      <c r="A8" s="464" t="s">
        <v>5</v>
      </c>
      <c r="B8" s="467" t="s">
        <v>352</v>
      </c>
      <c r="C8" s="467" t="s">
        <v>54</v>
      </c>
      <c r="D8" s="478" t="s">
        <v>362</v>
      </c>
      <c r="E8" s="481" t="s">
        <v>200</v>
      </c>
      <c r="F8" s="482"/>
      <c r="G8" s="483"/>
      <c r="H8" s="470" t="s">
        <v>363</v>
      </c>
      <c r="I8" s="473" t="s">
        <v>200</v>
      </c>
      <c r="J8" s="474"/>
      <c r="K8" s="475"/>
      <c r="L8" s="477" t="s">
        <v>0</v>
      </c>
      <c r="M8" s="485" t="s">
        <v>200</v>
      </c>
      <c r="N8" s="486"/>
      <c r="O8" s="487"/>
    </row>
    <row r="9" spans="1:15" x14ac:dyDescent="0.25">
      <c r="A9" s="465"/>
      <c r="B9" s="468"/>
      <c r="C9" s="468"/>
      <c r="D9" s="479"/>
      <c r="E9" s="484" t="s">
        <v>201</v>
      </c>
      <c r="F9" s="488" t="s">
        <v>202</v>
      </c>
      <c r="G9" s="484" t="s">
        <v>203</v>
      </c>
      <c r="H9" s="471"/>
      <c r="I9" s="460" t="s">
        <v>201</v>
      </c>
      <c r="J9" s="453" t="s">
        <v>202</v>
      </c>
      <c r="K9" s="460" t="s">
        <v>203</v>
      </c>
      <c r="L9" s="477"/>
      <c r="M9" s="459" t="s">
        <v>201</v>
      </c>
      <c r="N9" s="457" t="s">
        <v>202</v>
      </c>
      <c r="O9" s="459" t="s">
        <v>203</v>
      </c>
    </row>
    <row r="10" spans="1:15" ht="70.5" customHeight="1" x14ac:dyDescent="0.25">
      <c r="A10" s="466"/>
      <c r="B10" s="469"/>
      <c r="C10" s="469"/>
      <c r="D10" s="480"/>
      <c r="E10" s="484"/>
      <c r="F10" s="489"/>
      <c r="G10" s="484"/>
      <c r="H10" s="472"/>
      <c r="I10" s="460"/>
      <c r="J10" s="454"/>
      <c r="K10" s="460"/>
      <c r="L10" s="477"/>
      <c r="M10" s="459"/>
      <c r="N10" s="458"/>
      <c r="O10" s="459"/>
    </row>
    <row r="11" spans="1:15" ht="15.95" customHeight="1" x14ac:dyDescent="0.25">
      <c r="A11" s="6" t="s">
        <v>72</v>
      </c>
      <c r="B11" s="461" t="s">
        <v>6</v>
      </c>
      <c r="C11" s="462"/>
      <c r="D11" s="462"/>
      <c r="E11" s="462"/>
      <c r="F11" s="462"/>
      <c r="G11" s="462"/>
      <c r="H11" s="462"/>
      <c r="I11" s="462"/>
      <c r="J11" s="462"/>
      <c r="K11" s="462"/>
      <c r="L11" s="462"/>
      <c r="M11" s="462"/>
      <c r="N11" s="462"/>
      <c r="O11" s="463"/>
    </row>
    <row r="12" spans="1:15" ht="15" customHeight="1" x14ac:dyDescent="0.25">
      <c r="A12" s="6" t="s">
        <v>187</v>
      </c>
      <c r="B12" s="7" t="s">
        <v>20</v>
      </c>
      <c r="C12" s="8" t="s">
        <v>9</v>
      </c>
      <c r="D12" s="9">
        <f>E12+F12+G12</f>
        <v>4</v>
      </c>
      <c r="E12" s="9">
        <v>4</v>
      </c>
      <c r="F12" s="9"/>
      <c r="G12" s="9"/>
      <c r="H12" s="10">
        <f>I12+J12+K12</f>
        <v>0</v>
      </c>
      <c r="I12" s="11"/>
      <c r="J12" s="11"/>
      <c r="K12" s="11"/>
      <c r="L12" s="12">
        <f>M12+N12+O12</f>
        <v>4</v>
      </c>
      <c r="M12" s="13">
        <f>E12+I12</f>
        <v>4</v>
      </c>
      <c r="N12" s="13">
        <f>F12+J12</f>
        <v>0</v>
      </c>
      <c r="O12" s="13">
        <f>G12+K12</f>
        <v>0</v>
      </c>
    </row>
    <row r="13" spans="1:15" x14ac:dyDescent="0.25">
      <c r="A13" s="14" t="s">
        <v>73</v>
      </c>
      <c r="B13" s="15" t="s">
        <v>350</v>
      </c>
      <c r="C13" s="16" t="s">
        <v>9</v>
      </c>
      <c r="D13" s="17">
        <f t="shared" ref="D13:D21" si="0">E13+F13+G13</f>
        <v>2.9</v>
      </c>
      <c r="E13" s="17">
        <v>2.9</v>
      </c>
      <c r="F13" s="17"/>
      <c r="G13" s="17"/>
      <c r="H13" s="11"/>
      <c r="I13" s="11"/>
      <c r="J13" s="11"/>
      <c r="K13" s="11"/>
      <c r="L13" s="13">
        <f t="shared" ref="L13:L21" si="1">M13+N13+O13</f>
        <v>2.9</v>
      </c>
      <c r="M13" s="13">
        <f t="shared" ref="M13:M21" si="2">E13+I13</f>
        <v>2.9</v>
      </c>
      <c r="N13" s="13">
        <f t="shared" ref="N13:N21" si="3">F13+J13</f>
        <v>0</v>
      </c>
      <c r="O13" s="13">
        <f t="shared" ref="O13:O21" si="4">G13+K13</f>
        <v>0</v>
      </c>
    </row>
    <row r="14" spans="1:15" ht="15" customHeight="1" x14ac:dyDescent="0.25">
      <c r="A14" s="6" t="s">
        <v>74</v>
      </c>
      <c r="B14" s="18" t="s">
        <v>10</v>
      </c>
      <c r="C14" s="16" t="s">
        <v>9</v>
      </c>
      <c r="D14" s="17">
        <f t="shared" si="0"/>
        <v>0.6</v>
      </c>
      <c r="E14" s="17">
        <v>0.6</v>
      </c>
      <c r="F14" s="17"/>
      <c r="G14" s="17"/>
      <c r="H14" s="11">
        <f t="shared" ref="H14:H21" si="5">I14+J14+K14</f>
        <v>0</v>
      </c>
      <c r="I14" s="11"/>
      <c r="J14" s="11"/>
      <c r="K14" s="11"/>
      <c r="L14" s="13">
        <f t="shared" si="1"/>
        <v>0.6</v>
      </c>
      <c r="M14" s="13">
        <f t="shared" si="2"/>
        <v>0.6</v>
      </c>
      <c r="N14" s="13">
        <f t="shared" si="3"/>
        <v>0</v>
      </c>
      <c r="O14" s="13">
        <f t="shared" si="4"/>
        <v>0</v>
      </c>
    </row>
    <row r="15" spans="1:15" ht="15" customHeight="1" x14ac:dyDescent="0.25">
      <c r="A15" s="6" t="s">
        <v>75</v>
      </c>
      <c r="B15" s="18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1">
        <f t="shared" si="5"/>
        <v>0</v>
      </c>
      <c r="I15" s="11"/>
      <c r="J15" s="11"/>
      <c r="K15" s="11"/>
      <c r="L15" s="13">
        <f t="shared" si="1"/>
        <v>0.5</v>
      </c>
      <c r="M15" s="13">
        <f t="shared" si="2"/>
        <v>0.5</v>
      </c>
      <c r="N15" s="13">
        <f t="shared" si="3"/>
        <v>0</v>
      </c>
      <c r="O15" s="13">
        <f t="shared" si="4"/>
        <v>0</v>
      </c>
    </row>
    <row r="16" spans="1:15" ht="15" customHeight="1" x14ac:dyDescent="0.25">
      <c r="A16" s="6" t="s">
        <v>76</v>
      </c>
      <c r="B16" s="18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si="5"/>
        <v>0</v>
      </c>
      <c r="I16" s="11"/>
      <c r="J16" s="11"/>
      <c r="K16" s="11"/>
      <c r="L16" s="13">
        <f t="shared" si="1"/>
        <v>1.5</v>
      </c>
      <c r="M16" s="13">
        <f t="shared" si="2"/>
        <v>1.5</v>
      </c>
      <c r="N16" s="13">
        <f t="shared" si="3"/>
        <v>0</v>
      </c>
      <c r="O16" s="13">
        <f t="shared" si="4"/>
        <v>0</v>
      </c>
    </row>
    <row r="17" spans="1:15" ht="15" customHeight="1" x14ac:dyDescent="0.25">
      <c r="A17" s="14" t="s">
        <v>77</v>
      </c>
      <c r="B17" s="19" t="s">
        <v>14</v>
      </c>
      <c r="C17" s="16" t="s">
        <v>9</v>
      </c>
      <c r="D17" s="17">
        <f t="shared" si="0"/>
        <v>1.2</v>
      </c>
      <c r="E17" s="17">
        <v>1.2</v>
      </c>
      <c r="F17" s="17"/>
      <c r="G17" s="17"/>
      <c r="H17" s="11">
        <f t="shared" si="5"/>
        <v>0</v>
      </c>
      <c r="I17" s="11"/>
      <c r="J17" s="11"/>
      <c r="K17" s="11"/>
      <c r="L17" s="13">
        <f t="shared" si="1"/>
        <v>1.2</v>
      </c>
      <c r="M17" s="13">
        <f t="shared" si="2"/>
        <v>1.2</v>
      </c>
      <c r="N17" s="13">
        <f t="shared" si="3"/>
        <v>0</v>
      </c>
      <c r="O17" s="13">
        <f t="shared" si="4"/>
        <v>0</v>
      </c>
    </row>
    <row r="18" spans="1:15" ht="15" customHeight="1" x14ac:dyDescent="0.25">
      <c r="A18" s="20" t="s">
        <v>78</v>
      </c>
      <c r="B18" s="7" t="s">
        <v>15</v>
      </c>
      <c r="C18" s="16" t="s">
        <v>9</v>
      </c>
      <c r="D18" s="17">
        <f t="shared" si="0"/>
        <v>0.1</v>
      </c>
      <c r="E18" s="17">
        <v>0.1</v>
      </c>
      <c r="F18" s="17"/>
      <c r="G18" s="17"/>
      <c r="H18" s="11">
        <f t="shared" si="5"/>
        <v>0</v>
      </c>
      <c r="I18" s="11"/>
      <c r="J18" s="11"/>
      <c r="K18" s="11"/>
      <c r="L18" s="13">
        <f t="shared" si="1"/>
        <v>0.1</v>
      </c>
      <c r="M18" s="13">
        <f t="shared" si="2"/>
        <v>0.1</v>
      </c>
      <c r="N18" s="13">
        <f t="shared" si="3"/>
        <v>0</v>
      </c>
      <c r="O18" s="13">
        <f t="shared" si="4"/>
        <v>0</v>
      </c>
    </row>
    <row r="19" spans="1:15" ht="15" customHeight="1" x14ac:dyDescent="0.25">
      <c r="A19" s="6" t="s">
        <v>79</v>
      </c>
      <c r="B19" s="18" t="s">
        <v>16</v>
      </c>
      <c r="C19" s="16" t="s">
        <v>9</v>
      </c>
      <c r="D19" s="17">
        <f t="shared" si="0"/>
        <v>2.2000000000000002</v>
      </c>
      <c r="E19" s="17">
        <v>2.2000000000000002</v>
      </c>
      <c r="F19" s="17"/>
      <c r="G19" s="17"/>
      <c r="H19" s="11">
        <f t="shared" si="5"/>
        <v>0</v>
      </c>
      <c r="I19" s="11"/>
      <c r="J19" s="11"/>
      <c r="K19" s="11"/>
      <c r="L19" s="13">
        <f t="shared" si="1"/>
        <v>2.2000000000000002</v>
      </c>
      <c r="M19" s="13">
        <f t="shared" si="2"/>
        <v>2.2000000000000002</v>
      </c>
      <c r="N19" s="13">
        <f t="shared" si="3"/>
        <v>0</v>
      </c>
      <c r="O19" s="13">
        <f t="shared" si="4"/>
        <v>0</v>
      </c>
    </row>
    <row r="20" spans="1:15" ht="15" customHeight="1" x14ac:dyDescent="0.25">
      <c r="A20" s="6" t="s">
        <v>80</v>
      </c>
      <c r="B20" s="18" t="s">
        <v>17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5"/>
        <v>0</v>
      </c>
      <c r="I20" s="11"/>
      <c r="J20" s="11"/>
      <c r="K20" s="11"/>
      <c r="L20" s="13">
        <f t="shared" si="1"/>
        <v>0.6</v>
      </c>
      <c r="M20" s="13">
        <f t="shared" si="2"/>
        <v>0.6</v>
      </c>
      <c r="N20" s="13">
        <f t="shared" si="3"/>
        <v>0</v>
      </c>
      <c r="O20" s="13">
        <f t="shared" si="4"/>
        <v>0</v>
      </c>
    </row>
    <row r="21" spans="1:15" ht="15" customHeight="1" x14ac:dyDescent="0.25">
      <c r="A21" s="6" t="s">
        <v>81</v>
      </c>
      <c r="B21" s="18" t="s">
        <v>18</v>
      </c>
      <c r="C21" s="16" t="s">
        <v>9</v>
      </c>
      <c r="D21" s="17">
        <f t="shared" si="0"/>
        <v>0.7</v>
      </c>
      <c r="E21" s="17">
        <v>0.7</v>
      </c>
      <c r="F21" s="17"/>
      <c r="G21" s="17"/>
      <c r="H21" s="11">
        <f t="shared" si="5"/>
        <v>0</v>
      </c>
      <c r="I21" s="11"/>
      <c r="J21" s="11"/>
      <c r="K21" s="11"/>
      <c r="L21" s="13">
        <f t="shared" si="1"/>
        <v>0.7</v>
      </c>
      <c r="M21" s="13">
        <f t="shared" si="2"/>
        <v>0.7</v>
      </c>
      <c r="N21" s="13">
        <f t="shared" si="3"/>
        <v>0</v>
      </c>
      <c r="O21" s="13">
        <f t="shared" si="4"/>
        <v>0</v>
      </c>
    </row>
    <row r="22" spans="1:15" ht="15.95" customHeight="1" x14ac:dyDescent="0.25">
      <c r="A22" s="21" t="s">
        <v>82</v>
      </c>
      <c r="B22" s="22" t="s">
        <v>179</v>
      </c>
      <c r="C22" s="23"/>
      <c r="D22" s="24">
        <f t="shared" ref="D22:O22" si="6">SUM(D12:D21)</f>
        <v>14.299999999999999</v>
      </c>
      <c r="E22" s="24">
        <f t="shared" si="6"/>
        <v>14.299999999999999</v>
      </c>
      <c r="F22" s="24">
        <f t="shared" si="6"/>
        <v>0</v>
      </c>
      <c r="G22" s="24">
        <f t="shared" si="6"/>
        <v>0</v>
      </c>
      <c r="H22" s="25">
        <f t="shared" si="6"/>
        <v>0</v>
      </c>
      <c r="I22" s="25">
        <f t="shared" si="6"/>
        <v>0</v>
      </c>
      <c r="J22" s="25">
        <f t="shared" si="6"/>
        <v>0</v>
      </c>
      <c r="K22" s="25">
        <f t="shared" si="6"/>
        <v>0</v>
      </c>
      <c r="L22" s="22">
        <f t="shared" si="6"/>
        <v>14.299999999999999</v>
      </c>
      <c r="M22" s="22">
        <f t="shared" si="6"/>
        <v>14.299999999999999</v>
      </c>
      <c r="N22" s="22">
        <f t="shared" si="6"/>
        <v>0</v>
      </c>
      <c r="O22" s="22">
        <f t="shared" si="6"/>
        <v>0</v>
      </c>
    </row>
    <row r="23" spans="1:15" ht="15.95" customHeight="1" x14ac:dyDescent="0.25">
      <c r="A23" s="20" t="s">
        <v>83</v>
      </c>
      <c r="B23" s="455" t="s">
        <v>59</v>
      </c>
      <c r="C23" s="455"/>
      <c r="D23" s="455"/>
      <c r="E23" s="455"/>
      <c r="F23" s="455"/>
      <c r="G23" s="455"/>
      <c r="H23" s="455"/>
      <c r="I23" s="455"/>
      <c r="J23" s="455"/>
      <c r="K23" s="455"/>
      <c r="L23" s="455"/>
      <c r="M23" s="455"/>
      <c r="N23" s="455"/>
      <c r="O23" s="455"/>
    </row>
    <row r="24" spans="1:15" ht="15" customHeight="1" x14ac:dyDescent="0.25">
      <c r="A24" s="6" t="s">
        <v>84</v>
      </c>
      <c r="B24" s="7" t="s">
        <v>7</v>
      </c>
      <c r="C24" s="8" t="s">
        <v>22</v>
      </c>
      <c r="D24" s="9">
        <f>E24+F24+G24</f>
        <v>0.1</v>
      </c>
      <c r="E24" s="9">
        <v>0.1</v>
      </c>
      <c r="F24" s="9"/>
      <c r="G24" s="9"/>
      <c r="H24" s="10">
        <f>I24+J24+K24</f>
        <v>0</v>
      </c>
      <c r="I24" s="10"/>
      <c r="J24" s="10"/>
      <c r="K24" s="10"/>
      <c r="L24" s="12">
        <f>M24+N24+O24</f>
        <v>0.1</v>
      </c>
      <c r="M24" s="12">
        <f>E24+I24</f>
        <v>0.1</v>
      </c>
      <c r="N24" s="12">
        <f t="shared" ref="N24:N33" si="7">F24+J24</f>
        <v>0</v>
      </c>
      <c r="O24" s="12">
        <f t="shared" ref="O24:O33" si="8">G24+K24</f>
        <v>0</v>
      </c>
    </row>
    <row r="25" spans="1:15" ht="15" customHeight="1" x14ac:dyDescent="0.25">
      <c r="A25" s="6" t="s">
        <v>85</v>
      </c>
      <c r="B25" s="18" t="s">
        <v>10</v>
      </c>
      <c r="C25" s="16" t="s">
        <v>22</v>
      </c>
      <c r="D25" s="17">
        <f t="shared" ref="D25:D34" si="9">E25+F25+G25</f>
        <v>0.7</v>
      </c>
      <c r="E25" s="17">
        <v>0.1</v>
      </c>
      <c r="F25" s="17">
        <v>0.6</v>
      </c>
      <c r="G25" s="17"/>
      <c r="H25" s="11">
        <f t="shared" ref="H25:H33" si="10">I25+J25+K25</f>
        <v>0</v>
      </c>
      <c r="I25" s="11"/>
      <c r="J25" s="11"/>
      <c r="K25" s="11"/>
      <c r="L25" s="13">
        <f t="shared" ref="L25:L33" si="11">M25+N25+O25</f>
        <v>0.7</v>
      </c>
      <c r="M25" s="13">
        <f t="shared" ref="M25:M33" si="12">E25+I25</f>
        <v>0.1</v>
      </c>
      <c r="N25" s="13">
        <f t="shared" si="7"/>
        <v>0.6</v>
      </c>
      <c r="O25" s="13">
        <f t="shared" si="8"/>
        <v>0</v>
      </c>
    </row>
    <row r="26" spans="1:15" ht="15" customHeight="1" x14ac:dyDescent="0.25">
      <c r="A26" s="6" t="s">
        <v>86</v>
      </c>
      <c r="B26" s="18" t="s">
        <v>11</v>
      </c>
      <c r="C26" s="16" t="s">
        <v>22</v>
      </c>
      <c r="D26" s="17">
        <f t="shared" si="9"/>
        <v>16.3</v>
      </c>
      <c r="E26" s="17">
        <v>15.6</v>
      </c>
      <c r="F26" s="17">
        <v>0.7</v>
      </c>
      <c r="G26" s="17"/>
      <c r="H26" s="11">
        <f t="shared" si="10"/>
        <v>0</v>
      </c>
      <c r="I26" s="11"/>
      <c r="J26" s="11"/>
      <c r="K26" s="11"/>
      <c r="L26" s="13">
        <f t="shared" si="11"/>
        <v>16.3</v>
      </c>
      <c r="M26" s="13">
        <f t="shared" si="12"/>
        <v>15.6</v>
      </c>
      <c r="N26" s="13">
        <f t="shared" si="7"/>
        <v>0.7</v>
      </c>
      <c r="O26" s="13">
        <f t="shared" si="8"/>
        <v>0</v>
      </c>
    </row>
    <row r="27" spans="1:15" ht="15" customHeight="1" x14ac:dyDescent="0.25">
      <c r="A27" s="6" t="s">
        <v>87</v>
      </c>
      <c r="B27" s="18" t="s">
        <v>12</v>
      </c>
      <c r="C27" s="16" t="s">
        <v>22</v>
      </c>
      <c r="D27" s="17">
        <f t="shared" si="9"/>
        <v>1.1000000000000001</v>
      </c>
      <c r="E27" s="17"/>
      <c r="F27" s="17">
        <v>1.1000000000000001</v>
      </c>
      <c r="G27" s="17"/>
      <c r="H27" s="11">
        <f t="shared" si="10"/>
        <v>0</v>
      </c>
      <c r="I27" s="11"/>
      <c r="J27" s="11"/>
      <c r="K27" s="11"/>
      <c r="L27" s="13">
        <f t="shared" si="11"/>
        <v>1.1000000000000001</v>
      </c>
      <c r="M27" s="13">
        <f t="shared" si="12"/>
        <v>0</v>
      </c>
      <c r="N27" s="13">
        <f t="shared" si="7"/>
        <v>1.1000000000000001</v>
      </c>
      <c r="O27" s="13">
        <f t="shared" si="8"/>
        <v>0</v>
      </c>
    </row>
    <row r="28" spans="1:15" ht="15" customHeight="1" x14ac:dyDescent="0.25">
      <c r="A28" s="6" t="s">
        <v>88</v>
      </c>
      <c r="B28" s="18" t="s">
        <v>13</v>
      </c>
      <c r="C28" s="16" t="s">
        <v>22</v>
      </c>
      <c r="D28" s="17">
        <f t="shared" si="9"/>
        <v>1.6</v>
      </c>
      <c r="E28" s="17">
        <v>1.6</v>
      </c>
      <c r="F28" s="17"/>
      <c r="G28" s="17"/>
      <c r="H28" s="11">
        <f t="shared" si="10"/>
        <v>0</v>
      </c>
      <c r="I28" s="11"/>
      <c r="J28" s="11"/>
      <c r="K28" s="11"/>
      <c r="L28" s="13">
        <f t="shared" si="11"/>
        <v>1.6</v>
      </c>
      <c r="M28" s="13">
        <f t="shared" si="12"/>
        <v>1.6</v>
      </c>
      <c r="N28" s="13">
        <f t="shared" si="7"/>
        <v>0</v>
      </c>
      <c r="O28" s="13">
        <f t="shared" si="8"/>
        <v>0</v>
      </c>
    </row>
    <row r="29" spans="1:15" ht="15" customHeight="1" x14ac:dyDescent="0.25">
      <c r="A29" s="14" t="s">
        <v>89</v>
      </c>
      <c r="B29" s="19" t="s">
        <v>14</v>
      </c>
      <c r="C29" s="16" t="s">
        <v>22</v>
      </c>
      <c r="D29" s="17">
        <f t="shared" si="9"/>
        <v>3.4000000000000004</v>
      </c>
      <c r="E29" s="17">
        <v>1.8</v>
      </c>
      <c r="F29" s="17">
        <v>1.6</v>
      </c>
      <c r="G29" s="17"/>
      <c r="H29" s="11">
        <f t="shared" si="10"/>
        <v>0</v>
      </c>
      <c r="I29" s="11"/>
      <c r="J29" s="11"/>
      <c r="K29" s="11"/>
      <c r="L29" s="13">
        <f t="shared" si="11"/>
        <v>3.4000000000000004</v>
      </c>
      <c r="M29" s="13">
        <f t="shared" si="12"/>
        <v>1.8</v>
      </c>
      <c r="N29" s="13">
        <f t="shared" si="7"/>
        <v>1.6</v>
      </c>
      <c r="O29" s="13">
        <f t="shared" si="8"/>
        <v>0</v>
      </c>
    </row>
    <row r="30" spans="1:15" ht="15" customHeight="1" x14ac:dyDescent="0.25">
      <c r="A30" s="14" t="s">
        <v>90</v>
      </c>
      <c r="B30" s="7" t="s">
        <v>15</v>
      </c>
      <c r="C30" s="16" t="s">
        <v>22</v>
      </c>
      <c r="D30" s="17">
        <f t="shared" si="9"/>
        <v>3</v>
      </c>
      <c r="E30" s="17">
        <v>1.9</v>
      </c>
      <c r="F30" s="17">
        <v>1.1000000000000001</v>
      </c>
      <c r="G30" s="17"/>
      <c r="H30" s="11">
        <f t="shared" si="10"/>
        <v>0</v>
      </c>
      <c r="I30" s="11"/>
      <c r="J30" s="11"/>
      <c r="K30" s="11"/>
      <c r="L30" s="13">
        <f t="shared" si="11"/>
        <v>3</v>
      </c>
      <c r="M30" s="13">
        <f t="shared" si="12"/>
        <v>1.9</v>
      </c>
      <c r="N30" s="13">
        <f t="shared" si="7"/>
        <v>1.1000000000000001</v>
      </c>
      <c r="O30" s="13">
        <f t="shared" si="8"/>
        <v>0</v>
      </c>
    </row>
    <row r="31" spans="1:15" ht="15" customHeight="1" x14ac:dyDescent="0.25">
      <c r="A31" s="6" t="s">
        <v>91</v>
      </c>
      <c r="B31" s="18" t="s">
        <v>16</v>
      </c>
      <c r="C31" s="16" t="s">
        <v>22</v>
      </c>
      <c r="D31" s="17">
        <f t="shared" si="9"/>
        <v>9.5</v>
      </c>
      <c r="E31" s="17">
        <v>6.6</v>
      </c>
      <c r="F31" s="17">
        <v>2.9</v>
      </c>
      <c r="G31" s="17"/>
      <c r="H31" s="11">
        <f t="shared" si="10"/>
        <v>0</v>
      </c>
      <c r="I31" s="11"/>
      <c r="J31" s="11"/>
      <c r="K31" s="11"/>
      <c r="L31" s="13">
        <f t="shared" si="11"/>
        <v>9.5</v>
      </c>
      <c r="M31" s="13">
        <f t="shared" si="12"/>
        <v>6.6</v>
      </c>
      <c r="N31" s="13">
        <f t="shared" si="7"/>
        <v>2.9</v>
      </c>
      <c r="O31" s="13">
        <f t="shared" si="8"/>
        <v>0</v>
      </c>
    </row>
    <row r="32" spans="1:15" ht="15" customHeight="1" x14ac:dyDescent="0.25">
      <c r="A32" s="6" t="s">
        <v>92</v>
      </c>
      <c r="B32" s="18" t="s">
        <v>17</v>
      </c>
      <c r="C32" s="16" t="s">
        <v>22</v>
      </c>
      <c r="D32" s="17">
        <f t="shared" si="9"/>
        <v>0.4</v>
      </c>
      <c r="E32" s="17">
        <v>0.1</v>
      </c>
      <c r="F32" s="17">
        <v>0.3</v>
      </c>
      <c r="G32" s="17"/>
      <c r="H32" s="11">
        <f t="shared" si="10"/>
        <v>0</v>
      </c>
      <c r="I32" s="11"/>
      <c r="J32" s="11"/>
      <c r="K32" s="11"/>
      <c r="L32" s="13">
        <f t="shared" si="11"/>
        <v>0.4</v>
      </c>
      <c r="M32" s="13">
        <f t="shared" si="12"/>
        <v>0.1</v>
      </c>
      <c r="N32" s="13">
        <f t="shared" si="7"/>
        <v>0.3</v>
      </c>
      <c r="O32" s="13">
        <f t="shared" si="8"/>
        <v>0</v>
      </c>
    </row>
    <row r="33" spans="1:15" ht="15" customHeight="1" x14ac:dyDescent="0.25">
      <c r="A33" s="6" t="s">
        <v>93</v>
      </c>
      <c r="B33" s="18" t="s">
        <v>18</v>
      </c>
      <c r="C33" s="16" t="s">
        <v>22</v>
      </c>
      <c r="D33" s="17">
        <f t="shared" si="9"/>
        <v>1.5</v>
      </c>
      <c r="E33" s="17">
        <v>0.9</v>
      </c>
      <c r="F33" s="17">
        <v>0.6</v>
      </c>
      <c r="G33" s="17"/>
      <c r="H33" s="11">
        <f t="shared" si="10"/>
        <v>0</v>
      </c>
      <c r="I33" s="11"/>
      <c r="J33" s="11"/>
      <c r="K33" s="11"/>
      <c r="L33" s="13">
        <f t="shared" si="11"/>
        <v>1.5</v>
      </c>
      <c r="M33" s="13">
        <f t="shared" si="12"/>
        <v>0.9</v>
      </c>
      <c r="N33" s="13">
        <f t="shared" si="7"/>
        <v>0.6</v>
      </c>
      <c r="O33" s="13">
        <f t="shared" si="8"/>
        <v>0</v>
      </c>
    </row>
    <row r="34" spans="1:15" ht="15" customHeight="1" x14ac:dyDescent="0.25">
      <c r="A34" s="6" t="s">
        <v>94</v>
      </c>
      <c r="B34" s="18" t="s">
        <v>19</v>
      </c>
      <c r="C34" s="16" t="s">
        <v>22</v>
      </c>
      <c r="D34" s="17">
        <f t="shared" si="9"/>
        <v>0.9</v>
      </c>
      <c r="E34" s="17"/>
      <c r="F34" s="17">
        <v>0.9</v>
      </c>
      <c r="G34" s="17"/>
      <c r="H34" s="11">
        <f>I34+J34+K34</f>
        <v>0</v>
      </c>
      <c r="I34" s="11"/>
      <c r="J34" s="11"/>
      <c r="K34" s="11"/>
      <c r="L34" s="13">
        <f>M34+N34+O34</f>
        <v>0.9</v>
      </c>
      <c r="M34" s="13">
        <f>E34+I34</f>
        <v>0</v>
      </c>
      <c r="N34" s="13">
        <f>F34+J34</f>
        <v>0.9</v>
      </c>
      <c r="O34" s="13">
        <f>G34+K34</f>
        <v>0</v>
      </c>
    </row>
    <row r="35" spans="1:15" ht="15.95" customHeight="1" x14ac:dyDescent="0.25">
      <c r="A35" s="21" t="s">
        <v>95</v>
      </c>
      <c r="B35" s="22" t="s">
        <v>180</v>
      </c>
      <c r="C35" s="26"/>
      <c r="D35" s="24">
        <f>SUM(D24:D34)</f>
        <v>38.5</v>
      </c>
      <c r="E35" s="24">
        <f>SUM(E24:E34)</f>
        <v>28.699999999999996</v>
      </c>
      <c r="F35" s="24">
        <f>SUM(F24:F34)</f>
        <v>9.8000000000000007</v>
      </c>
      <c r="G35" s="24">
        <f>SUM(G24:G34)</f>
        <v>0</v>
      </c>
      <c r="H35" s="25">
        <f t="shared" ref="H35:O35" si="13">SUM(H24:H34)</f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22">
        <f t="shared" si="13"/>
        <v>38.5</v>
      </c>
      <c r="M35" s="22">
        <f t="shared" si="13"/>
        <v>28.699999999999996</v>
      </c>
      <c r="N35" s="22">
        <f t="shared" si="13"/>
        <v>9.8000000000000007</v>
      </c>
      <c r="O35" s="22">
        <f t="shared" si="13"/>
        <v>0</v>
      </c>
    </row>
    <row r="36" spans="1:15" ht="15.95" customHeight="1" x14ac:dyDescent="0.25">
      <c r="A36" s="20" t="s">
        <v>96</v>
      </c>
      <c r="B36" s="455" t="s">
        <v>63</v>
      </c>
      <c r="C36" s="455"/>
      <c r="D36" s="455"/>
      <c r="E36" s="455"/>
      <c r="F36" s="455"/>
      <c r="G36" s="455"/>
      <c r="H36" s="455"/>
      <c r="I36" s="455"/>
      <c r="J36" s="455"/>
      <c r="K36" s="455"/>
      <c r="L36" s="455"/>
      <c r="M36" s="455"/>
      <c r="N36" s="455"/>
      <c r="O36" s="455"/>
    </row>
    <row r="37" spans="1:15" ht="15" customHeight="1" x14ac:dyDescent="0.25">
      <c r="A37" s="6" t="s">
        <v>97</v>
      </c>
      <c r="B37" s="27" t="s">
        <v>20</v>
      </c>
      <c r="C37" s="8" t="s">
        <v>32</v>
      </c>
      <c r="D37" s="9">
        <f>E37+F37+G37</f>
        <v>98.8</v>
      </c>
      <c r="E37" s="9">
        <v>98.8</v>
      </c>
      <c r="F37" s="9"/>
      <c r="G37" s="9"/>
      <c r="H37" s="11">
        <f>I37+J37+K37</f>
        <v>0</v>
      </c>
      <c r="I37" s="11"/>
      <c r="J37" s="11"/>
      <c r="K37" s="11"/>
      <c r="L37" s="13">
        <f>M37+N37+O37</f>
        <v>98.8</v>
      </c>
      <c r="M37" s="13">
        <f>E37+I37</f>
        <v>98.8</v>
      </c>
      <c r="N37" s="13">
        <f>F37+J37</f>
        <v>0</v>
      </c>
      <c r="O37" s="13">
        <f>G37+K37</f>
        <v>0</v>
      </c>
    </row>
    <row r="38" spans="1:15" ht="15.95" customHeight="1" x14ac:dyDescent="0.25">
      <c r="A38" s="21" t="s">
        <v>98</v>
      </c>
      <c r="B38" s="28" t="s">
        <v>181</v>
      </c>
      <c r="C38" s="29"/>
      <c r="D38" s="24">
        <f>D37</f>
        <v>98.8</v>
      </c>
      <c r="E38" s="24">
        <f>E37</f>
        <v>98.8</v>
      </c>
      <c r="F38" s="24">
        <f>F37</f>
        <v>0</v>
      </c>
      <c r="G38" s="24">
        <f>G37</f>
        <v>0</v>
      </c>
      <c r="H38" s="25">
        <f t="shared" ref="H38:O38" si="14">H37</f>
        <v>0</v>
      </c>
      <c r="I38" s="25">
        <f t="shared" si="14"/>
        <v>0</v>
      </c>
      <c r="J38" s="25">
        <f t="shared" si="14"/>
        <v>0</v>
      </c>
      <c r="K38" s="25">
        <f t="shared" si="14"/>
        <v>0</v>
      </c>
      <c r="L38" s="22">
        <f t="shared" si="14"/>
        <v>98.8</v>
      </c>
      <c r="M38" s="22">
        <f t="shared" si="14"/>
        <v>98.8</v>
      </c>
      <c r="N38" s="22">
        <f t="shared" si="14"/>
        <v>0</v>
      </c>
      <c r="O38" s="22">
        <f t="shared" si="14"/>
        <v>0</v>
      </c>
    </row>
    <row r="39" spans="1:15" ht="15.95" customHeight="1" x14ac:dyDescent="0.25">
      <c r="A39" s="20" t="s">
        <v>99</v>
      </c>
      <c r="B39" s="455" t="s">
        <v>176</v>
      </c>
      <c r="C39" s="455"/>
      <c r="D39" s="455"/>
      <c r="E39" s="455"/>
      <c r="F39" s="455"/>
      <c r="G39" s="455"/>
      <c r="H39" s="455"/>
      <c r="I39" s="455"/>
      <c r="J39" s="455"/>
      <c r="K39" s="455"/>
      <c r="L39" s="455"/>
      <c r="M39" s="455"/>
      <c r="N39" s="455"/>
      <c r="O39" s="455"/>
    </row>
    <row r="40" spans="1:15" ht="15" customHeight="1" x14ac:dyDescent="0.25">
      <c r="A40" s="6" t="s">
        <v>100</v>
      </c>
      <c r="B40" s="30" t="s">
        <v>164</v>
      </c>
      <c r="C40" s="31" t="s">
        <v>51</v>
      </c>
      <c r="D40" s="17">
        <f>E40+F40+G40</f>
        <v>1.5</v>
      </c>
      <c r="E40" s="17">
        <v>1.5</v>
      </c>
      <c r="F40" s="17"/>
      <c r="G40" s="17"/>
      <c r="H40" s="11">
        <f>I40+J40+K40</f>
        <v>0</v>
      </c>
      <c r="I40" s="11"/>
      <c r="J40" s="11"/>
      <c r="K40" s="11"/>
      <c r="L40" s="13">
        <f>M40+N40+O40</f>
        <v>1.5</v>
      </c>
      <c r="M40" s="13">
        <f>E40+I40</f>
        <v>1.5</v>
      </c>
      <c r="N40" s="13">
        <f>F40+J40</f>
        <v>0</v>
      </c>
      <c r="O40" s="13">
        <f>G40+K40</f>
        <v>0</v>
      </c>
    </row>
    <row r="41" spans="1:15" ht="15" customHeight="1" x14ac:dyDescent="0.25">
      <c r="A41" s="6" t="s">
        <v>101</v>
      </c>
      <c r="B41" s="30" t="s">
        <v>171</v>
      </c>
      <c r="C41" s="31" t="s">
        <v>51</v>
      </c>
      <c r="D41" s="17">
        <f t="shared" ref="D41:D68" si="15">E41+F41+G41</f>
        <v>6.8</v>
      </c>
      <c r="E41" s="17"/>
      <c r="F41" s="17"/>
      <c r="G41" s="17">
        <v>6.8</v>
      </c>
      <c r="H41" s="11">
        <f t="shared" ref="H41:H68" si="16">I41+J41+K41</f>
        <v>0</v>
      </c>
      <c r="I41" s="11"/>
      <c r="J41" s="11"/>
      <c r="K41" s="11"/>
      <c r="L41" s="13">
        <f t="shared" ref="L41:L68" si="17">M41+N41+O41</f>
        <v>6.8</v>
      </c>
      <c r="M41" s="13">
        <f t="shared" ref="M41:M68" si="18">E41+I41</f>
        <v>0</v>
      </c>
      <c r="N41" s="13">
        <f t="shared" ref="N41:N68" si="19">F41+J41</f>
        <v>0</v>
      </c>
      <c r="O41" s="13">
        <f t="shared" ref="O41:O68" si="20">G41+K41</f>
        <v>6.8</v>
      </c>
    </row>
    <row r="42" spans="1:15" ht="15" customHeight="1" x14ac:dyDescent="0.25">
      <c r="A42" s="14" t="s">
        <v>102</v>
      </c>
      <c r="B42" s="19" t="s">
        <v>153</v>
      </c>
      <c r="C42" s="31" t="s">
        <v>51</v>
      </c>
      <c r="D42" s="17">
        <f t="shared" si="15"/>
        <v>7.3</v>
      </c>
      <c r="E42" s="17"/>
      <c r="F42" s="17">
        <v>7.3</v>
      </c>
      <c r="G42" s="17"/>
      <c r="H42" s="11">
        <f t="shared" si="16"/>
        <v>0</v>
      </c>
      <c r="I42" s="11"/>
      <c r="J42" s="11"/>
      <c r="K42" s="11"/>
      <c r="L42" s="13">
        <f t="shared" si="17"/>
        <v>7.3</v>
      </c>
      <c r="M42" s="13">
        <f t="shared" si="18"/>
        <v>0</v>
      </c>
      <c r="N42" s="13">
        <f t="shared" si="19"/>
        <v>7.3</v>
      </c>
      <c r="O42" s="13">
        <f t="shared" si="20"/>
        <v>0</v>
      </c>
    </row>
    <row r="43" spans="1:15" ht="15" customHeight="1" x14ac:dyDescent="0.25">
      <c r="A43" s="20" t="s">
        <v>103</v>
      </c>
      <c r="B43" s="32" t="s">
        <v>368</v>
      </c>
      <c r="C43" s="31" t="s">
        <v>51</v>
      </c>
      <c r="D43" s="17">
        <f t="shared" si="15"/>
        <v>6.5</v>
      </c>
      <c r="E43" s="17"/>
      <c r="F43" s="17"/>
      <c r="G43" s="17">
        <v>6.5</v>
      </c>
      <c r="H43" s="11">
        <f t="shared" si="16"/>
        <v>0</v>
      </c>
      <c r="I43" s="11"/>
      <c r="J43" s="11"/>
      <c r="K43" s="11"/>
      <c r="L43" s="13">
        <f t="shared" si="17"/>
        <v>6.5</v>
      </c>
      <c r="M43" s="13">
        <f t="shared" si="18"/>
        <v>0</v>
      </c>
      <c r="N43" s="13">
        <f t="shared" si="19"/>
        <v>0</v>
      </c>
      <c r="O43" s="13">
        <f t="shared" si="20"/>
        <v>6.5</v>
      </c>
    </row>
    <row r="44" spans="1:15" ht="15" customHeight="1" x14ac:dyDescent="0.25">
      <c r="A44" s="6" t="s">
        <v>104</v>
      </c>
      <c r="B44" s="30" t="s">
        <v>156</v>
      </c>
      <c r="C44" s="16" t="s">
        <v>51</v>
      </c>
      <c r="D44" s="17">
        <f t="shared" si="15"/>
        <v>35.799999999999997</v>
      </c>
      <c r="E44" s="17">
        <v>1.4</v>
      </c>
      <c r="F44" s="17">
        <v>29</v>
      </c>
      <c r="G44" s="17">
        <v>5.4</v>
      </c>
      <c r="H44" s="11">
        <f t="shared" si="16"/>
        <v>0</v>
      </c>
      <c r="I44" s="11"/>
      <c r="J44" s="11"/>
      <c r="K44" s="11"/>
      <c r="L44" s="13">
        <f t="shared" si="17"/>
        <v>35.799999999999997</v>
      </c>
      <c r="M44" s="13">
        <f t="shared" si="18"/>
        <v>1.4</v>
      </c>
      <c r="N44" s="13">
        <f t="shared" si="19"/>
        <v>29</v>
      </c>
      <c r="O44" s="13">
        <f t="shared" si="20"/>
        <v>5.4</v>
      </c>
    </row>
    <row r="45" spans="1:15" ht="15" customHeight="1" x14ac:dyDescent="0.25">
      <c r="A45" s="6" t="s">
        <v>105</v>
      </c>
      <c r="B45" s="30" t="s">
        <v>155</v>
      </c>
      <c r="C45" s="16" t="s">
        <v>51</v>
      </c>
      <c r="D45" s="17">
        <f t="shared" si="15"/>
        <v>1.4</v>
      </c>
      <c r="E45" s="17">
        <v>0.8</v>
      </c>
      <c r="F45" s="17">
        <v>0.6</v>
      </c>
      <c r="G45" s="17"/>
      <c r="H45" s="11">
        <f t="shared" si="16"/>
        <v>0</v>
      </c>
      <c r="I45" s="11"/>
      <c r="J45" s="11"/>
      <c r="K45" s="11"/>
      <c r="L45" s="13">
        <f t="shared" si="17"/>
        <v>1.4</v>
      </c>
      <c r="M45" s="13">
        <f t="shared" si="18"/>
        <v>0.8</v>
      </c>
      <c r="N45" s="13">
        <f t="shared" si="19"/>
        <v>0.6</v>
      </c>
      <c r="O45" s="13">
        <f t="shared" si="20"/>
        <v>0</v>
      </c>
    </row>
    <row r="46" spans="1:15" ht="15" customHeight="1" x14ac:dyDescent="0.25">
      <c r="A46" s="33" t="s">
        <v>106</v>
      </c>
      <c r="B46" s="34" t="s">
        <v>424</v>
      </c>
      <c r="C46" s="16" t="s">
        <v>51</v>
      </c>
      <c r="D46" s="17">
        <f t="shared" si="15"/>
        <v>1.7</v>
      </c>
      <c r="E46" s="17">
        <v>1.7</v>
      </c>
      <c r="F46" s="17"/>
      <c r="G46" s="17"/>
      <c r="H46" s="11">
        <f t="shared" si="16"/>
        <v>0</v>
      </c>
      <c r="I46" s="11"/>
      <c r="J46" s="11"/>
      <c r="K46" s="11"/>
      <c r="L46" s="13">
        <f t="shared" si="17"/>
        <v>1.7</v>
      </c>
      <c r="M46" s="13">
        <f t="shared" si="18"/>
        <v>1.7</v>
      </c>
      <c r="N46" s="13">
        <f t="shared" si="19"/>
        <v>0</v>
      </c>
      <c r="O46" s="13">
        <f t="shared" si="20"/>
        <v>0</v>
      </c>
    </row>
    <row r="47" spans="1:15" ht="15" customHeight="1" x14ac:dyDescent="0.25">
      <c r="A47" s="33" t="s">
        <v>107</v>
      </c>
      <c r="B47" s="35" t="s">
        <v>169</v>
      </c>
      <c r="C47" s="31" t="s">
        <v>51</v>
      </c>
      <c r="D47" s="17">
        <f t="shared" si="15"/>
        <v>6.5</v>
      </c>
      <c r="E47" s="17"/>
      <c r="F47" s="17"/>
      <c r="G47" s="17">
        <v>6.5</v>
      </c>
      <c r="H47" s="11">
        <f t="shared" si="16"/>
        <v>0</v>
      </c>
      <c r="I47" s="11"/>
      <c r="J47" s="11"/>
      <c r="K47" s="11"/>
      <c r="L47" s="13">
        <f t="shared" si="17"/>
        <v>6.5</v>
      </c>
      <c r="M47" s="13">
        <f t="shared" ref="M47:O49" si="21">E47+I47</f>
        <v>0</v>
      </c>
      <c r="N47" s="13">
        <f t="shared" si="21"/>
        <v>0</v>
      </c>
      <c r="O47" s="13">
        <f t="shared" si="21"/>
        <v>6.5</v>
      </c>
    </row>
    <row r="48" spans="1:15" ht="15" customHeight="1" x14ac:dyDescent="0.25">
      <c r="A48" s="33" t="s">
        <v>108</v>
      </c>
      <c r="B48" s="35" t="s">
        <v>44</v>
      </c>
      <c r="C48" s="31"/>
      <c r="D48" s="17">
        <f t="shared" si="15"/>
        <v>0.1</v>
      </c>
      <c r="E48" s="17">
        <v>0.1</v>
      </c>
      <c r="F48" s="17"/>
      <c r="G48" s="17"/>
      <c r="H48" s="11"/>
      <c r="I48" s="11"/>
      <c r="J48" s="11"/>
      <c r="K48" s="11"/>
      <c r="L48" s="13">
        <f t="shared" ref="L48" si="22">M48+N48+O48</f>
        <v>0.1</v>
      </c>
      <c r="M48" s="13">
        <f t="shared" ref="M48" si="23">E48+I48</f>
        <v>0.1</v>
      </c>
      <c r="N48" s="13">
        <f t="shared" ref="N48" si="24">F48+J48</f>
        <v>0</v>
      </c>
      <c r="O48" s="13">
        <f t="shared" ref="O48" si="25">G48+K48</f>
        <v>0</v>
      </c>
    </row>
    <row r="49" spans="1:15" ht="15" customHeight="1" x14ac:dyDescent="0.25">
      <c r="A49" s="33" t="s">
        <v>109</v>
      </c>
      <c r="B49" s="34" t="s">
        <v>425</v>
      </c>
      <c r="C49" s="31" t="s">
        <v>51</v>
      </c>
      <c r="D49" s="17">
        <f>E49+F49+G49</f>
        <v>7</v>
      </c>
      <c r="E49" s="17"/>
      <c r="F49" s="17"/>
      <c r="G49" s="17">
        <v>7</v>
      </c>
      <c r="H49" s="11">
        <f t="shared" si="16"/>
        <v>0</v>
      </c>
      <c r="I49" s="11"/>
      <c r="J49" s="11"/>
      <c r="K49" s="11"/>
      <c r="L49" s="13">
        <f t="shared" si="17"/>
        <v>7</v>
      </c>
      <c r="M49" s="13">
        <f t="shared" si="21"/>
        <v>0</v>
      </c>
      <c r="N49" s="13">
        <f t="shared" si="21"/>
        <v>0</v>
      </c>
      <c r="O49" s="13">
        <f t="shared" si="21"/>
        <v>7</v>
      </c>
    </row>
    <row r="50" spans="1:15" ht="15" customHeight="1" x14ac:dyDescent="0.25">
      <c r="A50" s="33" t="s">
        <v>110</v>
      </c>
      <c r="B50" s="34" t="s">
        <v>64</v>
      </c>
      <c r="C50" s="31" t="s">
        <v>51</v>
      </c>
      <c r="D50" s="17">
        <f t="shared" si="15"/>
        <v>9.4</v>
      </c>
      <c r="E50" s="17"/>
      <c r="F50" s="17"/>
      <c r="G50" s="17">
        <v>9.4</v>
      </c>
      <c r="H50" s="11">
        <f t="shared" si="16"/>
        <v>0</v>
      </c>
      <c r="I50" s="11"/>
      <c r="J50" s="11"/>
      <c r="K50" s="11"/>
      <c r="L50" s="13">
        <f t="shared" si="17"/>
        <v>9.4</v>
      </c>
      <c r="M50" s="13">
        <f t="shared" si="18"/>
        <v>0</v>
      </c>
      <c r="N50" s="13">
        <f t="shared" si="19"/>
        <v>0</v>
      </c>
      <c r="O50" s="13">
        <f t="shared" si="20"/>
        <v>9.4</v>
      </c>
    </row>
    <row r="51" spans="1:15" ht="15" customHeight="1" x14ac:dyDescent="0.25">
      <c r="A51" s="33" t="s">
        <v>159</v>
      </c>
      <c r="B51" s="34" t="s">
        <v>42</v>
      </c>
      <c r="C51" s="31" t="s">
        <v>51</v>
      </c>
      <c r="D51" s="17">
        <f t="shared" si="15"/>
        <v>27</v>
      </c>
      <c r="E51" s="17"/>
      <c r="F51" s="17"/>
      <c r="G51" s="17">
        <v>27</v>
      </c>
      <c r="H51" s="11">
        <f t="shared" si="16"/>
        <v>0</v>
      </c>
      <c r="I51" s="11"/>
      <c r="J51" s="11"/>
      <c r="K51" s="11"/>
      <c r="L51" s="13">
        <f t="shared" si="17"/>
        <v>27</v>
      </c>
      <c r="M51" s="13">
        <f t="shared" si="18"/>
        <v>0</v>
      </c>
      <c r="N51" s="13">
        <f t="shared" si="19"/>
        <v>0</v>
      </c>
      <c r="O51" s="13">
        <f t="shared" si="20"/>
        <v>27</v>
      </c>
    </row>
    <row r="52" spans="1:15" ht="15" customHeight="1" x14ac:dyDescent="0.25">
      <c r="A52" s="33" t="s">
        <v>160</v>
      </c>
      <c r="B52" s="34" t="s">
        <v>426</v>
      </c>
      <c r="C52" s="31" t="s">
        <v>51</v>
      </c>
      <c r="D52" s="17">
        <f>E52+F52+G52</f>
        <v>12</v>
      </c>
      <c r="E52" s="17"/>
      <c r="F52" s="17"/>
      <c r="G52" s="17">
        <v>12</v>
      </c>
      <c r="H52" s="11">
        <f t="shared" si="16"/>
        <v>0</v>
      </c>
      <c r="I52" s="11"/>
      <c r="J52" s="11"/>
      <c r="K52" s="11"/>
      <c r="L52" s="13">
        <f t="shared" si="17"/>
        <v>12</v>
      </c>
      <c r="M52" s="13">
        <f>E52+I52</f>
        <v>0</v>
      </c>
      <c r="N52" s="13">
        <f>F52+J52</f>
        <v>0</v>
      </c>
      <c r="O52" s="13">
        <f>G52+K52</f>
        <v>12</v>
      </c>
    </row>
    <row r="53" spans="1:15" ht="15" customHeight="1" x14ac:dyDescent="0.25">
      <c r="A53" s="33" t="s">
        <v>111</v>
      </c>
      <c r="B53" s="35" t="s">
        <v>41</v>
      </c>
      <c r="C53" s="31" t="s">
        <v>51</v>
      </c>
      <c r="D53" s="17">
        <f t="shared" si="15"/>
        <v>22.6</v>
      </c>
      <c r="E53" s="17"/>
      <c r="F53" s="17"/>
      <c r="G53" s="17">
        <v>22.6</v>
      </c>
      <c r="H53" s="11">
        <f t="shared" si="16"/>
        <v>0</v>
      </c>
      <c r="I53" s="11"/>
      <c r="J53" s="11"/>
      <c r="K53" s="11"/>
      <c r="L53" s="13">
        <f t="shared" si="17"/>
        <v>22.6</v>
      </c>
      <c r="M53" s="13">
        <f t="shared" si="18"/>
        <v>0</v>
      </c>
      <c r="N53" s="13">
        <f t="shared" si="19"/>
        <v>0</v>
      </c>
      <c r="O53" s="13">
        <f t="shared" si="20"/>
        <v>22.6</v>
      </c>
    </row>
    <row r="54" spans="1:15" ht="15" customHeight="1" x14ac:dyDescent="0.25">
      <c r="A54" s="33" t="s">
        <v>161</v>
      </c>
      <c r="B54" s="30" t="s">
        <v>165</v>
      </c>
      <c r="C54" s="31" t="s">
        <v>51</v>
      </c>
      <c r="D54" s="17">
        <f t="shared" si="15"/>
        <v>10.3</v>
      </c>
      <c r="E54" s="17">
        <v>2.2999999999999998</v>
      </c>
      <c r="F54" s="17"/>
      <c r="G54" s="17">
        <v>8</v>
      </c>
      <c r="H54" s="11">
        <f t="shared" si="16"/>
        <v>0</v>
      </c>
      <c r="I54" s="11"/>
      <c r="J54" s="11"/>
      <c r="K54" s="11"/>
      <c r="L54" s="13">
        <f t="shared" si="17"/>
        <v>10.3</v>
      </c>
      <c r="M54" s="13">
        <f t="shared" si="18"/>
        <v>2.2999999999999998</v>
      </c>
      <c r="N54" s="13">
        <f t="shared" si="19"/>
        <v>0</v>
      </c>
      <c r="O54" s="13">
        <f t="shared" si="20"/>
        <v>8</v>
      </c>
    </row>
    <row r="55" spans="1:15" ht="15" customHeight="1" x14ac:dyDescent="0.25">
      <c r="A55" s="6" t="s">
        <v>162</v>
      </c>
      <c r="B55" s="30" t="s">
        <v>157</v>
      </c>
      <c r="C55" s="31" t="s">
        <v>51</v>
      </c>
      <c r="D55" s="17">
        <f t="shared" si="15"/>
        <v>60.4</v>
      </c>
      <c r="E55" s="17"/>
      <c r="F55" s="17"/>
      <c r="G55" s="17">
        <v>60.4</v>
      </c>
      <c r="H55" s="11">
        <f t="shared" si="16"/>
        <v>0</v>
      </c>
      <c r="I55" s="11"/>
      <c r="J55" s="11"/>
      <c r="K55" s="11"/>
      <c r="L55" s="13">
        <f t="shared" si="17"/>
        <v>60.4</v>
      </c>
      <c r="M55" s="13">
        <f t="shared" si="18"/>
        <v>0</v>
      </c>
      <c r="N55" s="13">
        <f t="shared" si="19"/>
        <v>0</v>
      </c>
      <c r="O55" s="13">
        <f t="shared" si="20"/>
        <v>60.4</v>
      </c>
    </row>
    <row r="56" spans="1:15" ht="15" customHeight="1" x14ac:dyDescent="0.25">
      <c r="A56" s="6" t="s">
        <v>112</v>
      </c>
      <c r="B56" s="30" t="s">
        <v>34</v>
      </c>
      <c r="C56" s="31" t="s">
        <v>51</v>
      </c>
      <c r="D56" s="17">
        <f t="shared" si="15"/>
        <v>35.299999999999997</v>
      </c>
      <c r="E56" s="17"/>
      <c r="F56" s="17"/>
      <c r="G56" s="17">
        <v>35.299999999999997</v>
      </c>
      <c r="H56" s="11">
        <f t="shared" si="16"/>
        <v>0</v>
      </c>
      <c r="I56" s="11"/>
      <c r="J56" s="11"/>
      <c r="K56" s="11"/>
      <c r="L56" s="13">
        <f t="shared" si="17"/>
        <v>35.299999999999997</v>
      </c>
      <c r="M56" s="13">
        <f t="shared" si="18"/>
        <v>0</v>
      </c>
      <c r="N56" s="13">
        <f t="shared" si="19"/>
        <v>0</v>
      </c>
      <c r="O56" s="13">
        <f t="shared" si="20"/>
        <v>35.299999999999997</v>
      </c>
    </row>
    <row r="57" spans="1:15" ht="15" customHeight="1" x14ac:dyDescent="0.25">
      <c r="A57" s="6" t="s">
        <v>113</v>
      </c>
      <c r="B57" s="30" t="s">
        <v>36</v>
      </c>
      <c r="C57" s="31" t="s">
        <v>51</v>
      </c>
      <c r="D57" s="17">
        <f t="shared" si="15"/>
        <v>34.1</v>
      </c>
      <c r="E57" s="17"/>
      <c r="F57" s="17"/>
      <c r="G57" s="17">
        <v>34.1</v>
      </c>
      <c r="H57" s="11">
        <f t="shared" si="16"/>
        <v>0</v>
      </c>
      <c r="I57" s="11"/>
      <c r="J57" s="11"/>
      <c r="K57" s="11"/>
      <c r="L57" s="13">
        <f t="shared" si="17"/>
        <v>34.1</v>
      </c>
      <c r="M57" s="13">
        <f t="shared" si="18"/>
        <v>0</v>
      </c>
      <c r="N57" s="13">
        <f t="shared" si="19"/>
        <v>0</v>
      </c>
      <c r="O57" s="13">
        <f t="shared" si="20"/>
        <v>34.1</v>
      </c>
    </row>
    <row r="58" spans="1:15" ht="15" customHeight="1" x14ac:dyDescent="0.25">
      <c r="A58" s="6" t="s">
        <v>114</v>
      </c>
      <c r="B58" s="30" t="s">
        <v>38</v>
      </c>
      <c r="C58" s="31" t="s">
        <v>51</v>
      </c>
      <c r="D58" s="17">
        <f t="shared" si="15"/>
        <v>76.400000000000006</v>
      </c>
      <c r="E58" s="17"/>
      <c r="F58" s="17"/>
      <c r="G58" s="17">
        <v>76.400000000000006</v>
      </c>
      <c r="H58" s="11">
        <f t="shared" si="16"/>
        <v>0</v>
      </c>
      <c r="I58" s="11"/>
      <c r="J58" s="11"/>
      <c r="K58" s="11"/>
      <c r="L58" s="13">
        <f t="shared" si="17"/>
        <v>76.400000000000006</v>
      </c>
      <c r="M58" s="13">
        <f t="shared" si="18"/>
        <v>0</v>
      </c>
      <c r="N58" s="13">
        <f t="shared" si="19"/>
        <v>0</v>
      </c>
      <c r="O58" s="13">
        <f t="shared" si="20"/>
        <v>76.400000000000006</v>
      </c>
    </row>
    <row r="59" spans="1:15" ht="15" customHeight="1" x14ac:dyDescent="0.25">
      <c r="A59" s="6" t="s">
        <v>115</v>
      </c>
      <c r="B59" s="30" t="s">
        <v>37</v>
      </c>
      <c r="C59" s="31" t="s">
        <v>51</v>
      </c>
      <c r="D59" s="17">
        <f t="shared" si="15"/>
        <v>37.9</v>
      </c>
      <c r="E59" s="17"/>
      <c r="F59" s="17"/>
      <c r="G59" s="17">
        <v>37.9</v>
      </c>
      <c r="H59" s="11">
        <f t="shared" si="16"/>
        <v>0</v>
      </c>
      <c r="I59" s="11"/>
      <c r="J59" s="11"/>
      <c r="K59" s="11"/>
      <c r="L59" s="13">
        <f t="shared" si="17"/>
        <v>37.9</v>
      </c>
      <c r="M59" s="13">
        <f t="shared" si="18"/>
        <v>0</v>
      </c>
      <c r="N59" s="13">
        <f t="shared" si="19"/>
        <v>0</v>
      </c>
      <c r="O59" s="13">
        <f t="shared" si="20"/>
        <v>37.9</v>
      </c>
    </row>
    <row r="60" spans="1:15" ht="15" customHeight="1" x14ac:dyDescent="0.25">
      <c r="A60" s="6" t="s">
        <v>116</v>
      </c>
      <c r="B60" s="36" t="s">
        <v>35</v>
      </c>
      <c r="C60" s="16" t="s">
        <v>51</v>
      </c>
      <c r="D60" s="17">
        <f t="shared" si="15"/>
        <v>62</v>
      </c>
      <c r="E60" s="17"/>
      <c r="F60" s="17"/>
      <c r="G60" s="17">
        <v>62</v>
      </c>
      <c r="H60" s="11">
        <f t="shared" si="16"/>
        <v>0</v>
      </c>
      <c r="I60" s="11"/>
      <c r="J60" s="11"/>
      <c r="K60" s="11"/>
      <c r="L60" s="13">
        <f t="shared" si="17"/>
        <v>62</v>
      </c>
      <c r="M60" s="13">
        <f t="shared" si="18"/>
        <v>0</v>
      </c>
      <c r="N60" s="13">
        <f t="shared" si="19"/>
        <v>0</v>
      </c>
      <c r="O60" s="13">
        <f t="shared" si="20"/>
        <v>62</v>
      </c>
    </row>
    <row r="61" spans="1:15" ht="15" customHeight="1" x14ac:dyDescent="0.25">
      <c r="A61" s="6" t="s">
        <v>170</v>
      </c>
      <c r="B61" s="37" t="s">
        <v>39</v>
      </c>
      <c r="C61" s="16" t="s">
        <v>51</v>
      </c>
      <c r="D61" s="17">
        <f t="shared" si="15"/>
        <v>9.6</v>
      </c>
      <c r="E61" s="17"/>
      <c r="F61" s="17"/>
      <c r="G61" s="17">
        <v>9.6</v>
      </c>
      <c r="H61" s="11">
        <f t="shared" si="16"/>
        <v>0</v>
      </c>
      <c r="I61" s="11"/>
      <c r="J61" s="11"/>
      <c r="K61" s="11"/>
      <c r="L61" s="13">
        <f t="shared" si="17"/>
        <v>9.6</v>
      </c>
      <c r="M61" s="13">
        <f t="shared" si="18"/>
        <v>0</v>
      </c>
      <c r="N61" s="13">
        <f t="shared" si="19"/>
        <v>0</v>
      </c>
      <c r="O61" s="13">
        <f t="shared" si="20"/>
        <v>9.6</v>
      </c>
    </row>
    <row r="62" spans="1:15" ht="15" customHeight="1" x14ac:dyDescent="0.25">
      <c r="A62" s="6" t="s">
        <v>117</v>
      </c>
      <c r="B62" s="37" t="s">
        <v>40</v>
      </c>
      <c r="C62" s="16" t="s">
        <v>51</v>
      </c>
      <c r="D62" s="17">
        <f t="shared" si="15"/>
        <v>16.100000000000001</v>
      </c>
      <c r="E62" s="17"/>
      <c r="F62" s="17"/>
      <c r="G62" s="17">
        <v>16.100000000000001</v>
      </c>
      <c r="H62" s="11">
        <f t="shared" si="16"/>
        <v>0</v>
      </c>
      <c r="I62" s="11"/>
      <c r="J62" s="11"/>
      <c r="K62" s="11"/>
      <c r="L62" s="13">
        <f t="shared" si="17"/>
        <v>16.100000000000001</v>
      </c>
      <c r="M62" s="13">
        <f t="shared" si="18"/>
        <v>0</v>
      </c>
      <c r="N62" s="13">
        <f t="shared" si="19"/>
        <v>0</v>
      </c>
      <c r="O62" s="13">
        <f t="shared" si="20"/>
        <v>16.100000000000001</v>
      </c>
    </row>
    <row r="63" spans="1:15" ht="15" customHeight="1" x14ac:dyDescent="0.25">
      <c r="A63" s="6" t="s">
        <v>118</v>
      </c>
      <c r="B63" s="36" t="s">
        <v>49</v>
      </c>
      <c r="C63" s="16" t="s">
        <v>51</v>
      </c>
      <c r="D63" s="17">
        <f t="shared" si="15"/>
        <v>4</v>
      </c>
      <c r="E63" s="17"/>
      <c r="F63" s="17">
        <v>0.1</v>
      </c>
      <c r="G63" s="17">
        <v>3.9</v>
      </c>
      <c r="H63" s="11">
        <f t="shared" si="16"/>
        <v>0</v>
      </c>
      <c r="I63" s="11"/>
      <c r="J63" s="11"/>
      <c r="K63" s="11"/>
      <c r="L63" s="13">
        <f t="shared" si="17"/>
        <v>4</v>
      </c>
      <c r="M63" s="13">
        <f t="shared" si="18"/>
        <v>0</v>
      </c>
      <c r="N63" s="13">
        <f t="shared" si="19"/>
        <v>0.1</v>
      </c>
      <c r="O63" s="13">
        <f t="shared" si="20"/>
        <v>3.9</v>
      </c>
    </row>
    <row r="64" spans="1:15" ht="15" customHeight="1" x14ac:dyDescent="0.25">
      <c r="A64" s="6" t="s">
        <v>119</v>
      </c>
      <c r="B64" s="36" t="s">
        <v>48</v>
      </c>
      <c r="C64" s="16" t="s">
        <v>51</v>
      </c>
      <c r="D64" s="17">
        <f t="shared" si="15"/>
        <v>52.3</v>
      </c>
      <c r="E64" s="17"/>
      <c r="F64" s="17">
        <v>0.3</v>
      </c>
      <c r="G64" s="17">
        <v>52</v>
      </c>
      <c r="H64" s="11">
        <f t="shared" si="16"/>
        <v>0</v>
      </c>
      <c r="I64" s="11"/>
      <c r="J64" s="11"/>
      <c r="K64" s="11"/>
      <c r="L64" s="13">
        <f t="shared" si="17"/>
        <v>52.3</v>
      </c>
      <c r="M64" s="13">
        <f t="shared" si="18"/>
        <v>0</v>
      </c>
      <c r="N64" s="13">
        <f t="shared" si="19"/>
        <v>0.3</v>
      </c>
      <c r="O64" s="13">
        <f t="shared" si="20"/>
        <v>52</v>
      </c>
    </row>
    <row r="65" spans="1:15" ht="15" customHeight="1" x14ac:dyDescent="0.25">
      <c r="A65" s="6" t="s">
        <v>120</v>
      </c>
      <c r="B65" s="36" t="s">
        <v>66</v>
      </c>
      <c r="C65" s="16" t="s">
        <v>51</v>
      </c>
      <c r="D65" s="17">
        <f t="shared" si="15"/>
        <v>9.4</v>
      </c>
      <c r="E65" s="17"/>
      <c r="F65" s="17"/>
      <c r="G65" s="17">
        <v>9.4</v>
      </c>
      <c r="H65" s="11">
        <f t="shared" si="16"/>
        <v>0</v>
      </c>
      <c r="I65" s="11"/>
      <c r="J65" s="11"/>
      <c r="K65" s="11"/>
      <c r="L65" s="13">
        <f t="shared" si="17"/>
        <v>9.4</v>
      </c>
      <c r="M65" s="13">
        <f t="shared" si="18"/>
        <v>0</v>
      </c>
      <c r="N65" s="13">
        <f t="shared" si="19"/>
        <v>0</v>
      </c>
      <c r="O65" s="13">
        <f t="shared" si="20"/>
        <v>9.4</v>
      </c>
    </row>
    <row r="66" spans="1:15" ht="15" customHeight="1" x14ac:dyDescent="0.25">
      <c r="A66" s="6" t="s">
        <v>121</v>
      </c>
      <c r="B66" s="36" t="s">
        <v>50</v>
      </c>
      <c r="C66" s="16" t="s">
        <v>51</v>
      </c>
      <c r="D66" s="17">
        <f t="shared" si="15"/>
        <v>26.5</v>
      </c>
      <c r="E66" s="17"/>
      <c r="F66" s="17">
        <v>26.5</v>
      </c>
      <c r="G66" s="17"/>
      <c r="H66" s="11">
        <f t="shared" si="16"/>
        <v>0</v>
      </c>
      <c r="I66" s="11"/>
      <c r="J66" s="11"/>
      <c r="K66" s="11"/>
      <c r="L66" s="13">
        <f t="shared" si="17"/>
        <v>26.5</v>
      </c>
      <c r="M66" s="13">
        <f t="shared" si="18"/>
        <v>0</v>
      </c>
      <c r="N66" s="13">
        <f t="shared" si="19"/>
        <v>26.5</v>
      </c>
      <c r="O66" s="13">
        <f t="shared" si="20"/>
        <v>0</v>
      </c>
    </row>
    <row r="67" spans="1:15" ht="15" customHeight="1" x14ac:dyDescent="0.25">
      <c r="A67" s="6" t="s">
        <v>166</v>
      </c>
      <c r="B67" s="36" t="s">
        <v>172</v>
      </c>
      <c r="C67" s="16" t="s">
        <v>51</v>
      </c>
      <c r="D67" s="17">
        <f t="shared" si="15"/>
        <v>14.1</v>
      </c>
      <c r="E67" s="17"/>
      <c r="F67" s="17"/>
      <c r="G67" s="17">
        <v>14.1</v>
      </c>
      <c r="H67" s="11">
        <f t="shared" si="16"/>
        <v>0</v>
      </c>
      <c r="I67" s="11"/>
      <c r="J67" s="11"/>
      <c r="K67" s="11"/>
      <c r="L67" s="13">
        <f t="shared" si="17"/>
        <v>14.1</v>
      </c>
      <c r="M67" s="13">
        <f t="shared" si="18"/>
        <v>0</v>
      </c>
      <c r="N67" s="13">
        <f t="shared" si="19"/>
        <v>0</v>
      </c>
      <c r="O67" s="13">
        <f t="shared" si="20"/>
        <v>14.1</v>
      </c>
    </row>
    <row r="68" spans="1:15" s="38" customFormat="1" ht="15" customHeight="1" x14ac:dyDescent="0.25">
      <c r="A68" s="6" t="s">
        <v>122</v>
      </c>
      <c r="B68" s="36" t="s">
        <v>173</v>
      </c>
      <c r="C68" s="16" t="s">
        <v>51</v>
      </c>
      <c r="D68" s="17">
        <f t="shared" si="15"/>
        <v>2</v>
      </c>
      <c r="E68" s="17">
        <v>2</v>
      </c>
      <c r="F68" s="17"/>
      <c r="G68" s="17"/>
      <c r="H68" s="11">
        <f t="shared" si="16"/>
        <v>0</v>
      </c>
      <c r="I68" s="11"/>
      <c r="J68" s="11"/>
      <c r="K68" s="11"/>
      <c r="L68" s="13">
        <f t="shared" si="17"/>
        <v>2</v>
      </c>
      <c r="M68" s="13">
        <f t="shared" si="18"/>
        <v>2</v>
      </c>
      <c r="N68" s="13">
        <f t="shared" si="19"/>
        <v>0</v>
      </c>
      <c r="O68" s="13">
        <f t="shared" si="20"/>
        <v>0</v>
      </c>
    </row>
    <row r="69" spans="1:15" ht="15.95" customHeight="1" x14ac:dyDescent="0.25">
      <c r="A69" s="55" t="s">
        <v>123</v>
      </c>
      <c r="B69" s="28" t="s">
        <v>182</v>
      </c>
      <c r="C69" s="26"/>
      <c r="D69" s="22">
        <f t="shared" ref="D69:O69" si="26">SUM(D40:D68)</f>
        <v>596</v>
      </c>
      <c r="E69" s="22">
        <f t="shared" si="26"/>
        <v>9.8000000000000007</v>
      </c>
      <c r="F69" s="22">
        <f t="shared" si="26"/>
        <v>63.8</v>
      </c>
      <c r="G69" s="22">
        <f t="shared" si="26"/>
        <v>522.4</v>
      </c>
      <c r="H69" s="25">
        <f t="shared" si="26"/>
        <v>0</v>
      </c>
      <c r="I69" s="25">
        <f t="shared" si="26"/>
        <v>0</v>
      </c>
      <c r="J69" s="25">
        <f t="shared" si="26"/>
        <v>0</v>
      </c>
      <c r="K69" s="25">
        <f t="shared" si="26"/>
        <v>0</v>
      </c>
      <c r="L69" s="22">
        <f t="shared" si="26"/>
        <v>596</v>
      </c>
      <c r="M69" s="22">
        <f t="shared" si="26"/>
        <v>9.8000000000000007</v>
      </c>
      <c r="N69" s="22">
        <f t="shared" si="26"/>
        <v>63.8</v>
      </c>
      <c r="O69" s="22">
        <f t="shared" si="26"/>
        <v>522.4</v>
      </c>
    </row>
    <row r="70" spans="1:15" ht="15.95" customHeight="1" x14ac:dyDescent="0.25">
      <c r="A70" s="39" t="s">
        <v>124</v>
      </c>
      <c r="B70" s="455" t="s">
        <v>67</v>
      </c>
      <c r="C70" s="455"/>
      <c r="D70" s="455"/>
      <c r="E70" s="455"/>
      <c r="F70" s="455"/>
      <c r="G70" s="455"/>
      <c r="H70" s="455"/>
      <c r="I70" s="455"/>
      <c r="J70" s="455"/>
      <c r="K70" s="455"/>
      <c r="L70" s="455"/>
      <c r="M70" s="455"/>
      <c r="N70" s="455"/>
      <c r="O70" s="455"/>
    </row>
    <row r="71" spans="1:15" ht="15" customHeight="1" x14ac:dyDescent="0.25">
      <c r="A71" s="20" t="s">
        <v>125</v>
      </c>
      <c r="B71" s="30" t="s">
        <v>7</v>
      </c>
      <c r="C71" s="40" t="s">
        <v>30</v>
      </c>
      <c r="D71" s="17">
        <f>E71+F71+G71</f>
        <v>0.7</v>
      </c>
      <c r="E71" s="17">
        <v>0.4</v>
      </c>
      <c r="F71" s="17">
        <v>0.3</v>
      </c>
      <c r="G71" s="17"/>
      <c r="H71" s="11">
        <f>I71+J71+K71</f>
        <v>0</v>
      </c>
      <c r="I71" s="11"/>
      <c r="J71" s="11"/>
      <c r="K71" s="11"/>
      <c r="L71" s="13">
        <f>M71+N71+O71</f>
        <v>0.7</v>
      </c>
      <c r="M71" s="13">
        <f>E71+I71</f>
        <v>0.4</v>
      </c>
      <c r="N71" s="13">
        <f>F71+J71</f>
        <v>0.3</v>
      </c>
      <c r="O71" s="13">
        <f>G71+K71</f>
        <v>0</v>
      </c>
    </row>
    <row r="72" spans="1:15" ht="15" customHeight="1" x14ac:dyDescent="0.25">
      <c r="A72" s="39" t="s">
        <v>126</v>
      </c>
      <c r="B72" s="30" t="s">
        <v>10</v>
      </c>
      <c r="C72" s="40" t="s">
        <v>30</v>
      </c>
      <c r="D72" s="17">
        <f t="shared" ref="D72:D84" si="27">E72+F72+G72</f>
        <v>0.8</v>
      </c>
      <c r="E72" s="17">
        <v>0.2</v>
      </c>
      <c r="F72" s="17">
        <v>0.6</v>
      </c>
      <c r="G72" s="17"/>
      <c r="H72" s="11">
        <f t="shared" ref="H72:H84" si="28">I72+J72+K72</f>
        <v>0</v>
      </c>
      <c r="I72" s="11"/>
      <c r="J72" s="11"/>
      <c r="K72" s="11"/>
      <c r="L72" s="13">
        <f t="shared" ref="L72:L84" si="29">M72+N72+O72</f>
        <v>0.8</v>
      </c>
      <c r="M72" s="13">
        <f t="shared" ref="M72:M84" si="30">E72+I72</f>
        <v>0.2</v>
      </c>
      <c r="N72" s="13">
        <f t="shared" ref="N72:N84" si="31">F72+J72</f>
        <v>0.6</v>
      </c>
      <c r="O72" s="13">
        <f t="shared" ref="O72:O84" si="32">G72+K72</f>
        <v>0</v>
      </c>
    </row>
    <row r="73" spans="1:15" ht="15" customHeight="1" x14ac:dyDescent="0.25">
      <c r="A73" s="41" t="s">
        <v>127</v>
      </c>
      <c r="B73" s="30" t="s">
        <v>11</v>
      </c>
      <c r="C73" s="40" t="s">
        <v>30</v>
      </c>
      <c r="D73" s="17">
        <f t="shared" si="27"/>
        <v>2</v>
      </c>
      <c r="E73" s="17">
        <v>1</v>
      </c>
      <c r="F73" s="17">
        <v>1</v>
      </c>
      <c r="G73" s="17"/>
      <c r="H73" s="11">
        <f t="shared" si="28"/>
        <v>0</v>
      </c>
      <c r="I73" s="11"/>
      <c r="J73" s="11"/>
      <c r="K73" s="11"/>
      <c r="L73" s="13">
        <f t="shared" si="29"/>
        <v>2</v>
      </c>
      <c r="M73" s="13">
        <f t="shared" si="30"/>
        <v>1</v>
      </c>
      <c r="N73" s="13">
        <f t="shared" si="31"/>
        <v>1</v>
      </c>
      <c r="O73" s="13">
        <f t="shared" si="32"/>
        <v>0</v>
      </c>
    </row>
    <row r="74" spans="1:15" ht="15" customHeight="1" x14ac:dyDescent="0.25">
      <c r="A74" s="33" t="s">
        <v>128</v>
      </c>
      <c r="B74" s="30" t="s">
        <v>15</v>
      </c>
      <c r="C74" s="40" t="s">
        <v>30</v>
      </c>
      <c r="D74" s="17">
        <f t="shared" si="27"/>
        <v>1</v>
      </c>
      <c r="E74" s="17">
        <v>0.2</v>
      </c>
      <c r="F74" s="17">
        <v>0.8</v>
      </c>
      <c r="G74" s="17"/>
      <c r="H74" s="11">
        <f t="shared" si="28"/>
        <v>0</v>
      </c>
      <c r="I74" s="11"/>
      <c r="J74" s="11"/>
      <c r="K74" s="11"/>
      <c r="L74" s="13">
        <f t="shared" si="29"/>
        <v>1</v>
      </c>
      <c r="M74" s="13">
        <f t="shared" si="30"/>
        <v>0.2</v>
      </c>
      <c r="N74" s="13">
        <f t="shared" si="31"/>
        <v>0.8</v>
      </c>
      <c r="O74" s="13">
        <f t="shared" si="32"/>
        <v>0</v>
      </c>
    </row>
    <row r="75" spans="1:15" ht="15" customHeight="1" x14ac:dyDescent="0.25">
      <c r="A75" s="33" t="s">
        <v>129</v>
      </c>
      <c r="B75" s="30" t="s">
        <v>27</v>
      </c>
      <c r="C75" s="40" t="s">
        <v>30</v>
      </c>
      <c r="D75" s="17">
        <f t="shared" si="27"/>
        <v>12.8</v>
      </c>
      <c r="E75" s="17"/>
      <c r="F75" s="17">
        <v>10.5</v>
      </c>
      <c r="G75" s="17">
        <v>2.2999999999999998</v>
      </c>
      <c r="H75" s="11">
        <f t="shared" si="28"/>
        <v>0</v>
      </c>
      <c r="I75" s="11"/>
      <c r="J75" s="11"/>
      <c r="K75" s="11"/>
      <c r="L75" s="13">
        <f t="shared" si="29"/>
        <v>12.8</v>
      </c>
      <c r="M75" s="13">
        <f t="shared" si="30"/>
        <v>0</v>
      </c>
      <c r="N75" s="13">
        <f t="shared" si="31"/>
        <v>10.5</v>
      </c>
      <c r="O75" s="13">
        <f t="shared" si="32"/>
        <v>2.2999999999999998</v>
      </c>
    </row>
    <row r="76" spans="1:15" ht="15" customHeight="1" x14ac:dyDescent="0.25">
      <c r="A76" s="33" t="s">
        <v>130</v>
      </c>
      <c r="B76" s="30" t="s">
        <v>57</v>
      </c>
      <c r="C76" s="40" t="s">
        <v>30</v>
      </c>
      <c r="D76" s="17">
        <f t="shared" si="27"/>
        <v>2.8000000000000003</v>
      </c>
      <c r="E76" s="17">
        <v>0.2</v>
      </c>
      <c r="F76" s="17">
        <v>2.6</v>
      </c>
      <c r="G76" s="17"/>
      <c r="H76" s="11">
        <f t="shared" si="28"/>
        <v>0</v>
      </c>
      <c r="I76" s="11"/>
      <c r="J76" s="11"/>
      <c r="K76" s="11"/>
      <c r="L76" s="13">
        <f t="shared" si="29"/>
        <v>2.8000000000000003</v>
      </c>
      <c r="M76" s="13">
        <f t="shared" si="30"/>
        <v>0.2</v>
      </c>
      <c r="N76" s="13">
        <f t="shared" si="31"/>
        <v>2.6</v>
      </c>
      <c r="O76" s="13">
        <f t="shared" si="32"/>
        <v>0</v>
      </c>
    </row>
    <row r="77" spans="1:15" ht="15" customHeight="1" x14ac:dyDescent="0.25">
      <c r="A77" s="33" t="s">
        <v>131</v>
      </c>
      <c r="B77" s="30" t="s">
        <v>58</v>
      </c>
      <c r="C77" s="40" t="s">
        <v>30</v>
      </c>
      <c r="D77" s="17">
        <f t="shared" si="27"/>
        <v>2.1</v>
      </c>
      <c r="E77" s="17">
        <v>0.3</v>
      </c>
      <c r="F77" s="17">
        <v>1.8</v>
      </c>
      <c r="G77" s="17"/>
      <c r="H77" s="11">
        <f t="shared" si="28"/>
        <v>0</v>
      </c>
      <c r="I77" s="11"/>
      <c r="J77" s="11"/>
      <c r="K77" s="11"/>
      <c r="L77" s="13">
        <f t="shared" si="29"/>
        <v>2.1</v>
      </c>
      <c r="M77" s="13">
        <f t="shared" si="30"/>
        <v>0.3</v>
      </c>
      <c r="N77" s="13">
        <f t="shared" si="31"/>
        <v>1.8</v>
      </c>
      <c r="O77" s="13">
        <f t="shared" si="32"/>
        <v>0</v>
      </c>
    </row>
    <row r="78" spans="1:15" ht="15" customHeight="1" x14ac:dyDescent="0.25">
      <c r="A78" s="33" t="s">
        <v>132</v>
      </c>
      <c r="B78" s="30" t="s">
        <v>427</v>
      </c>
      <c r="C78" s="40" t="s">
        <v>30</v>
      </c>
      <c r="D78" s="17">
        <f t="shared" si="27"/>
        <v>2.6</v>
      </c>
      <c r="E78" s="17">
        <v>0.5</v>
      </c>
      <c r="F78" s="17">
        <v>2.1</v>
      </c>
      <c r="G78" s="17"/>
      <c r="H78" s="11">
        <f t="shared" si="28"/>
        <v>0</v>
      </c>
      <c r="I78" s="11"/>
      <c r="J78" s="11"/>
      <c r="K78" s="11"/>
      <c r="L78" s="13">
        <f t="shared" si="29"/>
        <v>2.6</v>
      </c>
      <c r="M78" s="13">
        <f t="shared" si="30"/>
        <v>0.5</v>
      </c>
      <c r="N78" s="13">
        <f t="shared" si="31"/>
        <v>2.1</v>
      </c>
      <c r="O78" s="13">
        <f t="shared" si="32"/>
        <v>0</v>
      </c>
    </row>
    <row r="79" spans="1:15" ht="15" customHeight="1" x14ac:dyDescent="0.25">
      <c r="A79" s="33" t="s">
        <v>133</v>
      </c>
      <c r="B79" s="30" t="s">
        <v>428</v>
      </c>
      <c r="C79" s="40" t="s">
        <v>30</v>
      </c>
      <c r="D79" s="17">
        <f t="shared" si="27"/>
        <v>0.8</v>
      </c>
      <c r="E79" s="17">
        <v>0.4</v>
      </c>
      <c r="F79" s="17">
        <v>0.4</v>
      </c>
      <c r="G79" s="17"/>
      <c r="H79" s="11">
        <f t="shared" si="28"/>
        <v>0</v>
      </c>
      <c r="I79" s="11"/>
      <c r="J79" s="11"/>
      <c r="K79" s="11"/>
      <c r="L79" s="13">
        <f t="shared" si="29"/>
        <v>0.8</v>
      </c>
      <c r="M79" s="13">
        <f t="shared" si="30"/>
        <v>0.4</v>
      </c>
      <c r="N79" s="13">
        <f t="shared" si="31"/>
        <v>0.4</v>
      </c>
      <c r="O79" s="13">
        <f t="shared" si="32"/>
        <v>0</v>
      </c>
    </row>
    <row r="80" spans="1:15" ht="15" customHeight="1" x14ac:dyDescent="0.25">
      <c r="A80" s="33" t="s">
        <v>167</v>
      </c>
      <c r="B80" s="30" t="s">
        <v>68</v>
      </c>
      <c r="C80" s="40" t="s">
        <v>30</v>
      </c>
      <c r="D80" s="17">
        <f t="shared" si="27"/>
        <v>1.5</v>
      </c>
      <c r="E80" s="17">
        <v>0.8</v>
      </c>
      <c r="F80" s="17">
        <v>0.7</v>
      </c>
      <c r="G80" s="17"/>
      <c r="H80" s="11">
        <f t="shared" si="28"/>
        <v>0</v>
      </c>
      <c r="I80" s="11"/>
      <c r="J80" s="11"/>
      <c r="K80" s="11"/>
      <c r="L80" s="13">
        <f t="shared" si="29"/>
        <v>1.5</v>
      </c>
      <c r="M80" s="13">
        <f t="shared" si="30"/>
        <v>0.8</v>
      </c>
      <c r="N80" s="13">
        <f t="shared" si="31"/>
        <v>0.7</v>
      </c>
      <c r="O80" s="13">
        <f t="shared" si="32"/>
        <v>0</v>
      </c>
    </row>
    <row r="81" spans="1:15" ht="15" customHeight="1" x14ac:dyDescent="0.25">
      <c r="A81" s="33" t="s">
        <v>134</v>
      </c>
      <c r="B81" s="30" t="s">
        <v>158</v>
      </c>
      <c r="C81" s="40" t="s">
        <v>30</v>
      </c>
      <c r="D81" s="17">
        <f t="shared" si="27"/>
        <v>1.1000000000000001</v>
      </c>
      <c r="E81" s="17">
        <v>0.5</v>
      </c>
      <c r="F81" s="17">
        <v>0.6</v>
      </c>
      <c r="G81" s="17"/>
      <c r="H81" s="11">
        <f t="shared" si="28"/>
        <v>0</v>
      </c>
      <c r="I81" s="11"/>
      <c r="J81" s="11"/>
      <c r="K81" s="11"/>
      <c r="L81" s="13">
        <f t="shared" si="29"/>
        <v>1.1000000000000001</v>
      </c>
      <c r="M81" s="13">
        <f t="shared" si="30"/>
        <v>0.5</v>
      </c>
      <c r="N81" s="13">
        <f t="shared" si="31"/>
        <v>0.6</v>
      </c>
      <c r="O81" s="13">
        <f t="shared" si="32"/>
        <v>0</v>
      </c>
    </row>
    <row r="82" spans="1:15" ht="15" customHeight="1" x14ac:dyDescent="0.25">
      <c r="A82" s="33" t="s">
        <v>135</v>
      </c>
      <c r="B82" s="30" t="s">
        <v>28</v>
      </c>
      <c r="C82" s="40" t="s">
        <v>30</v>
      </c>
      <c r="D82" s="17">
        <f t="shared" si="27"/>
        <v>1.3</v>
      </c>
      <c r="E82" s="17"/>
      <c r="F82" s="17">
        <v>1.3</v>
      </c>
      <c r="G82" s="17"/>
      <c r="H82" s="11">
        <f t="shared" si="28"/>
        <v>0</v>
      </c>
      <c r="I82" s="11"/>
      <c r="J82" s="11"/>
      <c r="K82" s="11"/>
      <c r="L82" s="13">
        <f t="shared" si="29"/>
        <v>1.3</v>
      </c>
      <c r="M82" s="13">
        <f t="shared" si="30"/>
        <v>0</v>
      </c>
      <c r="N82" s="13">
        <f t="shared" si="31"/>
        <v>1.3</v>
      </c>
      <c r="O82" s="13">
        <f t="shared" si="32"/>
        <v>0</v>
      </c>
    </row>
    <row r="83" spans="1:15" ht="15" customHeight="1" x14ac:dyDescent="0.25">
      <c r="A83" s="33" t="s">
        <v>136</v>
      </c>
      <c r="B83" s="13" t="s">
        <v>29</v>
      </c>
      <c r="C83" s="40" t="s">
        <v>30</v>
      </c>
      <c r="D83" s="17">
        <f t="shared" si="27"/>
        <v>11.6</v>
      </c>
      <c r="E83" s="17">
        <v>8.6</v>
      </c>
      <c r="F83" s="17">
        <v>3</v>
      </c>
      <c r="G83" s="17"/>
      <c r="H83" s="11">
        <f t="shared" si="28"/>
        <v>0</v>
      </c>
      <c r="I83" s="11"/>
      <c r="J83" s="11"/>
      <c r="K83" s="11"/>
      <c r="L83" s="13">
        <f t="shared" si="29"/>
        <v>11.6</v>
      </c>
      <c r="M83" s="13">
        <f t="shared" si="30"/>
        <v>8.6</v>
      </c>
      <c r="N83" s="13">
        <f t="shared" si="31"/>
        <v>3</v>
      </c>
      <c r="O83" s="13">
        <f t="shared" si="32"/>
        <v>0</v>
      </c>
    </row>
    <row r="84" spans="1:15" ht="15" customHeight="1" x14ac:dyDescent="0.25">
      <c r="A84" s="33" t="s">
        <v>137</v>
      </c>
      <c r="B84" s="42" t="s">
        <v>65</v>
      </c>
      <c r="C84" s="40" t="s">
        <v>30</v>
      </c>
      <c r="D84" s="17">
        <f t="shared" si="27"/>
        <v>13</v>
      </c>
      <c r="E84" s="17"/>
      <c r="F84" s="17"/>
      <c r="G84" s="17">
        <v>13</v>
      </c>
      <c r="H84" s="11">
        <f t="shared" si="28"/>
        <v>0</v>
      </c>
      <c r="I84" s="11"/>
      <c r="J84" s="11"/>
      <c r="K84" s="11"/>
      <c r="L84" s="13">
        <f t="shared" si="29"/>
        <v>13</v>
      </c>
      <c r="M84" s="13">
        <f t="shared" si="30"/>
        <v>0</v>
      </c>
      <c r="N84" s="13">
        <f t="shared" si="31"/>
        <v>0</v>
      </c>
      <c r="O84" s="13">
        <f t="shared" si="32"/>
        <v>13</v>
      </c>
    </row>
    <row r="85" spans="1:15" ht="15.95" customHeight="1" x14ac:dyDescent="0.25">
      <c r="A85" s="55" t="s">
        <v>138</v>
      </c>
      <c r="B85" s="28" t="s">
        <v>184</v>
      </c>
      <c r="C85" s="26"/>
      <c r="D85" s="24">
        <f>SUM(D71:D84)</f>
        <v>54.100000000000009</v>
      </c>
      <c r="E85" s="24">
        <f>SUM(E71:E84)</f>
        <v>13.1</v>
      </c>
      <c r="F85" s="24">
        <f>SUM(F71:F84)</f>
        <v>25.7</v>
      </c>
      <c r="G85" s="24">
        <f>SUM(G71:G84)</f>
        <v>15.3</v>
      </c>
      <c r="H85" s="25">
        <f t="shared" ref="H85:O85" si="33">SUM(H71:H84)</f>
        <v>0</v>
      </c>
      <c r="I85" s="25">
        <f t="shared" si="33"/>
        <v>0</v>
      </c>
      <c r="J85" s="25">
        <f t="shared" si="33"/>
        <v>0</v>
      </c>
      <c r="K85" s="25">
        <f t="shared" si="33"/>
        <v>0</v>
      </c>
      <c r="L85" s="22">
        <f t="shared" si="33"/>
        <v>54.100000000000009</v>
      </c>
      <c r="M85" s="22">
        <f t="shared" si="33"/>
        <v>13.1</v>
      </c>
      <c r="N85" s="22">
        <f t="shared" si="33"/>
        <v>25.7</v>
      </c>
      <c r="O85" s="22">
        <f t="shared" si="33"/>
        <v>15.3</v>
      </c>
    </row>
    <row r="86" spans="1:15" ht="15.95" customHeight="1" x14ac:dyDescent="0.25">
      <c r="A86" s="39" t="s">
        <v>139</v>
      </c>
      <c r="B86" s="461" t="s">
        <v>69</v>
      </c>
      <c r="C86" s="462"/>
      <c r="D86" s="462"/>
      <c r="E86" s="462"/>
      <c r="F86" s="462"/>
      <c r="G86" s="462"/>
      <c r="H86" s="462"/>
      <c r="I86" s="462"/>
      <c r="J86" s="462"/>
      <c r="K86" s="462"/>
      <c r="L86" s="462"/>
      <c r="M86" s="462"/>
      <c r="N86" s="462"/>
      <c r="O86" s="463"/>
    </row>
    <row r="87" spans="1:15" ht="15" customHeight="1" x14ac:dyDescent="0.25">
      <c r="A87" s="14" t="s">
        <v>140</v>
      </c>
      <c r="B87" s="12" t="s">
        <v>52</v>
      </c>
      <c r="C87" s="8" t="s">
        <v>24</v>
      </c>
      <c r="D87" s="9">
        <f>E87+F87+G87</f>
        <v>218.5</v>
      </c>
      <c r="E87" s="43"/>
      <c r="F87" s="43"/>
      <c r="G87" s="43">
        <v>218.5</v>
      </c>
      <c r="H87" s="11">
        <f>I87+J87+K87</f>
        <v>0</v>
      </c>
      <c r="I87" s="11"/>
      <c r="J87" s="11"/>
      <c r="K87" s="11"/>
      <c r="L87" s="13">
        <f>M87+N87+O87</f>
        <v>218.5</v>
      </c>
      <c r="M87" s="13">
        <f t="shared" ref="M87:O90" si="34">E87+I87</f>
        <v>0</v>
      </c>
      <c r="N87" s="13">
        <f t="shared" si="34"/>
        <v>0</v>
      </c>
      <c r="O87" s="13">
        <f t="shared" si="34"/>
        <v>218.5</v>
      </c>
    </row>
    <row r="88" spans="1:15" ht="15" customHeight="1" x14ac:dyDescent="0.25">
      <c r="A88" s="14" t="s">
        <v>168</v>
      </c>
      <c r="B88" s="13" t="s">
        <v>53</v>
      </c>
      <c r="C88" s="16" t="s">
        <v>24</v>
      </c>
      <c r="D88" s="17">
        <f>E88+F88+G88</f>
        <v>23</v>
      </c>
      <c r="E88" s="17"/>
      <c r="F88" s="17"/>
      <c r="G88" s="17">
        <v>23</v>
      </c>
      <c r="H88" s="11">
        <f>I88+J88+K88</f>
        <v>0</v>
      </c>
      <c r="I88" s="11"/>
      <c r="J88" s="11"/>
      <c r="K88" s="11"/>
      <c r="L88" s="13">
        <f>M88+N88+O88</f>
        <v>23</v>
      </c>
      <c r="M88" s="13">
        <f t="shared" si="34"/>
        <v>0</v>
      </c>
      <c r="N88" s="13">
        <f t="shared" si="34"/>
        <v>0</v>
      </c>
      <c r="O88" s="13">
        <f t="shared" si="34"/>
        <v>23</v>
      </c>
    </row>
    <row r="89" spans="1:15" ht="15" customHeight="1" x14ac:dyDescent="0.25">
      <c r="A89" s="14" t="s">
        <v>141</v>
      </c>
      <c r="B89" s="13" t="s">
        <v>172</v>
      </c>
      <c r="C89" s="16" t="s">
        <v>24</v>
      </c>
      <c r="D89" s="17">
        <f>E89+F89+G89</f>
        <v>7.6</v>
      </c>
      <c r="E89" s="44"/>
      <c r="F89" s="44"/>
      <c r="G89" s="44">
        <v>7.6</v>
      </c>
      <c r="H89" s="11">
        <f>I89+J89+K89</f>
        <v>0</v>
      </c>
      <c r="I89" s="11"/>
      <c r="J89" s="11"/>
      <c r="K89" s="11"/>
      <c r="L89" s="13">
        <f>M89+N89+O89</f>
        <v>7.6</v>
      </c>
      <c r="M89" s="13">
        <f t="shared" si="34"/>
        <v>0</v>
      </c>
      <c r="N89" s="13">
        <f t="shared" si="34"/>
        <v>0</v>
      </c>
      <c r="O89" s="13">
        <f t="shared" si="34"/>
        <v>7.6</v>
      </c>
    </row>
    <row r="90" spans="1:15" s="38" customFormat="1" ht="15" customHeight="1" x14ac:dyDescent="0.25">
      <c r="A90" s="14" t="s">
        <v>188</v>
      </c>
      <c r="B90" s="13" t="s">
        <v>70</v>
      </c>
      <c r="C90" s="31" t="s">
        <v>24</v>
      </c>
      <c r="D90" s="17">
        <f>E90+F90+G90</f>
        <v>2</v>
      </c>
      <c r="E90" s="17"/>
      <c r="F90" s="17"/>
      <c r="G90" s="17">
        <v>2</v>
      </c>
      <c r="H90" s="11">
        <f>I90+J90+K90</f>
        <v>0</v>
      </c>
      <c r="I90" s="11"/>
      <c r="J90" s="11"/>
      <c r="K90" s="11"/>
      <c r="L90" s="13">
        <f>M90+N90+O90</f>
        <v>2</v>
      </c>
      <c r="M90" s="13">
        <f t="shared" si="34"/>
        <v>0</v>
      </c>
      <c r="N90" s="13">
        <f t="shared" si="34"/>
        <v>0</v>
      </c>
      <c r="O90" s="13">
        <f t="shared" si="34"/>
        <v>2</v>
      </c>
    </row>
    <row r="91" spans="1:15" ht="15.95" customHeight="1" x14ac:dyDescent="0.25">
      <c r="A91" s="21" t="s">
        <v>189</v>
      </c>
      <c r="B91" s="45" t="s">
        <v>185</v>
      </c>
      <c r="C91" s="26"/>
      <c r="D91" s="24">
        <f>SUM(D87:D90)</f>
        <v>251.1</v>
      </c>
      <c r="E91" s="24">
        <f>SUM(E87:E90)</f>
        <v>0</v>
      </c>
      <c r="F91" s="24">
        <f>SUM(F87:F90)</f>
        <v>0</v>
      </c>
      <c r="G91" s="24">
        <f>SUM(G87:G90)</f>
        <v>251.1</v>
      </c>
      <c r="H91" s="25">
        <f t="shared" ref="H91:O91" si="35">SUM(H87:H90)</f>
        <v>0</v>
      </c>
      <c r="I91" s="25">
        <f t="shared" si="35"/>
        <v>0</v>
      </c>
      <c r="J91" s="25">
        <f t="shared" si="35"/>
        <v>0</v>
      </c>
      <c r="K91" s="25">
        <f t="shared" si="35"/>
        <v>0</v>
      </c>
      <c r="L91" s="22">
        <f t="shared" si="35"/>
        <v>251.1</v>
      </c>
      <c r="M91" s="22">
        <f t="shared" si="35"/>
        <v>0</v>
      </c>
      <c r="N91" s="22">
        <f t="shared" si="35"/>
        <v>0</v>
      </c>
      <c r="O91" s="22">
        <f t="shared" si="35"/>
        <v>251.1</v>
      </c>
    </row>
    <row r="92" spans="1:15" ht="15.95" customHeight="1" x14ac:dyDescent="0.25">
      <c r="A92" s="21" t="s">
        <v>190</v>
      </c>
      <c r="B92" s="46" t="s">
        <v>177</v>
      </c>
      <c r="C92" s="47"/>
      <c r="D92" s="48">
        <f t="shared" ref="D92:O92" si="36">D22+D35+D38+D69+D85+D91</f>
        <v>1052.8</v>
      </c>
      <c r="E92" s="48">
        <f t="shared" si="36"/>
        <v>164.7</v>
      </c>
      <c r="F92" s="48">
        <f t="shared" si="36"/>
        <v>99.3</v>
      </c>
      <c r="G92" s="48">
        <f t="shared" si="36"/>
        <v>788.8</v>
      </c>
      <c r="H92" s="49">
        <f t="shared" si="36"/>
        <v>0</v>
      </c>
      <c r="I92" s="49">
        <f t="shared" si="36"/>
        <v>0</v>
      </c>
      <c r="J92" s="49">
        <f t="shared" si="36"/>
        <v>0</v>
      </c>
      <c r="K92" s="49">
        <f t="shared" si="36"/>
        <v>0</v>
      </c>
      <c r="L92" s="50">
        <f t="shared" si="36"/>
        <v>1052.8</v>
      </c>
      <c r="M92" s="50">
        <f t="shared" si="36"/>
        <v>164.7</v>
      </c>
      <c r="N92" s="50">
        <f t="shared" si="36"/>
        <v>99.3</v>
      </c>
      <c r="O92" s="50">
        <f t="shared" si="36"/>
        <v>788.8</v>
      </c>
    </row>
    <row r="93" spans="1:15" x14ac:dyDescent="0.25">
      <c r="A93" s="56"/>
      <c r="B93" s="51"/>
      <c r="C93" s="52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</row>
    <row r="94" spans="1:15" x14ac:dyDescent="0.25">
      <c r="A94" s="7"/>
      <c r="B94" s="7"/>
      <c r="C94" s="53"/>
      <c r="D94" s="7"/>
      <c r="E94" s="7"/>
      <c r="F94" s="7"/>
      <c r="G94" s="7"/>
    </row>
    <row r="95" spans="1:15" x14ac:dyDescent="0.25">
      <c r="A95" s="7"/>
      <c r="B95" s="7"/>
      <c r="C95" s="53"/>
      <c r="D95" s="7"/>
      <c r="E95" s="7"/>
      <c r="F95" s="7"/>
      <c r="G95" s="7"/>
    </row>
    <row r="96" spans="1:15" x14ac:dyDescent="0.25">
      <c r="A96" s="7"/>
      <c r="B96" s="7"/>
      <c r="C96" s="53"/>
      <c r="D96" s="7"/>
      <c r="E96" s="7"/>
      <c r="F96" s="7"/>
      <c r="G96" s="7"/>
    </row>
    <row r="97" spans="1:7" x14ac:dyDescent="0.25">
      <c r="A97" s="7"/>
      <c r="B97" s="7"/>
      <c r="C97" s="53"/>
      <c r="D97" s="7"/>
      <c r="E97" s="7"/>
      <c r="F97" s="7"/>
      <c r="G97" s="7"/>
    </row>
    <row r="98" spans="1:7" x14ac:dyDescent="0.25">
      <c r="A98" s="7"/>
      <c r="B98" s="7"/>
      <c r="C98" s="53"/>
      <c r="D98" s="7"/>
      <c r="E98" s="7"/>
      <c r="F98" s="7"/>
      <c r="G98" s="7"/>
    </row>
    <row r="99" spans="1:7" x14ac:dyDescent="0.25">
      <c r="A99" s="7"/>
      <c r="B99" s="7"/>
      <c r="C99" s="53"/>
      <c r="D99" s="7"/>
      <c r="E99" s="7"/>
      <c r="F99" s="7"/>
      <c r="G99" s="7"/>
    </row>
    <row r="100" spans="1:7" x14ac:dyDescent="0.25">
      <c r="A100" s="7"/>
      <c r="B100" s="7"/>
      <c r="C100" s="53"/>
      <c r="D100" s="7"/>
      <c r="E100" s="7"/>
      <c r="F100" s="7"/>
      <c r="G100" s="7"/>
    </row>
    <row r="101" spans="1:7" x14ac:dyDescent="0.25">
      <c r="A101" s="7"/>
      <c r="B101" s="7"/>
      <c r="C101" s="53"/>
      <c r="D101" s="7"/>
      <c r="E101" s="7"/>
      <c r="F101" s="7"/>
      <c r="G101" s="7"/>
    </row>
    <row r="102" spans="1:7" x14ac:dyDescent="0.25">
      <c r="A102" s="7"/>
      <c r="B102" s="7"/>
      <c r="C102" s="53"/>
      <c r="D102" s="7"/>
      <c r="E102" s="7"/>
      <c r="F102" s="7"/>
      <c r="G102" s="7"/>
    </row>
    <row r="103" spans="1:7" x14ac:dyDescent="0.25">
      <c r="A103" s="7"/>
      <c r="B103" s="7"/>
      <c r="C103" s="53"/>
      <c r="D103" s="7"/>
      <c r="E103" s="7"/>
      <c r="F103" s="7"/>
      <c r="G103" s="7"/>
    </row>
    <row r="104" spans="1:7" x14ac:dyDescent="0.25">
      <c r="A104" s="7"/>
      <c r="B104" s="7"/>
      <c r="C104" s="53"/>
      <c r="D104" s="7"/>
      <c r="E104" s="7"/>
      <c r="F104" s="7"/>
      <c r="G104" s="7"/>
    </row>
    <row r="105" spans="1:7" x14ac:dyDescent="0.25">
      <c r="A105" s="7"/>
      <c r="B105" s="7"/>
      <c r="C105" s="53"/>
      <c r="D105" s="7"/>
      <c r="E105" s="7"/>
      <c r="F105" s="7"/>
      <c r="G105" s="7"/>
    </row>
    <row r="106" spans="1:7" x14ac:dyDescent="0.25">
      <c r="A106" s="7"/>
      <c r="B106" s="7"/>
      <c r="C106" s="53"/>
      <c r="D106" s="7"/>
      <c r="E106" s="7"/>
      <c r="F106" s="7"/>
      <c r="G106" s="7"/>
    </row>
    <row r="107" spans="1:7" x14ac:dyDescent="0.25">
      <c r="A107" s="7"/>
      <c r="B107" s="7"/>
      <c r="C107" s="53"/>
      <c r="D107" s="7"/>
      <c r="E107" s="7"/>
      <c r="F107" s="7"/>
      <c r="G107" s="7"/>
    </row>
    <row r="108" spans="1:7" x14ac:dyDescent="0.25">
      <c r="A108" s="7"/>
      <c r="B108" s="7"/>
      <c r="C108" s="53"/>
      <c r="D108" s="7"/>
      <c r="E108" s="7"/>
      <c r="F108" s="7"/>
      <c r="G108" s="7"/>
    </row>
    <row r="109" spans="1:7" x14ac:dyDescent="0.25">
      <c r="A109" s="7"/>
      <c r="B109" s="7"/>
      <c r="C109" s="53"/>
      <c r="D109" s="7"/>
      <c r="E109" s="7"/>
      <c r="F109" s="7"/>
      <c r="G109" s="7"/>
    </row>
    <row r="110" spans="1:7" x14ac:dyDescent="0.25">
      <c r="A110" s="7"/>
      <c r="B110" s="7"/>
      <c r="C110" s="53"/>
      <c r="D110" s="7"/>
      <c r="E110" s="7"/>
      <c r="F110" s="7"/>
      <c r="G110" s="7"/>
    </row>
    <row r="111" spans="1:7" x14ac:dyDescent="0.25">
      <c r="A111" s="7"/>
      <c r="B111" s="7"/>
      <c r="C111" s="53"/>
      <c r="D111" s="7"/>
      <c r="E111" s="7"/>
      <c r="F111" s="7"/>
      <c r="G111" s="7"/>
    </row>
    <row r="112" spans="1:7" x14ac:dyDescent="0.25">
      <c r="A112" s="7"/>
      <c r="B112" s="7"/>
      <c r="C112" s="53"/>
      <c r="D112" s="7"/>
      <c r="E112" s="7"/>
      <c r="F112" s="7"/>
      <c r="G112" s="7"/>
    </row>
    <row r="113" spans="1:7" x14ac:dyDescent="0.25">
      <c r="A113" s="7"/>
      <c r="B113" s="7"/>
      <c r="C113" s="53"/>
      <c r="D113" s="7"/>
      <c r="E113" s="7"/>
      <c r="F113" s="7"/>
      <c r="G113" s="7"/>
    </row>
    <row r="114" spans="1:7" x14ac:dyDescent="0.25">
      <c r="A114" s="7"/>
      <c r="B114" s="7"/>
      <c r="C114" s="53"/>
      <c r="D114" s="7"/>
      <c r="E114" s="7"/>
      <c r="F114" s="7"/>
      <c r="G114" s="7"/>
    </row>
    <row r="115" spans="1:7" x14ac:dyDescent="0.25">
      <c r="A115" s="7"/>
      <c r="B115" s="7"/>
      <c r="C115" s="53"/>
      <c r="D115" s="7"/>
      <c r="E115" s="7"/>
      <c r="F115" s="7"/>
      <c r="G115" s="7"/>
    </row>
    <row r="116" spans="1:7" x14ac:dyDescent="0.25">
      <c r="A116" s="7"/>
      <c r="B116" s="7"/>
      <c r="C116" s="53"/>
      <c r="D116" s="7"/>
      <c r="E116" s="7"/>
      <c r="F116" s="7"/>
      <c r="G116" s="7"/>
    </row>
    <row r="117" spans="1:7" x14ac:dyDescent="0.25">
      <c r="A117" s="7"/>
      <c r="B117" s="7"/>
      <c r="C117" s="53"/>
      <c r="D117" s="7"/>
      <c r="E117" s="7"/>
      <c r="F117" s="7"/>
      <c r="G117" s="7"/>
    </row>
    <row r="118" spans="1:7" x14ac:dyDescent="0.25">
      <c r="A118" s="7"/>
      <c r="B118" s="7"/>
      <c r="C118" s="53"/>
      <c r="D118" s="7"/>
      <c r="E118" s="7"/>
      <c r="F118" s="7"/>
      <c r="G118" s="7"/>
    </row>
    <row r="119" spans="1:7" x14ac:dyDescent="0.25">
      <c r="A119" s="7"/>
      <c r="B119" s="7"/>
      <c r="C119" s="53"/>
      <c r="D119" s="7"/>
      <c r="E119" s="7"/>
      <c r="F119" s="7"/>
      <c r="G119" s="7"/>
    </row>
    <row r="120" spans="1:7" x14ac:dyDescent="0.25">
      <c r="A120" s="7"/>
      <c r="B120" s="7"/>
      <c r="C120" s="53"/>
      <c r="D120" s="7"/>
      <c r="E120" s="7"/>
      <c r="F120" s="7"/>
      <c r="G120" s="7"/>
    </row>
    <row r="121" spans="1:7" x14ac:dyDescent="0.25">
      <c r="A121" s="7"/>
      <c r="B121" s="7"/>
      <c r="C121" s="53"/>
      <c r="D121" s="7"/>
      <c r="E121" s="7"/>
      <c r="F121" s="7"/>
      <c r="G121" s="7"/>
    </row>
    <row r="122" spans="1:7" x14ac:dyDescent="0.25">
      <c r="A122" s="7"/>
      <c r="B122" s="7"/>
      <c r="C122" s="53"/>
      <c r="D122" s="7"/>
      <c r="E122" s="7"/>
      <c r="F122" s="7"/>
      <c r="G122" s="7"/>
    </row>
    <row r="123" spans="1:7" x14ac:dyDescent="0.25">
      <c r="A123" s="7"/>
      <c r="B123" s="7"/>
      <c r="C123" s="53"/>
      <c r="D123" s="7"/>
      <c r="E123" s="7"/>
      <c r="F123" s="7"/>
      <c r="G123" s="7"/>
    </row>
    <row r="124" spans="1:7" x14ac:dyDescent="0.25">
      <c r="A124" s="7"/>
      <c r="B124" s="7"/>
      <c r="C124" s="53"/>
      <c r="D124" s="7"/>
      <c r="E124" s="7"/>
      <c r="F124" s="7"/>
      <c r="G124" s="7"/>
    </row>
    <row r="125" spans="1:7" x14ac:dyDescent="0.25">
      <c r="A125" s="7"/>
      <c r="B125" s="7"/>
      <c r="C125" s="53"/>
      <c r="D125" s="7"/>
      <c r="E125" s="7"/>
      <c r="F125" s="7"/>
      <c r="G125" s="7"/>
    </row>
    <row r="126" spans="1:7" x14ac:dyDescent="0.25">
      <c r="A126" s="7"/>
      <c r="B126" s="7"/>
      <c r="C126" s="53"/>
      <c r="D126" s="7"/>
      <c r="E126" s="7"/>
      <c r="F126" s="7"/>
      <c r="G126" s="7"/>
    </row>
    <row r="127" spans="1:7" x14ac:dyDescent="0.25">
      <c r="A127" s="7"/>
      <c r="B127" s="7"/>
      <c r="C127" s="53"/>
      <c r="D127" s="7"/>
      <c r="E127" s="7"/>
      <c r="F127" s="7"/>
      <c r="G127" s="7"/>
    </row>
    <row r="128" spans="1:7" x14ac:dyDescent="0.25">
      <c r="A128" s="7"/>
      <c r="B128" s="7"/>
      <c r="C128" s="53"/>
      <c r="D128" s="7"/>
      <c r="E128" s="7"/>
      <c r="F128" s="7"/>
      <c r="G128" s="7"/>
    </row>
    <row r="129" spans="1:7" x14ac:dyDescent="0.25">
      <c r="A129" s="7"/>
      <c r="B129" s="7"/>
      <c r="C129" s="53"/>
      <c r="D129" s="7"/>
      <c r="E129" s="7"/>
      <c r="F129" s="7"/>
      <c r="G129" s="7"/>
    </row>
    <row r="130" spans="1:7" x14ac:dyDescent="0.25">
      <c r="A130" s="7"/>
      <c r="B130" s="7"/>
      <c r="C130" s="53"/>
      <c r="D130" s="7"/>
      <c r="E130" s="7"/>
      <c r="F130" s="7"/>
      <c r="G130" s="7"/>
    </row>
    <row r="131" spans="1:7" x14ac:dyDescent="0.25">
      <c r="A131" s="7"/>
      <c r="B131" s="7"/>
      <c r="C131" s="53"/>
      <c r="D131" s="7"/>
      <c r="E131" s="7"/>
      <c r="F131" s="7"/>
      <c r="G131" s="7"/>
    </row>
    <row r="132" spans="1:7" x14ac:dyDescent="0.25">
      <c r="A132" s="7"/>
      <c r="B132" s="7"/>
      <c r="C132" s="53"/>
      <c r="D132" s="7"/>
      <c r="E132" s="7"/>
      <c r="F132" s="7"/>
      <c r="G132" s="7"/>
    </row>
    <row r="133" spans="1:7" x14ac:dyDescent="0.25">
      <c r="A133" s="7"/>
      <c r="B133" s="7"/>
      <c r="C133" s="53"/>
      <c r="D133" s="7"/>
      <c r="E133" s="7"/>
      <c r="F133" s="7"/>
      <c r="G133" s="7"/>
    </row>
    <row r="134" spans="1:7" x14ac:dyDescent="0.25">
      <c r="A134" s="7"/>
      <c r="B134" s="7"/>
      <c r="C134" s="53"/>
      <c r="D134" s="7"/>
      <c r="E134" s="7"/>
      <c r="F134" s="7"/>
      <c r="G134" s="7"/>
    </row>
    <row r="135" spans="1:7" x14ac:dyDescent="0.25">
      <c r="A135" s="7"/>
      <c r="B135" s="7"/>
      <c r="C135" s="53"/>
      <c r="D135" s="7"/>
      <c r="E135" s="7"/>
      <c r="F135" s="7"/>
      <c r="G135" s="7"/>
    </row>
    <row r="136" spans="1:7" x14ac:dyDescent="0.25">
      <c r="A136" s="7"/>
      <c r="B136" s="7"/>
      <c r="C136" s="53"/>
      <c r="D136" s="7"/>
      <c r="E136" s="7"/>
      <c r="F136" s="7"/>
      <c r="G136" s="7"/>
    </row>
    <row r="137" spans="1:7" x14ac:dyDescent="0.25">
      <c r="A137" s="7"/>
      <c r="B137" s="7"/>
      <c r="C137" s="53"/>
      <c r="D137" s="7"/>
      <c r="E137" s="7"/>
      <c r="F137" s="7"/>
      <c r="G137" s="7"/>
    </row>
    <row r="138" spans="1:7" x14ac:dyDescent="0.25">
      <c r="A138" s="7"/>
      <c r="B138" s="7"/>
      <c r="C138" s="53"/>
      <c r="D138" s="7"/>
      <c r="E138" s="7"/>
      <c r="F138" s="7"/>
      <c r="G138" s="7"/>
    </row>
    <row r="139" spans="1:7" x14ac:dyDescent="0.25">
      <c r="A139" s="7"/>
      <c r="B139" s="7"/>
      <c r="C139" s="53"/>
      <c r="D139" s="7"/>
      <c r="E139" s="7"/>
      <c r="F139" s="7"/>
      <c r="G139" s="7"/>
    </row>
    <row r="140" spans="1:7" x14ac:dyDescent="0.25">
      <c r="A140" s="7"/>
      <c r="B140" s="7"/>
      <c r="C140" s="53"/>
      <c r="D140" s="7"/>
      <c r="E140" s="7"/>
      <c r="F140" s="7"/>
      <c r="G140" s="7"/>
    </row>
    <row r="141" spans="1:7" x14ac:dyDescent="0.25">
      <c r="A141" s="7"/>
      <c r="B141" s="7"/>
      <c r="C141" s="53"/>
      <c r="D141" s="7"/>
      <c r="E141" s="7"/>
      <c r="F141" s="7"/>
      <c r="G141" s="7"/>
    </row>
    <row r="142" spans="1:7" x14ac:dyDescent="0.25">
      <c r="A142" s="7"/>
      <c r="B142" s="7"/>
      <c r="C142" s="53"/>
      <c r="D142" s="7"/>
      <c r="E142" s="7"/>
      <c r="F142" s="7"/>
      <c r="G142" s="7"/>
    </row>
    <row r="143" spans="1:7" x14ac:dyDescent="0.25">
      <c r="A143" s="7"/>
      <c r="B143" s="7"/>
      <c r="C143" s="53"/>
      <c r="D143" s="7"/>
      <c r="E143" s="7"/>
      <c r="F143" s="7"/>
      <c r="G143" s="7"/>
    </row>
    <row r="144" spans="1:7" x14ac:dyDescent="0.25">
      <c r="A144" s="7"/>
      <c r="B144" s="7"/>
      <c r="C144" s="53"/>
      <c r="D144" s="7"/>
      <c r="E144" s="7"/>
      <c r="F144" s="7"/>
      <c r="G144" s="7"/>
    </row>
    <row r="145" spans="1:7" x14ac:dyDescent="0.25">
      <c r="A145" s="7"/>
      <c r="B145" s="7"/>
      <c r="C145" s="53"/>
      <c r="D145" s="7"/>
      <c r="E145" s="7"/>
      <c r="F145" s="7"/>
      <c r="G145" s="7"/>
    </row>
    <row r="146" spans="1:7" x14ac:dyDescent="0.25">
      <c r="A146" s="7"/>
      <c r="B146" s="7"/>
      <c r="C146" s="53"/>
      <c r="D146" s="7"/>
      <c r="E146" s="7"/>
      <c r="F146" s="7"/>
      <c r="G146" s="7"/>
    </row>
    <row r="147" spans="1:7" x14ac:dyDescent="0.25">
      <c r="A147" s="7"/>
      <c r="B147" s="7"/>
      <c r="C147" s="53"/>
      <c r="D147" s="7"/>
      <c r="E147" s="7"/>
      <c r="F147" s="7"/>
      <c r="G147" s="7"/>
    </row>
    <row r="148" spans="1:7" x14ac:dyDescent="0.25">
      <c r="A148" s="7"/>
      <c r="B148" s="7"/>
      <c r="C148" s="53"/>
      <c r="D148" s="7"/>
      <c r="E148" s="7"/>
      <c r="F148" s="7"/>
      <c r="G148" s="7"/>
    </row>
    <row r="149" spans="1:7" x14ac:dyDescent="0.25">
      <c r="A149" s="7"/>
      <c r="B149" s="7"/>
      <c r="C149" s="53"/>
      <c r="D149" s="7"/>
      <c r="E149" s="7"/>
      <c r="F149" s="7"/>
      <c r="G149" s="7"/>
    </row>
    <row r="150" spans="1:7" x14ac:dyDescent="0.25">
      <c r="A150" s="7"/>
      <c r="B150" s="7"/>
      <c r="C150" s="53"/>
      <c r="D150" s="7"/>
      <c r="E150" s="7"/>
      <c r="F150" s="7"/>
      <c r="G150" s="7"/>
    </row>
    <row r="151" spans="1:7" x14ac:dyDescent="0.25">
      <c r="A151" s="7"/>
      <c r="B151" s="7"/>
      <c r="C151" s="53"/>
      <c r="D151" s="7"/>
      <c r="E151" s="7"/>
      <c r="F151" s="7"/>
      <c r="G151" s="7"/>
    </row>
    <row r="152" spans="1:7" x14ac:dyDescent="0.25">
      <c r="A152" s="7"/>
      <c r="B152" s="7"/>
      <c r="C152" s="53"/>
      <c r="D152" s="7"/>
      <c r="E152" s="7"/>
      <c r="F152" s="7"/>
      <c r="G152" s="7"/>
    </row>
    <row r="153" spans="1:7" x14ac:dyDescent="0.25">
      <c r="A153" s="7"/>
      <c r="B153" s="7"/>
      <c r="C153" s="53"/>
      <c r="D153" s="7"/>
      <c r="E153" s="7"/>
      <c r="F153" s="7"/>
      <c r="G153" s="7"/>
    </row>
    <row r="154" spans="1:7" x14ac:dyDescent="0.25">
      <c r="A154" s="7"/>
      <c r="B154" s="7"/>
      <c r="C154" s="53"/>
      <c r="D154" s="7"/>
      <c r="E154" s="7"/>
      <c r="F154" s="7"/>
      <c r="G154" s="7"/>
    </row>
    <row r="155" spans="1:7" x14ac:dyDescent="0.25">
      <c r="A155" s="7"/>
      <c r="B155" s="7"/>
      <c r="C155" s="53"/>
      <c r="D155" s="7"/>
      <c r="E155" s="7"/>
      <c r="F155" s="7"/>
      <c r="G155" s="7"/>
    </row>
    <row r="156" spans="1:7" x14ac:dyDescent="0.25">
      <c r="A156" s="7"/>
      <c r="B156" s="7"/>
      <c r="C156" s="53"/>
      <c r="D156" s="7"/>
      <c r="E156" s="7"/>
      <c r="F156" s="7"/>
      <c r="G156" s="7"/>
    </row>
    <row r="157" spans="1:7" x14ac:dyDescent="0.25">
      <c r="A157" s="7"/>
      <c r="B157" s="7"/>
      <c r="C157" s="53"/>
      <c r="D157" s="7"/>
      <c r="E157" s="7"/>
      <c r="F157" s="7"/>
      <c r="G157" s="7"/>
    </row>
    <row r="158" spans="1:7" x14ac:dyDescent="0.25">
      <c r="A158" s="7"/>
      <c r="B158" s="7"/>
      <c r="C158" s="53"/>
      <c r="D158" s="7"/>
      <c r="E158" s="7"/>
      <c r="F158" s="7"/>
      <c r="G158" s="7"/>
    </row>
    <row r="159" spans="1:7" x14ac:dyDescent="0.25">
      <c r="A159" s="7"/>
      <c r="B159" s="7"/>
      <c r="C159" s="53"/>
      <c r="D159" s="7"/>
      <c r="E159" s="7"/>
      <c r="F159" s="7"/>
      <c r="G159" s="7"/>
    </row>
    <row r="160" spans="1:7" x14ac:dyDescent="0.25">
      <c r="A160" s="7"/>
      <c r="B160" s="7"/>
      <c r="C160" s="53"/>
      <c r="D160" s="7"/>
      <c r="E160" s="7"/>
      <c r="F160" s="7"/>
      <c r="G160" s="7"/>
    </row>
    <row r="161" spans="1:7" x14ac:dyDescent="0.25">
      <c r="A161" s="7"/>
      <c r="B161" s="7"/>
      <c r="C161" s="53"/>
      <c r="D161" s="7"/>
      <c r="E161" s="7"/>
      <c r="F161" s="7"/>
      <c r="G161" s="7"/>
    </row>
    <row r="162" spans="1:7" x14ac:dyDescent="0.25">
      <c r="A162" s="7"/>
      <c r="B162" s="7"/>
      <c r="C162" s="53"/>
      <c r="D162" s="7"/>
      <c r="E162" s="7"/>
      <c r="F162" s="7"/>
      <c r="G162" s="7"/>
    </row>
    <row r="163" spans="1:7" x14ac:dyDescent="0.25">
      <c r="A163" s="7"/>
      <c r="B163" s="7"/>
      <c r="C163" s="53"/>
      <c r="D163" s="7"/>
      <c r="E163" s="7"/>
      <c r="F163" s="7"/>
      <c r="G163" s="7"/>
    </row>
    <row r="164" spans="1:7" x14ac:dyDescent="0.25">
      <c r="A164" s="7"/>
      <c r="B164" s="7"/>
      <c r="C164" s="53"/>
      <c r="D164" s="7"/>
      <c r="E164" s="7"/>
      <c r="F164" s="7"/>
      <c r="G164" s="7"/>
    </row>
    <row r="165" spans="1:7" x14ac:dyDescent="0.25">
      <c r="A165" s="7"/>
      <c r="B165" s="7"/>
      <c r="C165" s="53"/>
      <c r="D165" s="7"/>
      <c r="E165" s="7"/>
      <c r="F165" s="7"/>
      <c r="G165" s="7"/>
    </row>
    <row r="166" spans="1:7" x14ac:dyDescent="0.25">
      <c r="A166" s="7"/>
      <c r="B166" s="7"/>
      <c r="C166" s="53"/>
      <c r="D166" s="7"/>
      <c r="E166" s="7"/>
      <c r="F166" s="7"/>
      <c r="G166" s="7"/>
    </row>
    <row r="167" spans="1:7" x14ac:dyDescent="0.25">
      <c r="A167" s="7"/>
      <c r="B167" s="7"/>
      <c r="C167" s="53"/>
      <c r="D167" s="7"/>
      <c r="E167" s="7"/>
      <c r="F167" s="7"/>
      <c r="G167" s="7"/>
    </row>
    <row r="168" spans="1:7" x14ac:dyDescent="0.25">
      <c r="A168" s="7"/>
      <c r="B168" s="7"/>
      <c r="C168" s="53"/>
      <c r="D168" s="7"/>
      <c r="E168" s="7"/>
      <c r="F168" s="7"/>
      <c r="G168" s="7"/>
    </row>
    <row r="169" spans="1:7" x14ac:dyDescent="0.25">
      <c r="A169" s="7"/>
      <c r="B169" s="7"/>
      <c r="C169" s="53"/>
      <c r="D169" s="7"/>
      <c r="E169" s="7"/>
      <c r="F169" s="7"/>
      <c r="G169" s="7"/>
    </row>
    <row r="170" spans="1:7" x14ac:dyDescent="0.25">
      <c r="A170" s="7"/>
      <c r="B170" s="7"/>
      <c r="C170" s="53"/>
      <c r="D170" s="7"/>
      <c r="E170" s="7"/>
      <c r="F170" s="7"/>
      <c r="G170" s="7"/>
    </row>
    <row r="171" spans="1:7" x14ac:dyDescent="0.25">
      <c r="A171" s="7"/>
      <c r="B171" s="7"/>
      <c r="C171" s="53"/>
      <c r="D171" s="7"/>
      <c r="E171" s="7"/>
      <c r="F171" s="7"/>
      <c r="G171" s="7"/>
    </row>
    <row r="172" spans="1:7" x14ac:dyDescent="0.25">
      <c r="A172" s="7"/>
      <c r="B172" s="7"/>
      <c r="C172" s="53"/>
      <c r="D172" s="7"/>
      <c r="E172" s="7"/>
      <c r="F172" s="7"/>
      <c r="G172" s="7"/>
    </row>
    <row r="173" spans="1:7" x14ac:dyDescent="0.25">
      <c r="A173" s="7"/>
      <c r="B173" s="7"/>
      <c r="C173" s="53"/>
      <c r="D173" s="7"/>
      <c r="E173" s="7"/>
      <c r="F173" s="7"/>
      <c r="G173" s="7"/>
    </row>
    <row r="174" spans="1:7" x14ac:dyDescent="0.25">
      <c r="A174" s="7"/>
      <c r="B174" s="7"/>
      <c r="C174" s="53"/>
      <c r="D174" s="7"/>
      <c r="E174" s="7"/>
      <c r="F174" s="7"/>
      <c r="G174" s="7"/>
    </row>
    <row r="175" spans="1:7" x14ac:dyDescent="0.25">
      <c r="A175" s="7"/>
      <c r="B175" s="7"/>
      <c r="C175" s="53"/>
      <c r="D175" s="7"/>
      <c r="E175" s="7"/>
      <c r="F175" s="7"/>
      <c r="G175" s="7"/>
    </row>
    <row r="176" spans="1:7" x14ac:dyDescent="0.25">
      <c r="A176" s="7"/>
      <c r="B176" s="7"/>
      <c r="C176" s="53"/>
      <c r="D176" s="7"/>
      <c r="E176" s="7"/>
      <c r="F176" s="7"/>
      <c r="G176" s="7"/>
    </row>
    <row r="177" spans="1:7" x14ac:dyDescent="0.25">
      <c r="A177" s="7"/>
      <c r="B177" s="7"/>
      <c r="C177" s="53"/>
      <c r="D177" s="7"/>
      <c r="E177" s="7"/>
      <c r="F177" s="7"/>
      <c r="G177" s="7"/>
    </row>
    <row r="178" spans="1:7" x14ac:dyDescent="0.25">
      <c r="A178" s="7"/>
      <c r="B178" s="7"/>
      <c r="C178" s="53"/>
      <c r="D178" s="7"/>
      <c r="E178" s="7"/>
      <c r="F178" s="7"/>
      <c r="G178" s="7"/>
    </row>
    <row r="179" spans="1:7" x14ac:dyDescent="0.25">
      <c r="A179" s="7"/>
      <c r="B179" s="7"/>
      <c r="C179" s="53"/>
      <c r="D179" s="7"/>
      <c r="E179" s="7"/>
      <c r="F179" s="7"/>
      <c r="G179" s="7"/>
    </row>
    <row r="180" spans="1:7" x14ac:dyDescent="0.25">
      <c r="A180" s="7"/>
      <c r="B180" s="7"/>
      <c r="C180" s="53"/>
      <c r="D180" s="7"/>
      <c r="E180" s="7"/>
      <c r="F180" s="7"/>
      <c r="G180" s="7"/>
    </row>
    <row r="181" spans="1:7" x14ac:dyDescent="0.25">
      <c r="A181" s="7"/>
      <c r="B181" s="7"/>
      <c r="C181" s="53"/>
      <c r="D181" s="7"/>
      <c r="E181" s="7"/>
      <c r="F181" s="7"/>
      <c r="G181" s="7"/>
    </row>
    <row r="182" spans="1:7" x14ac:dyDescent="0.25">
      <c r="A182" s="7"/>
      <c r="B182" s="7"/>
      <c r="C182" s="53"/>
      <c r="D182" s="7"/>
      <c r="E182" s="7"/>
      <c r="F182" s="7"/>
      <c r="G182" s="7"/>
    </row>
    <row r="183" spans="1:7" x14ac:dyDescent="0.25">
      <c r="A183" s="7"/>
      <c r="B183" s="7"/>
      <c r="C183" s="53"/>
      <c r="D183" s="7"/>
      <c r="E183" s="7"/>
      <c r="F183" s="7"/>
      <c r="G183" s="7"/>
    </row>
    <row r="184" spans="1:7" x14ac:dyDescent="0.25">
      <c r="A184" s="7"/>
      <c r="B184" s="7"/>
      <c r="C184" s="53"/>
      <c r="D184" s="7"/>
      <c r="E184" s="7"/>
      <c r="F184" s="7"/>
      <c r="G184" s="7"/>
    </row>
    <row r="185" spans="1:7" x14ac:dyDescent="0.25">
      <c r="A185" s="7"/>
      <c r="B185" s="7"/>
      <c r="C185" s="53"/>
      <c r="D185" s="7"/>
      <c r="E185" s="7"/>
      <c r="F185" s="7"/>
      <c r="G185" s="7"/>
    </row>
    <row r="186" spans="1:7" x14ac:dyDescent="0.25">
      <c r="A186" s="7"/>
      <c r="B186" s="7"/>
      <c r="C186" s="53"/>
      <c r="D186" s="7"/>
      <c r="E186" s="7"/>
      <c r="F186" s="7"/>
      <c r="G186" s="7"/>
    </row>
    <row r="187" spans="1:7" x14ac:dyDescent="0.25">
      <c r="A187" s="7"/>
      <c r="B187" s="7"/>
      <c r="C187" s="53"/>
      <c r="D187" s="7"/>
      <c r="E187" s="7"/>
      <c r="F187" s="7"/>
      <c r="G187" s="7"/>
    </row>
    <row r="188" spans="1:7" x14ac:dyDescent="0.25">
      <c r="A188" s="7"/>
      <c r="B188" s="7"/>
      <c r="C188" s="53"/>
      <c r="D188" s="7"/>
      <c r="E188" s="7"/>
      <c r="F188" s="7"/>
      <c r="G188" s="7"/>
    </row>
    <row r="189" spans="1:7" x14ac:dyDescent="0.25">
      <c r="A189" s="7"/>
      <c r="B189" s="7"/>
      <c r="C189" s="53"/>
      <c r="D189" s="7"/>
      <c r="E189" s="7"/>
      <c r="F189" s="7"/>
      <c r="G189" s="7"/>
    </row>
    <row r="190" spans="1:7" x14ac:dyDescent="0.25">
      <c r="A190" s="7"/>
      <c r="B190" s="7"/>
      <c r="C190" s="53"/>
      <c r="D190" s="7"/>
      <c r="E190" s="7"/>
      <c r="F190" s="7"/>
      <c r="G190" s="7"/>
    </row>
    <row r="191" spans="1:7" x14ac:dyDescent="0.25">
      <c r="C191" s="54"/>
    </row>
    <row r="192" spans="1:7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</sheetData>
  <mergeCells count="29">
    <mergeCell ref="B1:O1"/>
    <mergeCell ref="B2:O2"/>
    <mergeCell ref="B3:O3"/>
    <mergeCell ref="B4:O4"/>
    <mergeCell ref="B86:O86"/>
    <mergeCell ref="L8:L10"/>
    <mergeCell ref="D8:D10"/>
    <mergeCell ref="E8:G8"/>
    <mergeCell ref="G9:G10"/>
    <mergeCell ref="E9:E10"/>
    <mergeCell ref="B70:O70"/>
    <mergeCell ref="M8:O8"/>
    <mergeCell ref="M9:M10"/>
    <mergeCell ref="B39:O39"/>
    <mergeCell ref="F9:F10"/>
    <mergeCell ref="B23:O23"/>
    <mergeCell ref="J9:J10"/>
    <mergeCell ref="B36:O36"/>
    <mergeCell ref="A6:O6"/>
    <mergeCell ref="N9:N10"/>
    <mergeCell ref="O9:O10"/>
    <mergeCell ref="K9:K10"/>
    <mergeCell ref="B11:O11"/>
    <mergeCell ref="A8:A10"/>
    <mergeCell ref="B8:B10"/>
    <mergeCell ref="C8:C10"/>
    <mergeCell ref="H8:H10"/>
    <mergeCell ref="I8:K8"/>
    <mergeCell ref="I9:I10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1"/>
  <sheetViews>
    <sheetView showZeros="0" workbookViewId="0">
      <selection activeCell="Q13" sqref="Q13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50" t="s">
        <v>354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</row>
    <row r="2" spans="1:14" x14ac:dyDescent="0.25">
      <c r="B2" s="450" t="s">
        <v>445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</row>
    <row r="3" spans="1:14" x14ac:dyDescent="0.25">
      <c r="B3" s="450" t="s">
        <v>466</v>
      </c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</row>
    <row r="4" spans="1:14" x14ac:dyDescent="0.25">
      <c r="B4" s="450" t="s">
        <v>359</v>
      </c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</row>
    <row r="5" spans="1:14" s="441" customFormat="1" x14ac:dyDescent="0.25">
      <c r="B5" s="452" t="s">
        <v>467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</row>
    <row r="6" spans="1:14" s="441" customFormat="1" x14ac:dyDescent="0.25">
      <c r="B6" s="452" t="s">
        <v>475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</row>
    <row r="8" spans="1:14" ht="15" customHeight="1" x14ac:dyDescent="0.25">
      <c r="A8" s="456" t="s">
        <v>233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</row>
    <row r="9" spans="1:14" x14ac:dyDescent="0.25">
      <c r="F9" s="5"/>
      <c r="N9" s="5" t="s">
        <v>456</v>
      </c>
    </row>
    <row r="10" spans="1:14" ht="15" customHeight="1" x14ac:dyDescent="0.25">
      <c r="A10" s="464" t="s">
        <v>5</v>
      </c>
      <c r="B10" s="467" t="s">
        <v>360</v>
      </c>
      <c r="C10" s="478" t="s">
        <v>362</v>
      </c>
      <c r="D10" s="482" t="s">
        <v>200</v>
      </c>
      <c r="E10" s="482"/>
      <c r="F10" s="483"/>
      <c r="G10" s="470" t="s">
        <v>364</v>
      </c>
      <c r="H10" s="473" t="s">
        <v>200</v>
      </c>
      <c r="I10" s="474"/>
      <c r="J10" s="475"/>
      <c r="K10" s="491" t="s">
        <v>0</v>
      </c>
      <c r="L10" s="492" t="s">
        <v>200</v>
      </c>
      <c r="M10" s="493"/>
      <c r="N10" s="494"/>
    </row>
    <row r="11" spans="1:14" ht="15" customHeight="1" x14ac:dyDescent="0.25">
      <c r="A11" s="465"/>
      <c r="B11" s="468"/>
      <c r="C11" s="479"/>
      <c r="D11" s="483" t="s">
        <v>1</v>
      </c>
      <c r="E11" s="490"/>
      <c r="F11" s="484" t="s">
        <v>2</v>
      </c>
      <c r="G11" s="471"/>
      <c r="H11" s="496" t="s">
        <v>1</v>
      </c>
      <c r="I11" s="496"/>
      <c r="J11" s="460" t="s">
        <v>2</v>
      </c>
      <c r="K11" s="491"/>
      <c r="L11" s="491" t="s">
        <v>1</v>
      </c>
      <c r="M11" s="491"/>
      <c r="N11" s="495" t="s">
        <v>2</v>
      </c>
    </row>
    <row r="12" spans="1:14" ht="28.5" customHeight="1" x14ac:dyDescent="0.25">
      <c r="A12" s="466"/>
      <c r="B12" s="469"/>
      <c r="C12" s="480"/>
      <c r="D12" s="89" t="s">
        <v>3</v>
      </c>
      <c r="E12" s="90" t="s">
        <v>4</v>
      </c>
      <c r="F12" s="484"/>
      <c r="G12" s="472"/>
      <c r="H12" s="91" t="s">
        <v>3</v>
      </c>
      <c r="I12" s="92" t="s">
        <v>4</v>
      </c>
      <c r="J12" s="460"/>
      <c r="K12" s="491"/>
      <c r="L12" s="147" t="s">
        <v>3</v>
      </c>
      <c r="M12" s="148" t="s">
        <v>4</v>
      </c>
      <c r="N12" s="495"/>
    </row>
    <row r="13" spans="1:14" ht="15" customHeight="1" x14ac:dyDescent="0.25">
      <c r="A13" s="6" t="s">
        <v>72</v>
      </c>
      <c r="B13" s="18" t="s">
        <v>56</v>
      </c>
      <c r="C13" s="17">
        <f>D13+F13</f>
        <v>71.8</v>
      </c>
      <c r="D13" s="17">
        <f>'4 pr._savarankiškos f-jos'!E14</f>
        <v>71.8</v>
      </c>
      <c r="E13" s="17">
        <f>'4 pr._savarankiškos f-jos'!F14</f>
        <v>53.4</v>
      </c>
      <c r="F13" s="17">
        <f>'4 pr._savarankiškos f-jos'!G14</f>
        <v>0</v>
      </c>
      <c r="G13" s="11">
        <f>H13+J13</f>
        <v>0</v>
      </c>
      <c r="H13" s="11">
        <f>'4 pr._savarankiškos f-jos'!I14</f>
        <v>0</v>
      </c>
      <c r="I13" s="11">
        <f>'4 pr._savarankiškos f-jos'!J14</f>
        <v>0</v>
      </c>
      <c r="J13" s="11">
        <f>'4 pr._savarankiškos f-jos'!K14</f>
        <v>0</v>
      </c>
      <c r="K13" s="95">
        <f>L13+N13</f>
        <v>71.8</v>
      </c>
      <c r="L13" s="95">
        <f>'4 pr._savarankiškos f-jos'!M14</f>
        <v>71.8</v>
      </c>
      <c r="M13" s="95">
        <f>'4 pr._savarankiškos f-jos'!N14</f>
        <v>53.4</v>
      </c>
      <c r="N13" s="95">
        <f>'4 pr._savarankiškos f-jos'!O14</f>
        <v>0</v>
      </c>
    </row>
    <row r="14" spans="1:14" ht="15" customHeight="1" x14ac:dyDescent="0.25">
      <c r="A14" s="14" t="s">
        <v>187</v>
      </c>
      <c r="B14" s="18" t="s">
        <v>20</v>
      </c>
      <c r="C14" s="17">
        <f>D14+F14</f>
        <v>13953.800000000001</v>
      </c>
      <c r="D14" s="17">
        <f>'4 pr._savarankiškos f-jos'!E15+'4 pr._savarankiškos f-jos'!E80+'4 pr._savarankiškos f-jos'!E135+'4 pr._savarankiškos f-jos'!E139+'4 pr._savarankiškos f-jos'!E180+'4 pr._savarankiškos f-jos'!E185+'4 pr._savarankiškos f-jos'!E202+'5 pr._valstybinės f-jos'!E14+'5 pr._valstybinės f-jos'!E84+'5 pr._valstybinės f-jos'!E110+'6 pr._mokinio krepšelis'!E12+'8 pr._aplinkos apsaugos s. p.'!E12+'8 pr._aplinkos apsaugos s. p.'!E15+'9 pr._įstaigų pajamos'!E12+'9 pr._įstaigų pajamos'!E37+'10 pr._skolintos lėšos'!E14+'10 pr._skolintos lėšos'!E19+'10 pr._skolintos lėšos'!E22+'10 pr._skolintos lėšos'!E25+'10 pr._skolintos lėšos'!E28+'10 pr._skolintos lėšos'!E31+'11 pr._apyvartinės lėšos'!E14+'11 pr._apyvartinės lėšos'!E25+'11 pr._apyvartinės lėšos'!E35+'11 pr._apyvartinės lėšos'!E65+'7 pr._kita dotacija'!E14+'7 pr._kita dotacija'!E63+'7 pr._kita dotacija'!E69+'7 pr._kita dotacija'!E73+'7 pr._kita dotacija'!E159+'7 pr._kita dotacija'!E163+'7 pr._kita dotacija'!E209</f>
        <v>10787.900000000001</v>
      </c>
      <c r="E14" s="17">
        <f>'4 pr._savarankiškos f-jos'!F15+'4 pr._savarankiškos f-jos'!F80+'4 pr._savarankiškos f-jos'!F135+'4 pr._savarankiškos f-jos'!F139+'4 pr._savarankiškos f-jos'!F180+'4 pr._savarankiškos f-jos'!F185+'4 pr._savarankiškos f-jos'!F202+'5 pr._valstybinės f-jos'!F14+'5 pr._valstybinės f-jos'!F84+'5 pr._valstybinės f-jos'!F110+'6 pr._mokinio krepšelis'!F12+'8 pr._aplinkos apsaugos s. p.'!F12+'8 pr._aplinkos apsaugos s. p.'!F15+'9 pr._įstaigų pajamos'!F12+'9 pr._įstaigų pajamos'!F37+'10 pr._skolintos lėšos'!F14+'10 pr._skolintos lėšos'!F19+'10 pr._skolintos lėšos'!F22+'10 pr._skolintos lėšos'!F25+'10 pr._skolintos lėšos'!F28+'10 pr._skolintos lėšos'!F31+'11 pr._apyvartinės lėšos'!F14+'11 pr._apyvartinės lėšos'!F25+'11 pr._apyvartinės lėšos'!F35+'11 pr._apyvartinės lėšos'!F65+'7 pr._kita dotacija'!F14+'7 pr._kita dotacija'!F63+'7 pr._kita dotacija'!F69+'7 pr._kita dotacija'!F73+'7 pr._kita dotacija'!F159+'7 pr._kita dotacija'!F163+'7 pr._kita dotacija'!F209</f>
        <v>2193.9</v>
      </c>
      <c r="F14" s="17">
        <f>'4 pr._savarankiškos f-jos'!G15+'4 pr._savarankiškos f-jos'!G80+'4 pr._savarankiškos f-jos'!G135+'4 pr._savarankiškos f-jos'!G139+'4 pr._savarankiškos f-jos'!G180+'4 pr._savarankiškos f-jos'!G185+'4 pr._savarankiškos f-jos'!G202+'5 pr._valstybinės f-jos'!G14+'5 pr._valstybinės f-jos'!G84+'5 pr._valstybinės f-jos'!G110+'6 pr._mokinio krepšelis'!G12+'8 pr._aplinkos apsaugos s. p.'!G12+'8 pr._aplinkos apsaugos s. p.'!G15+'9 pr._įstaigų pajamos'!G12+'9 pr._įstaigų pajamos'!G37+'10 pr._skolintos lėšos'!G14+'10 pr._skolintos lėšos'!G19+'10 pr._skolintos lėšos'!G22+'10 pr._skolintos lėšos'!G25+'10 pr._skolintos lėšos'!G28+'10 pr._skolintos lėšos'!G31+'11 pr._apyvartinės lėšos'!G14+'11 pr._apyvartinės lėšos'!G25+'11 pr._apyvartinės lėšos'!G35+'11 pr._apyvartinės lėšos'!G65+'7 pr._kita dotacija'!G14+'7 pr._kita dotacija'!G63+'7 pr._kita dotacija'!G69+'7 pr._kita dotacija'!G73+'7 pr._kita dotacija'!G159+'7 pr._kita dotacija'!G163+'7 pr._kita dotacija'!G209</f>
        <v>3165.8999999999996</v>
      </c>
      <c r="G14" s="11">
        <f t="shared" ref="G14" si="0">H14+J14</f>
        <v>1690</v>
      </c>
      <c r="H14" s="11">
        <f>'4 pr._savarankiškos f-jos'!I15+'4 pr._savarankiškos f-jos'!I80+'4 pr._savarankiškos f-jos'!I135+'4 pr._savarankiškos f-jos'!I139+'4 pr._savarankiškos f-jos'!I180+'4 pr._savarankiškos f-jos'!I185+'4 pr._savarankiškos f-jos'!I202+'5 pr._valstybinės f-jos'!I14+'5 pr._valstybinės f-jos'!I84+'5 pr._valstybinės f-jos'!I110+'6 pr._mokinio krepšelis'!I12+'8 pr._aplinkos apsaugos s. p.'!I12+'8 pr._aplinkos apsaugos s. p.'!I15+'9 pr._įstaigų pajamos'!I12+'9 pr._įstaigų pajamos'!I37+'10 pr._skolintos lėšos'!I14+'10 pr._skolintos lėšos'!I19+'10 pr._skolintos lėšos'!I22+'10 pr._skolintos lėšos'!I25+'10 pr._skolintos lėšos'!I28+'10 pr._skolintos lėšos'!I31+'11 pr._apyvartinės lėšos'!I14+'11 pr._apyvartinės lėšos'!I25+'11 pr._apyvartinės lėšos'!I35+'11 pr._apyvartinės lėšos'!I65+'7 pr._kita dotacija'!I14+'7 pr._kita dotacija'!I63+'7 pr._kita dotacija'!I69+'7 pr._kita dotacija'!I73+'7 pr._kita dotacija'!I159+'7 pr._kita dotacija'!I163+'7 pr._kita dotacija'!I209</f>
        <v>808</v>
      </c>
      <c r="I14" s="11">
        <f>'4 pr._savarankiškos f-jos'!J15+'4 pr._savarankiškos f-jos'!J80+'4 pr._savarankiškos f-jos'!J135+'4 pr._savarankiškos f-jos'!J139+'4 pr._savarankiškos f-jos'!J180+'4 pr._savarankiškos f-jos'!J185+'4 pr._savarankiškos f-jos'!J202+'5 pr._valstybinės f-jos'!J14+'5 pr._valstybinės f-jos'!J84+'5 pr._valstybinės f-jos'!J110+'6 pr._mokinio krepšelis'!J12+'8 pr._aplinkos apsaugos s. p.'!J12+'8 pr._aplinkos apsaugos s. p.'!J15+'9 pr._įstaigų pajamos'!J12+'9 pr._įstaigų pajamos'!J37+'10 pr._skolintos lėšos'!J14+'10 pr._skolintos lėšos'!J19+'10 pr._skolintos lėšos'!J22+'10 pr._skolintos lėšos'!J25+'10 pr._skolintos lėšos'!J28+'10 pr._skolintos lėšos'!J31+'11 pr._apyvartinės lėšos'!J14+'11 pr._apyvartinės lėšos'!J25+'11 pr._apyvartinės lėšos'!J35+'11 pr._apyvartinės lėšos'!J65+'7 pr._kita dotacija'!J14+'7 pr._kita dotacija'!J63+'7 pr._kita dotacija'!J69+'7 pr._kita dotacija'!J73+'7 pr._kita dotacija'!J159+'7 pr._kita dotacija'!J163+'7 pr._kita dotacija'!J209</f>
        <v>0</v>
      </c>
      <c r="J14" s="11">
        <f>'4 pr._savarankiškos f-jos'!K15+'4 pr._savarankiškos f-jos'!K80+'4 pr._savarankiškos f-jos'!K135+'4 pr._savarankiškos f-jos'!K139+'4 pr._savarankiškos f-jos'!K180+'4 pr._savarankiškos f-jos'!K185+'4 pr._savarankiškos f-jos'!K202+'5 pr._valstybinės f-jos'!K14+'5 pr._valstybinės f-jos'!K84+'5 pr._valstybinės f-jos'!K110+'6 pr._mokinio krepšelis'!K12+'8 pr._aplinkos apsaugos s. p.'!K12+'8 pr._aplinkos apsaugos s. p.'!K15+'9 pr._įstaigų pajamos'!K12+'9 pr._įstaigų pajamos'!K37+'10 pr._skolintos lėšos'!K14+'10 pr._skolintos lėšos'!K19+'10 pr._skolintos lėšos'!K22+'10 pr._skolintos lėšos'!K25+'10 pr._skolintos lėšos'!K28+'10 pr._skolintos lėšos'!K31+'11 pr._apyvartinės lėšos'!K14+'11 pr._apyvartinės lėšos'!K25+'11 pr._apyvartinės lėšos'!K35+'11 pr._apyvartinės lėšos'!K65+'7 pr._kita dotacija'!K14+'7 pr._kita dotacija'!K63+'7 pr._kita dotacija'!K69+'7 pr._kita dotacija'!K73+'7 pr._kita dotacija'!K159+'7 pr._kita dotacija'!K163+'7 pr._kita dotacija'!K209</f>
        <v>882</v>
      </c>
      <c r="K14" s="95">
        <f t="shared" ref="K14" si="1">L14+N14</f>
        <v>15643.8</v>
      </c>
      <c r="L14" s="95">
        <f>'4 pr._savarankiškos f-jos'!M15+'4 pr._savarankiškos f-jos'!M80+'4 pr._savarankiškos f-jos'!M135+'4 pr._savarankiškos f-jos'!M139+'4 pr._savarankiškos f-jos'!M180+'4 pr._savarankiškos f-jos'!M185+'4 pr._savarankiškos f-jos'!M202+'5 pr._valstybinės f-jos'!M14+'5 pr._valstybinės f-jos'!M84+'5 pr._valstybinės f-jos'!M110+'6 pr._mokinio krepšelis'!M12+'8 pr._aplinkos apsaugos s. p.'!M12+'8 pr._aplinkos apsaugos s. p.'!M15+'9 pr._įstaigų pajamos'!M12+'9 pr._įstaigų pajamos'!M37+'10 pr._skolintos lėšos'!M14+'10 pr._skolintos lėšos'!M19+'10 pr._skolintos lėšos'!M22+'10 pr._skolintos lėšos'!M25+'10 pr._skolintos lėšos'!M28+'10 pr._skolintos lėšos'!M31+'11 pr._apyvartinės lėšos'!M14+'11 pr._apyvartinės lėšos'!M25+'11 pr._apyvartinės lėšos'!M35+'11 pr._apyvartinės lėšos'!M65+'7 pr._kita dotacija'!M14+'7 pr._kita dotacija'!M63+'7 pr._kita dotacija'!M69+'7 pr._kita dotacija'!M73+'7 pr._kita dotacija'!M159+'7 pr._kita dotacija'!M163+'7 pr._kita dotacija'!M209</f>
        <v>11595.9</v>
      </c>
      <c r="M14" s="95">
        <f>'4 pr._savarankiškos f-jos'!N15+'4 pr._savarankiškos f-jos'!N80+'4 pr._savarankiškos f-jos'!N135+'4 pr._savarankiškos f-jos'!N139+'4 pr._savarankiškos f-jos'!N180+'4 pr._savarankiškos f-jos'!N185+'4 pr._savarankiškos f-jos'!N202+'5 pr._valstybinės f-jos'!N14+'5 pr._valstybinės f-jos'!N84+'5 pr._valstybinės f-jos'!N110+'6 pr._mokinio krepšelis'!N12+'8 pr._aplinkos apsaugos s. p.'!N12+'8 pr._aplinkos apsaugos s. p.'!N15+'9 pr._įstaigų pajamos'!N12+'9 pr._įstaigų pajamos'!N37+'10 pr._skolintos lėšos'!N14+'10 pr._skolintos lėšos'!N19+'10 pr._skolintos lėšos'!N22+'10 pr._skolintos lėšos'!N25+'10 pr._skolintos lėšos'!N28+'10 pr._skolintos lėšos'!N31+'11 pr._apyvartinės lėšos'!N14+'11 pr._apyvartinės lėšos'!N25+'11 pr._apyvartinės lėšos'!N35+'11 pr._apyvartinės lėšos'!N65+'7 pr._kita dotacija'!N14+'7 pr._kita dotacija'!N63+'7 pr._kita dotacija'!N69+'7 pr._kita dotacija'!N73+'7 pr._kita dotacija'!N159+'7 pr._kita dotacija'!N163+'7 pr._kita dotacija'!N209</f>
        <v>2193.9</v>
      </c>
      <c r="N14" s="95">
        <f>'4 pr._savarankiškos f-jos'!O15+'4 pr._savarankiškos f-jos'!O80+'4 pr._savarankiškos f-jos'!O135+'4 pr._savarankiškos f-jos'!O139+'4 pr._savarankiškos f-jos'!O180+'4 pr._savarankiškos f-jos'!O185+'4 pr._savarankiškos f-jos'!O202+'5 pr._valstybinės f-jos'!O14+'5 pr._valstybinės f-jos'!O84+'5 pr._valstybinės f-jos'!O110+'6 pr._mokinio krepšelis'!O12+'8 pr._aplinkos apsaugos s. p.'!O12+'8 pr._aplinkos apsaugos s. p.'!O15+'9 pr._įstaigų pajamos'!O12+'9 pr._įstaigų pajamos'!O37+'10 pr._skolintos lėšos'!O14+'10 pr._skolintos lėšos'!O19+'10 pr._skolintos lėšos'!O22+'10 pr._skolintos lėšos'!O25+'10 pr._skolintos lėšos'!O28+'10 pr._skolintos lėšos'!O31+'11 pr._apyvartinės lėšos'!O14+'11 pr._apyvartinės lėšos'!O25+'11 pr._apyvartinės lėšos'!O35+'11 pr._apyvartinės lėšos'!O65+'7 pr._kita dotacija'!O14+'7 pr._kita dotacija'!O63+'7 pr._kita dotacija'!O69+'7 pr._kita dotacija'!O73+'7 pr._kita dotacija'!O159+'7 pr._kita dotacija'!O163+'7 pr._kita dotacija'!O209</f>
        <v>4047.8999999999996</v>
      </c>
    </row>
    <row r="15" spans="1:14" ht="15" customHeight="1" x14ac:dyDescent="0.25">
      <c r="A15" s="6" t="s">
        <v>73</v>
      </c>
      <c r="B15" s="18" t="s">
        <v>7</v>
      </c>
      <c r="C15" s="17">
        <f t="shared" ref="C15:C25" si="2">D15+F15</f>
        <v>142.39999999999998</v>
      </c>
      <c r="D15" s="17">
        <f>'4 pr._savarankiškos f-jos'!E20+'4 pr._savarankiškos f-jos'!E88+'4 pr._savarankiškos f-jos'!E186+'5 pr._valstybinės f-jos'!E32+'5 pr._valstybinės f-jos'!E86+'7 pr._kita dotacija'!E17+'7 pr._kita dotacija'!E166+'9 pr._įstaigų pajamos'!E13+'9 pr._įstaigų pajamos'!E24++'9 pr._įstaigų pajamos'!E71</f>
        <v>142.39999999999998</v>
      </c>
      <c r="E15" s="17">
        <f>'4 pr._savarankiškos f-jos'!F20+'4 pr._savarankiškos f-jos'!F88+'4 pr._savarankiškos f-jos'!F186+'5 pr._valstybinės f-jos'!F32+'5 pr._valstybinės f-jos'!F86+'7 pr._kita dotacija'!F17+'7 pr._kita dotacija'!F166+'9 pr._įstaigų pajamos'!F13+'9 pr._įstaigų pajamos'!F24++'9 pr._įstaigų pajamos'!F71</f>
        <v>77.800000000000011</v>
      </c>
      <c r="F15" s="17">
        <f>'4 pr._savarankiškos f-jos'!G20+'4 pr._savarankiškos f-jos'!G88+'4 pr._savarankiškos f-jos'!G186+'5 pr._valstybinės f-jos'!G32+'5 pr._valstybinės f-jos'!G86+'7 pr._kita dotacija'!G17+'7 pr._kita dotacija'!G166+'9 pr._įstaigų pajamos'!G13+'9 pr._įstaigų pajamos'!G24++'9 pr._įstaigų pajamos'!G71</f>
        <v>0</v>
      </c>
      <c r="G15" s="11">
        <f t="shared" ref="G15:G25" si="3">H15+J15</f>
        <v>0</v>
      </c>
      <c r="H15" s="11">
        <f>'4 pr._savarankiškos f-jos'!I20+'4 pr._savarankiškos f-jos'!I88+'4 pr._savarankiškos f-jos'!I186+'5 pr._valstybinės f-jos'!I32+'5 pr._valstybinės f-jos'!I86+'7 pr._kita dotacija'!I17+'7 pr._kita dotacija'!I166+'9 pr._įstaigų pajamos'!I13+'9 pr._įstaigų pajamos'!I24++'9 pr._įstaigų pajamos'!I71</f>
        <v>0</v>
      </c>
      <c r="I15" s="11">
        <f>'4 pr._savarankiškos f-jos'!J20+'4 pr._savarankiškos f-jos'!J88+'4 pr._savarankiškos f-jos'!J186+'5 pr._valstybinės f-jos'!J32+'5 pr._valstybinės f-jos'!J86+'7 pr._kita dotacija'!J17+'7 pr._kita dotacija'!J166+'9 pr._įstaigų pajamos'!J13+'9 pr._įstaigų pajamos'!J24++'9 pr._įstaigų pajamos'!J71</f>
        <v>0</v>
      </c>
      <c r="J15" s="11">
        <f>'4 pr._savarankiškos f-jos'!K20+'4 pr._savarankiškos f-jos'!K88+'4 pr._savarankiškos f-jos'!K186+'5 pr._valstybinės f-jos'!K32+'5 pr._valstybinės f-jos'!K86+'7 pr._kita dotacija'!K17+'7 pr._kita dotacija'!K166+'9 pr._įstaigų pajamos'!K13+'9 pr._įstaigų pajamos'!K24++'9 pr._įstaigų pajamos'!K71</f>
        <v>0</v>
      </c>
      <c r="K15" s="95">
        <f t="shared" ref="K15:K25" si="4">L15+N15</f>
        <v>142.39999999999998</v>
      </c>
      <c r="L15" s="95">
        <f>'4 pr._savarankiškos f-jos'!M20+'4 pr._savarankiškos f-jos'!M88+'4 pr._savarankiškos f-jos'!M186+'5 pr._valstybinės f-jos'!M32+'5 pr._valstybinės f-jos'!M86+'7 pr._kita dotacija'!M17+'7 pr._kita dotacija'!M166+'9 pr._įstaigų pajamos'!M13+'9 pr._įstaigų pajamos'!M24++'9 pr._įstaigų pajamos'!M71</f>
        <v>142.39999999999998</v>
      </c>
      <c r="M15" s="95">
        <f>'4 pr._savarankiškos f-jos'!N20+'4 pr._savarankiškos f-jos'!N88+'4 pr._savarankiškos f-jos'!N186+'5 pr._valstybinės f-jos'!N32+'5 pr._valstybinės f-jos'!N86+'7 pr._kita dotacija'!N17+'7 pr._kita dotacija'!N166+'9 pr._įstaigų pajamos'!N13+'9 pr._įstaigų pajamos'!N24++'9 pr._įstaigų pajamos'!N71</f>
        <v>77.800000000000011</v>
      </c>
      <c r="N15" s="95">
        <f>'4 pr._savarankiškos f-jos'!O20+'4 pr._savarankiškos f-jos'!O88+'4 pr._savarankiškos f-jos'!O186+'5 pr._valstybinės f-jos'!O32+'5 pr._valstybinės f-jos'!O86+'7 pr._kita dotacija'!O17+'7 pr._kita dotacija'!O166+'9 pr._įstaigų pajamos'!O13+'9 pr._įstaigų pajamos'!O24++'9 pr._įstaigų pajamos'!O71</f>
        <v>0</v>
      </c>
    </row>
    <row r="16" spans="1:14" ht="15" customHeight="1" x14ac:dyDescent="0.25">
      <c r="A16" s="6" t="s">
        <v>74</v>
      </c>
      <c r="B16" s="18" t="s">
        <v>10</v>
      </c>
      <c r="C16" s="17">
        <f t="shared" si="2"/>
        <v>145.39999999999998</v>
      </c>
      <c r="D16" s="17">
        <f>'4 pr._savarankiškos f-jos'!E26+'4 pr._savarankiškos f-jos'!E92+'4 pr._savarankiškos f-jos'!E187+'5 pr._valstybinės f-jos'!E36+'5 pr._valstybinės f-jos'!E88+'7 pr._kita dotacija'!E169+'7 pr._kita dotacija'!E21+'9 pr._įstaigų pajamos'!E14+'9 pr._įstaigų pajamos'!E25+'9 pr._įstaigų pajamos'!E72</f>
        <v>130.39999999999998</v>
      </c>
      <c r="E16" s="17">
        <f>'4 pr._savarankiškos f-jos'!F26+'4 pr._savarankiškos f-jos'!F92+'4 pr._savarankiškos f-jos'!F187+'5 pr._valstybinės f-jos'!F36+'5 pr._valstybinės f-jos'!F88+'7 pr._kita dotacija'!F169+'7 pr._kita dotacija'!F21+'9 pr._įstaigų pajamos'!F14+'9 pr._įstaigų pajamos'!F25+'9 pr._įstaigų pajamos'!F72</f>
        <v>77.5</v>
      </c>
      <c r="F16" s="17">
        <f>'4 pr._savarankiškos f-jos'!G26+'4 pr._savarankiškos f-jos'!G92+'4 pr._savarankiškos f-jos'!G187+'5 pr._valstybinės f-jos'!G36+'5 pr._valstybinės f-jos'!G88+'7 pr._kita dotacija'!G169+'7 pr._kita dotacija'!G21+'9 pr._įstaigų pajamos'!G14+'9 pr._įstaigų pajamos'!G25+'9 pr._įstaigų pajamos'!G72</f>
        <v>15</v>
      </c>
      <c r="G16" s="11">
        <f t="shared" si="3"/>
        <v>0</v>
      </c>
      <c r="H16" s="11">
        <f>'4 pr._savarankiškos f-jos'!I26+'4 pr._savarankiškos f-jos'!I92+'4 pr._savarankiškos f-jos'!I187+'5 pr._valstybinės f-jos'!I36+'5 pr._valstybinės f-jos'!I88+'7 pr._kita dotacija'!I169+'7 pr._kita dotacija'!I21+'9 pr._įstaigų pajamos'!I14+'9 pr._įstaigų pajamos'!I25+'9 pr._įstaigų pajamos'!I72</f>
        <v>0</v>
      </c>
      <c r="I16" s="11">
        <f>'4 pr._savarankiškos f-jos'!J26+'4 pr._savarankiškos f-jos'!J92+'4 pr._savarankiškos f-jos'!J187+'5 pr._valstybinės f-jos'!J36+'5 pr._valstybinės f-jos'!J88+'7 pr._kita dotacija'!J169+'7 pr._kita dotacija'!J21+'9 pr._įstaigų pajamos'!J14+'9 pr._įstaigų pajamos'!J25+'9 pr._įstaigų pajamos'!J72</f>
        <v>0</v>
      </c>
      <c r="J16" s="11">
        <f>'4 pr._savarankiškos f-jos'!K26+'4 pr._savarankiškos f-jos'!K92+'4 pr._savarankiškos f-jos'!K187+'5 pr._valstybinės f-jos'!K36+'5 pr._valstybinės f-jos'!K88+'7 pr._kita dotacija'!K169+'7 pr._kita dotacija'!K21+'9 pr._įstaigų pajamos'!K14+'9 pr._įstaigų pajamos'!K25+'9 pr._įstaigų pajamos'!K72</f>
        <v>0</v>
      </c>
      <c r="K16" s="95">
        <f t="shared" si="4"/>
        <v>145.39999999999998</v>
      </c>
      <c r="L16" s="95">
        <f>'4 pr._savarankiškos f-jos'!M26+'4 pr._savarankiškos f-jos'!M92+'4 pr._savarankiškos f-jos'!M187+'5 pr._valstybinės f-jos'!M36+'5 pr._valstybinės f-jos'!M88+'7 pr._kita dotacija'!M169+'7 pr._kita dotacija'!M21+'9 pr._įstaigų pajamos'!M14+'9 pr._įstaigų pajamos'!M25+'9 pr._įstaigų pajamos'!M72</f>
        <v>130.39999999999998</v>
      </c>
      <c r="M16" s="95">
        <f>'4 pr._savarankiškos f-jos'!N26+'4 pr._savarankiškos f-jos'!N92+'4 pr._savarankiškos f-jos'!N187+'5 pr._valstybinės f-jos'!N36+'5 pr._valstybinės f-jos'!N88+'7 pr._kita dotacija'!N169+'7 pr._kita dotacija'!N21+'9 pr._įstaigų pajamos'!N14+'9 pr._įstaigų pajamos'!N25+'9 pr._įstaigų pajamos'!N72</f>
        <v>77.5</v>
      </c>
      <c r="N16" s="95">
        <f>'4 pr._savarankiškos f-jos'!O26+'4 pr._savarankiškos f-jos'!O92+'4 pr._savarankiškos f-jos'!O187+'5 pr._valstybinės f-jos'!O36+'5 pr._valstybinės f-jos'!O88+'7 pr._kita dotacija'!O169+'7 pr._kita dotacija'!O21+'9 pr._įstaigų pajamos'!O14+'9 pr._įstaigų pajamos'!O25+'9 pr._įstaigų pajamos'!O72</f>
        <v>15</v>
      </c>
    </row>
    <row r="17" spans="1:14" ht="15" customHeight="1" x14ac:dyDescent="0.25">
      <c r="A17" s="6" t="s">
        <v>75</v>
      </c>
      <c r="B17" s="18" t="s">
        <v>11</v>
      </c>
      <c r="C17" s="17">
        <f t="shared" si="2"/>
        <v>254.9</v>
      </c>
      <c r="D17" s="17">
        <f>'4 pr._savarankiškos f-jos'!E31+'4 pr._savarankiškos f-jos'!E96+'4 pr._savarankiškos f-jos'!E188+'5 pr._valstybinės f-jos'!E40+'5 pr._valstybinės f-jos'!E90+'7 pr._kita dotacija'!E25+'7 pr._kita dotacija'!E172+'9 pr._įstaigų pajamos'!E15+'9 pr._įstaigų pajamos'!E26+'9 pr._įstaigų pajamos'!E73</f>
        <v>251.9</v>
      </c>
      <c r="E17" s="17">
        <f>'4 pr._savarankiškos f-jos'!F31+'4 pr._savarankiškos f-jos'!F96+'4 pr._savarankiškos f-jos'!F188+'5 pr._valstybinės f-jos'!F40+'5 pr._valstybinės f-jos'!F90+'7 pr._kita dotacija'!F25+'7 pr._kita dotacija'!F172+'9 pr._įstaigų pajamos'!F15+'9 pr._įstaigų pajamos'!F26+'9 pr._įstaigų pajamos'!F73</f>
        <v>142.6</v>
      </c>
      <c r="F17" s="17">
        <f>'4 pr._savarankiškos f-jos'!G31+'4 pr._savarankiškos f-jos'!G96+'4 pr._savarankiškos f-jos'!G188+'5 pr._valstybinės f-jos'!G40+'5 pr._valstybinės f-jos'!G90+'7 pr._kita dotacija'!G25+'7 pr._kita dotacija'!G172+'9 pr._įstaigų pajamos'!G15+'9 pr._įstaigų pajamos'!G26+'9 pr._įstaigų pajamos'!G73</f>
        <v>3</v>
      </c>
      <c r="G17" s="11">
        <f t="shared" si="3"/>
        <v>0</v>
      </c>
      <c r="H17" s="11">
        <f>'4 pr._savarankiškos f-jos'!I31+'4 pr._savarankiškos f-jos'!I96+'4 pr._savarankiškos f-jos'!I188+'5 pr._valstybinės f-jos'!I40+'5 pr._valstybinės f-jos'!I90+'7 pr._kita dotacija'!I25+'7 pr._kita dotacija'!I172+'9 pr._įstaigų pajamos'!I15+'9 pr._įstaigų pajamos'!I26+'9 pr._įstaigų pajamos'!I73</f>
        <v>0</v>
      </c>
      <c r="I17" s="11">
        <f>'4 pr._savarankiškos f-jos'!J31+'4 pr._savarankiškos f-jos'!J96+'4 pr._savarankiškos f-jos'!J188+'5 pr._valstybinės f-jos'!J40+'5 pr._valstybinės f-jos'!J90+'7 pr._kita dotacija'!J25+'7 pr._kita dotacija'!J172+'9 pr._įstaigų pajamos'!J15+'9 pr._įstaigų pajamos'!J26+'9 pr._įstaigų pajamos'!J73</f>
        <v>-0.3</v>
      </c>
      <c r="J17" s="11">
        <f>'4 pr._savarankiškos f-jos'!K31+'4 pr._savarankiškos f-jos'!K96+'4 pr._savarankiškos f-jos'!K188+'5 pr._valstybinės f-jos'!K40+'5 pr._valstybinės f-jos'!K90+'7 pr._kita dotacija'!K25+'7 pr._kita dotacija'!K172+'9 pr._įstaigų pajamos'!K15+'9 pr._įstaigų pajamos'!K26+'9 pr._įstaigų pajamos'!K73</f>
        <v>0</v>
      </c>
      <c r="K17" s="95">
        <f t="shared" si="4"/>
        <v>254.9</v>
      </c>
      <c r="L17" s="95">
        <f>'4 pr._savarankiškos f-jos'!M31+'4 pr._savarankiškos f-jos'!M96+'4 pr._savarankiškos f-jos'!M188+'5 pr._valstybinės f-jos'!M40+'5 pr._valstybinės f-jos'!M90+'7 pr._kita dotacija'!M25+'7 pr._kita dotacija'!M172+'9 pr._įstaigų pajamos'!M15+'9 pr._įstaigų pajamos'!M26+'9 pr._įstaigų pajamos'!M73</f>
        <v>251.9</v>
      </c>
      <c r="M17" s="95">
        <f>'4 pr._savarankiškos f-jos'!N31+'4 pr._savarankiškos f-jos'!N96+'4 pr._savarankiškos f-jos'!N188+'5 pr._valstybinės f-jos'!N40+'5 pr._valstybinės f-jos'!N90+'7 pr._kita dotacija'!N25+'7 pr._kita dotacija'!N172+'9 pr._įstaigų pajamos'!N15+'9 pr._įstaigų pajamos'!N26+'9 pr._įstaigų pajamos'!N73</f>
        <v>142.29999999999998</v>
      </c>
      <c r="N17" s="95">
        <f>'4 pr._savarankiškos f-jos'!O31+'4 pr._savarankiškos f-jos'!O96+'4 pr._savarankiškos f-jos'!O188+'5 pr._valstybinės f-jos'!O40+'5 pr._valstybinės f-jos'!O90+'7 pr._kita dotacija'!O25+'7 pr._kita dotacija'!O172+'9 pr._įstaigų pajamos'!O15+'9 pr._įstaigų pajamos'!O26+'9 pr._įstaigų pajamos'!O73</f>
        <v>3</v>
      </c>
    </row>
    <row r="18" spans="1:14" ht="15" customHeight="1" x14ac:dyDescent="0.25">
      <c r="A18" s="6" t="s">
        <v>76</v>
      </c>
      <c r="B18" s="18" t="s">
        <v>12</v>
      </c>
      <c r="C18" s="17">
        <f t="shared" si="2"/>
        <v>168.69999999999996</v>
      </c>
      <c r="D18" s="17">
        <f>'4 pr._savarankiškos f-jos'!E37+'4 pr._savarankiškos f-jos'!E100+'5 pr._valstybinės f-jos'!E44+'5 pr._valstybinės f-jos'!E92+'7 pr._kita dotacija'!E29+'9 pr._įstaigų pajamos'!E16+'9 pr._įstaigų pajamos'!E27</f>
        <v>153.69999999999996</v>
      </c>
      <c r="E18" s="17">
        <f>'4 pr._savarankiškos f-jos'!F37+'4 pr._savarankiškos f-jos'!F100+'5 pr._valstybinės f-jos'!F44+'5 pr._valstybinės f-jos'!F92+'7 pr._kita dotacija'!F29+'9 pr._įstaigų pajamos'!F16+'9 pr._įstaigų pajamos'!F27</f>
        <v>86.9</v>
      </c>
      <c r="F18" s="17">
        <f>'4 pr._savarankiškos f-jos'!G37+'4 pr._savarankiškos f-jos'!G100+'5 pr._valstybinės f-jos'!G44+'5 pr._valstybinės f-jos'!G92+'7 pr._kita dotacija'!G29+'9 pr._įstaigų pajamos'!G16+'9 pr._įstaigų pajamos'!G27</f>
        <v>15</v>
      </c>
      <c r="G18" s="11">
        <f t="shared" si="3"/>
        <v>0</v>
      </c>
      <c r="H18" s="11">
        <f>'4 pr._savarankiškos f-jos'!I37+'4 pr._savarankiškos f-jos'!I100+'5 pr._valstybinės f-jos'!I44+'5 pr._valstybinės f-jos'!I92+'7 pr._kita dotacija'!I29+'9 pr._įstaigų pajamos'!I16+'9 pr._įstaigų pajamos'!I27</f>
        <v>0</v>
      </c>
      <c r="I18" s="11">
        <f>'4 pr._savarankiškos f-jos'!J37+'4 pr._savarankiškos f-jos'!J100+'5 pr._valstybinės f-jos'!J44+'5 pr._valstybinės f-jos'!J92+'7 pr._kita dotacija'!J29+'9 pr._įstaigų pajamos'!J16+'9 pr._įstaigų pajamos'!J27</f>
        <v>0</v>
      </c>
      <c r="J18" s="11">
        <f>'4 pr._savarankiškos f-jos'!K37+'4 pr._savarankiškos f-jos'!K100+'5 pr._valstybinės f-jos'!K44+'5 pr._valstybinės f-jos'!K92+'7 pr._kita dotacija'!K29+'9 pr._įstaigų pajamos'!K16+'9 pr._įstaigų pajamos'!K27</f>
        <v>0</v>
      </c>
      <c r="K18" s="95">
        <f t="shared" si="4"/>
        <v>168.69999999999996</v>
      </c>
      <c r="L18" s="95">
        <f>'4 pr._savarankiškos f-jos'!M37+'4 pr._savarankiškos f-jos'!M100+'5 pr._valstybinės f-jos'!M44+'5 pr._valstybinės f-jos'!M92+'7 pr._kita dotacija'!M29+'9 pr._įstaigų pajamos'!M16+'9 pr._įstaigų pajamos'!M27</f>
        <v>153.69999999999996</v>
      </c>
      <c r="M18" s="95">
        <f>'4 pr._savarankiškos f-jos'!N37+'4 pr._savarankiškos f-jos'!N100+'5 pr._valstybinės f-jos'!N44+'5 pr._valstybinės f-jos'!N92+'7 pr._kita dotacija'!N29+'9 pr._įstaigų pajamos'!N16+'9 pr._įstaigų pajamos'!N27</f>
        <v>86.9</v>
      </c>
      <c r="N18" s="95">
        <f>'4 pr._savarankiškos f-jos'!O37+'4 pr._savarankiškos f-jos'!O100+'5 pr._valstybinės f-jos'!O44+'5 pr._valstybinės f-jos'!O92+'7 pr._kita dotacija'!O29+'9 pr._įstaigų pajamos'!O16+'9 pr._įstaigų pajamos'!O27</f>
        <v>15</v>
      </c>
    </row>
    <row r="19" spans="1:14" ht="15" customHeight="1" x14ac:dyDescent="0.25">
      <c r="A19" s="6" t="s">
        <v>77</v>
      </c>
      <c r="B19" s="18" t="s">
        <v>13</v>
      </c>
      <c r="C19" s="17">
        <f t="shared" si="2"/>
        <v>106.79999999999998</v>
      </c>
      <c r="D19" s="17">
        <f>'4 pr._savarankiškos f-jos'!E42+'4 pr._savarankiškos f-jos'!E104+'5 pr._valstybinės f-jos'!E48+'5 pr._valstybinės f-jos'!E94+'7 pr._kita dotacija'!E33+'9 pr._įstaigų pajamos'!E28</f>
        <v>106.79999999999998</v>
      </c>
      <c r="E19" s="17">
        <f>'4 pr._savarankiškos f-jos'!F42+'4 pr._savarankiškos f-jos'!F104+'5 pr._valstybinės f-jos'!F48+'5 pr._valstybinės f-jos'!F94+'7 pr._kita dotacija'!F33+'9 pr._įstaigų pajamos'!F28</f>
        <v>61.9</v>
      </c>
      <c r="F19" s="17">
        <f>'4 pr._savarankiškos f-jos'!G42+'4 pr._savarankiškos f-jos'!G104+'5 pr._valstybinės f-jos'!G48+'5 pr._valstybinės f-jos'!G94+'7 pr._kita dotacija'!G33+'9 pr._įstaigų pajamos'!G28</f>
        <v>0</v>
      </c>
      <c r="G19" s="11">
        <f t="shared" si="3"/>
        <v>0</v>
      </c>
      <c r="H19" s="11">
        <f>'4 pr._savarankiškos f-jos'!I42+'4 pr._savarankiškos f-jos'!I104+'5 pr._valstybinės f-jos'!I48+'5 pr._valstybinės f-jos'!I94+'7 pr._kita dotacija'!I33+'9 pr._įstaigų pajamos'!I28</f>
        <v>0</v>
      </c>
      <c r="I19" s="11">
        <f>'4 pr._savarankiškos f-jos'!J42+'4 pr._savarankiškos f-jos'!J104+'5 pr._valstybinės f-jos'!J48+'5 pr._valstybinės f-jos'!J94+'7 pr._kita dotacija'!J33+'9 pr._įstaigų pajamos'!J28</f>
        <v>0</v>
      </c>
      <c r="J19" s="11">
        <f>'4 pr._savarankiškos f-jos'!K42+'4 pr._savarankiškos f-jos'!K104+'5 pr._valstybinės f-jos'!K48+'5 pr._valstybinės f-jos'!K94+'7 pr._kita dotacija'!K33+'9 pr._įstaigų pajamos'!K28</f>
        <v>0</v>
      </c>
      <c r="K19" s="95">
        <f t="shared" si="4"/>
        <v>106.79999999999998</v>
      </c>
      <c r="L19" s="95">
        <f>'4 pr._savarankiškos f-jos'!M42+'4 pr._savarankiškos f-jos'!M104+'5 pr._valstybinės f-jos'!M48+'5 pr._valstybinės f-jos'!M94+'7 pr._kita dotacija'!M33+'9 pr._įstaigų pajamos'!M28</f>
        <v>106.79999999999998</v>
      </c>
      <c r="M19" s="95">
        <f>'4 pr._savarankiškos f-jos'!N42+'4 pr._savarankiškos f-jos'!N104+'5 pr._valstybinės f-jos'!N48+'5 pr._valstybinės f-jos'!N94+'7 pr._kita dotacija'!N33+'9 pr._įstaigų pajamos'!N28</f>
        <v>61.9</v>
      </c>
      <c r="N19" s="95">
        <f>'4 pr._savarankiškos f-jos'!O42+'4 pr._savarankiškos f-jos'!O104+'5 pr._valstybinės f-jos'!O48+'5 pr._valstybinės f-jos'!O94+'7 pr._kita dotacija'!O33+'9 pr._įstaigų pajamos'!O28</f>
        <v>0</v>
      </c>
    </row>
    <row r="20" spans="1:14" ht="15" customHeight="1" x14ac:dyDescent="0.25">
      <c r="A20" s="6" t="s">
        <v>78</v>
      </c>
      <c r="B20" s="13" t="s">
        <v>14</v>
      </c>
      <c r="C20" s="17">
        <f t="shared" si="2"/>
        <v>123</v>
      </c>
      <c r="D20" s="17">
        <f>'4 pr._savarankiškos f-jos'!E47+'4 pr._savarankiškos f-jos'!E108+'5 pr._valstybinės f-jos'!E52+'5 pr._valstybinės f-jos'!E96+'7 pr._kita dotacija'!E37+'9 pr._įstaigų pajamos'!E17+'9 pr._įstaigų pajamos'!E29</f>
        <v>123</v>
      </c>
      <c r="E20" s="17">
        <f>'4 pr._savarankiškos f-jos'!F47+'4 pr._savarankiškos f-jos'!F108+'5 pr._valstybinės f-jos'!F52+'5 pr._valstybinės f-jos'!F96+'7 pr._kita dotacija'!F37+'9 pr._įstaigų pajamos'!F17+'9 pr._įstaigų pajamos'!F29</f>
        <v>65.300000000000011</v>
      </c>
      <c r="F20" s="17">
        <f>'4 pr._savarankiškos f-jos'!G47+'4 pr._savarankiškos f-jos'!G108+'5 pr._valstybinės f-jos'!G52+'5 pr._valstybinės f-jos'!G96+'7 pr._kita dotacija'!G37+'9 pr._įstaigų pajamos'!G17+'9 pr._įstaigų pajamos'!G29</f>
        <v>0</v>
      </c>
      <c r="G20" s="11">
        <f t="shared" si="3"/>
        <v>0</v>
      </c>
      <c r="H20" s="11">
        <f>'4 pr._savarankiškos f-jos'!I47+'4 pr._savarankiškos f-jos'!I108+'5 pr._valstybinės f-jos'!I52+'5 pr._valstybinės f-jos'!I96+'7 pr._kita dotacija'!I37+'9 pr._įstaigų pajamos'!I17+'9 pr._įstaigų pajamos'!I29</f>
        <v>0</v>
      </c>
      <c r="I20" s="11">
        <f>'4 pr._savarankiškos f-jos'!J47+'4 pr._savarankiškos f-jos'!J108+'5 pr._valstybinės f-jos'!J52+'5 pr._valstybinės f-jos'!J96+'7 pr._kita dotacija'!J37+'9 pr._įstaigų pajamos'!J17+'9 pr._įstaigų pajamos'!J29</f>
        <v>0</v>
      </c>
      <c r="J20" s="11">
        <f>'4 pr._savarankiškos f-jos'!K47+'4 pr._savarankiškos f-jos'!K108+'5 pr._valstybinės f-jos'!K52+'5 pr._valstybinės f-jos'!K96+'7 pr._kita dotacija'!K37+'9 pr._įstaigų pajamos'!K17+'9 pr._įstaigų pajamos'!K29</f>
        <v>0</v>
      </c>
      <c r="K20" s="95">
        <f t="shared" si="4"/>
        <v>123</v>
      </c>
      <c r="L20" s="95">
        <f>'4 pr._savarankiškos f-jos'!M47+'4 pr._savarankiškos f-jos'!M108+'5 pr._valstybinės f-jos'!M52+'5 pr._valstybinės f-jos'!M96+'7 pr._kita dotacija'!M37+'9 pr._įstaigų pajamos'!M17+'9 pr._įstaigų pajamos'!M29</f>
        <v>123</v>
      </c>
      <c r="M20" s="95">
        <f>'4 pr._savarankiškos f-jos'!N47+'4 pr._savarankiškos f-jos'!N108+'5 pr._valstybinės f-jos'!N52+'5 pr._valstybinės f-jos'!N96+'7 pr._kita dotacija'!N37+'9 pr._įstaigų pajamos'!N17+'9 pr._įstaigų pajamos'!N29</f>
        <v>65.300000000000011</v>
      </c>
      <c r="N20" s="95">
        <f>'4 pr._savarankiškos f-jos'!O47+'4 pr._savarankiškos f-jos'!O108+'5 pr._valstybinės f-jos'!O52+'5 pr._valstybinės f-jos'!O96+'7 pr._kita dotacija'!O37+'9 pr._įstaigų pajamos'!O17+'9 pr._įstaigų pajamos'!O29</f>
        <v>0</v>
      </c>
    </row>
    <row r="21" spans="1:14" ht="15" customHeight="1" x14ac:dyDescent="0.25">
      <c r="A21" s="14" t="s">
        <v>79</v>
      </c>
      <c r="B21" s="13" t="s">
        <v>15</v>
      </c>
      <c r="C21" s="17">
        <f t="shared" si="2"/>
        <v>150.5</v>
      </c>
      <c r="D21" s="17">
        <f>'4 pr._savarankiškos f-jos'!E52+'4 pr._savarankiškos f-jos'!E112++'4 pr._savarankiškos f-jos'!E189+'5 pr._valstybinės f-jos'!E56+'5 pr._valstybinės f-jos'!E98+'7 pr._kita dotacija'!E41+'7 pr._kita dotacija'!E175+'9 pr._įstaigų pajamos'!E18+'9 pr._įstaigų pajamos'!E30+'9 pr._įstaigų pajamos'!E74</f>
        <v>150.5</v>
      </c>
      <c r="E21" s="17">
        <f>'4 pr._savarankiškos f-jos'!F52+'4 pr._savarankiškos f-jos'!F112++'4 pr._savarankiškos f-jos'!F189+'5 pr._valstybinės f-jos'!F56+'5 pr._valstybinės f-jos'!F98+'7 pr._kita dotacija'!F41+'7 pr._kita dotacija'!F175+'9 pr._įstaigų pajamos'!F18+'9 pr._įstaigų pajamos'!F30+'9 pr._įstaigų pajamos'!F74</f>
        <v>89.7</v>
      </c>
      <c r="F21" s="17">
        <f>'4 pr._savarankiškos f-jos'!G52+'4 pr._savarankiškos f-jos'!G112++'4 pr._savarankiškos f-jos'!G189+'5 pr._valstybinės f-jos'!G56+'5 pr._valstybinės f-jos'!G98+'7 pr._kita dotacija'!G41+'7 pr._kita dotacija'!G175+'9 pr._įstaigų pajamos'!G18+'9 pr._įstaigų pajamos'!G30+'9 pr._įstaigų pajamos'!G74</f>
        <v>0</v>
      </c>
      <c r="G21" s="11">
        <f t="shared" si="3"/>
        <v>0</v>
      </c>
      <c r="H21" s="11">
        <f>'4 pr._savarankiškos f-jos'!I52+'4 pr._savarankiškos f-jos'!I112++'4 pr._savarankiškos f-jos'!I189+'5 pr._valstybinės f-jos'!I56+'5 pr._valstybinės f-jos'!I98+'7 pr._kita dotacija'!I41+'7 pr._kita dotacija'!I175+'9 pr._įstaigų pajamos'!I18+'9 pr._įstaigų pajamos'!I30+'9 pr._įstaigų pajamos'!I74</f>
        <v>0</v>
      </c>
      <c r="I21" s="11">
        <f>'4 pr._savarankiškos f-jos'!J52+'4 pr._savarankiškos f-jos'!J112++'4 pr._savarankiškos f-jos'!J189+'5 pr._valstybinės f-jos'!J56+'5 pr._valstybinės f-jos'!J98+'7 pr._kita dotacija'!J41+'7 pr._kita dotacija'!J175+'9 pr._įstaigų pajamos'!J18+'9 pr._įstaigų pajamos'!J30+'9 pr._įstaigų pajamos'!J74</f>
        <v>0</v>
      </c>
      <c r="J21" s="11">
        <f>'4 pr._savarankiškos f-jos'!K52+'4 pr._savarankiškos f-jos'!K112++'4 pr._savarankiškos f-jos'!K189+'5 pr._valstybinės f-jos'!K56+'5 pr._valstybinės f-jos'!K98+'7 pr._kita dotacija'!K41+'7 pr._kita dotacija'!K175+'9 pr._įstaigų pajamos'!K18+'9 pr._įstaigų pajamos'!K30+'9 pr._įstaigų pajamos'!K74</f>
        <v>0</v>
      </c>
      <c r="K21" s="95">
        <f t="shared" si="4"/>
        <v>150.5</v>
      </c>
      <c r="L21" s="95">
        <f>'4 pr._savarankiškos f-jos'!M52+'4 pr._savarankiškos f-jos'!M112++'4 pr._savarankiškos f-jos'!M189+'5 pr._valstybinės f-jos'!M56+'5 pr._valstybinės f-jos'!M98+'7 pr._kita dotacija'!M41+'7 pr._kita dotacija'!M175+'9 pr._įstaigų pajamos'!M18+'9 pr._įstaigų pajamos'!M30+'9 pr._įstaigų pajamos'!M74</f>
        <v>150.5</v>
      </c>
      <c r="M21" s="95">
        <f>'4 pr._savarankiškos f-jos'!N52+'4 pr._savarankiškos f-jos'!N112++'4 pr._savarankiškos f-jos'!N189+'5 pr._valstybinės f-jos'!N56+'5 pr._valstybinės f-jos'!N98+'7 pr._kita dotacija'!N41+'7 pr._kita dotacija'!N175+'9 pr._įstaigų pajamos'!N18+'9 pr._įstaigų pajamos'!N30+'9 pr._įstaigų pajamos'!N74</f>
        <v>89.7</v>
      </c>
      <c r="N21" s="95">
        <f>'4 pr._savarankiškos f-jos'!O52+'4 pr._savarankiškos f-jos'!O112++'4 pr._savarankiškos f-jos'!O189+'5 pr._valstybinės f-jos'!O56+'5 pr._valstybinės f-jos'!O98+'7 pr._kita dotacija'!O41+'7 pr._kita dotacija'!O175+'9 pr._įstaigų pajamos'!O18+'9 pr._įstaigų pajamos'!O30+'9 pr._įstaigų pajamos'!O74</f>
        <v>0</v>
      </c>
    </row>
    <row r="22" spans="1:14" ht="15" customHeight="1" x14ac:dyDescent="0.25">
      <c r="A22" s="20" t="s">
        <v>80</v>
      </c>
      <c r="B22" s="18" t="s">
        <v>16</v>
      </c>
      <c r="C22" s="17">
        <f t="shared" si="2"/>
        <v>253.2</v>
      </c>
      <c r="D22" s="17">
        <f>'4 pr._savarankiškos f-jos'!E57+'4 pr._savarankiškos f-jos'!E116+'5 pr._valstybinės f-jos'!E60+'5 pr._valstybinės f-jos'!E100+'7 pr._kita dotacija'!E45+'9 pr._įstaigų pajamos'!E19+'9 pr._įstaigų pajamos'!E31</f>
        <v>253.2</v>
      </c>
      <c r="E22" s="17">
        <f>'4 pr._savarankiškos f-jos'!F57+'4 pr._savarankiškos f-jos'!F116+'5 pr._valstybinės f-jos'!F60+'5 pr._valstybinės f-jos'!F100+'7 pr._kita dotacija'!F45+'9 pr._įstaigų pajamos'!F19+'9 pr._įstaigų pajamos'!F31</f>
        <v>143</v>
      </c>
      <c r="F22" s="17">
        <f>'4 pr._savarankiškos f-jos'!G57+'4 pr._savarankiškos f-jos'!G116+'5 pr._valstybinės f-jos'!G60+'5 pr._valstybinės f-jos'!G100+'7 pr._kita dotacija'!G45+'9 pr._įstaigų pajamos'!G19+'9 pr._įstaigų pajamos'!G31</f>
        <v>0</v>
      </c>
      <c r="G22" s="11">
        <f t="shared" si="3"/>
        <v>0</v>
      </c>
      <c r="H22" s="11">
        <f>'4 pr._savarankiškos f-jos'!I57+'4 pr._savarankiškos f-jos'!I116+'5 pr._valstybinės f-jos'!I60+'5 pr._valstybinės f-jos'!I100+'7 pr._kita dotacija'!I45+'9 pr._įstaigų pajamos'!I19+'9 pr._įstaigų pajamos'!I31</f>
        <v>0</v>
      </c>
      <c r="I22" s="11">
        <f>'4 pr._savarankiškos f-jos'!J57+'4 pr._savarankiškos f-jos'!J116+'5 pr._valstybinės f-jos'!J60+'5 pr._valstybinės f-jos'!J100+'7 pr._kita dotacija'!J45+'9 pr._įstaigų pajamos'!J19+'9 pr._įstaigų pajamos'!J31</f>
        <v>0.3</v>
      </c>
      <c r="J22" s="11">
        <f>'4 pr._savarankiškos f-jos'!K57+'4 pr._savarankiškos f-jos'!K116+'5 pr._valstybinės f-jos'!K60+'5 pr._valstybinės f-jos'!K100+'7 pr._kita dotacija'!K45+'9 pr._įstaigų pajamos'!K19+'9 pr._įstaigų pajamos'!K31</f>
        <v>0</v>
      </c>
      <c r="K22" s="95">
        <f t="shared" si="4"/>
        <v>253.2</v>
      </c>
      <c r="L22" s="95">
        <f>'4 pr._savarankiškos f-jos'!M57+'4 pr._savarankiškos f-jos'!M116+'5 pr._valstybinės f-jos'!M60+'5 pr._valstybinės f-jos'!M100+'7 pr._kita dotacija'!M45+'9 pr._įstaigų pajamos'!M19+'9 pr._įstaigų pajamos'!M31</f>
        <v>253.2</v>
      </c>
      <c r="M22" s="95">
        <f>'4 pr._savarankiškos f-jos'!N57+'4 pr._savarankiškos f-jos'!N116+'5 pr._valstybinės f-jos'!N60+'5 pr._valstybinės f-jos'!N100+'7 pr._kita dotacija'!N45+'9 pr._įstaigų pajamos'!N19+'9 pr._įstaigų pajamos'!N31</f>
        <v>143.20000000000002</v>
      </c>
      <c r="N22" s="95">
        <f>'4 pr._savarankiškos f-jos'!O57+'4 pr._savarankiškos f-jos'!O116+'5 pr._valstybinės f-jos'!O60+'5 pr._valstybinės f-jos'!O100+'7 pr._kita dotacija'!O45+'9 pr._įstaigų pajamos'!O19+'9 pr._įstaigų pajamos'!O31</f>
        <v>0</v>
      </c>
    </row>
    <row r="23" spans="1:14" ht="15" customHeight="1" x14ac:dyDescent="0.25">
      <c r="A23" s="6" t="s">
        <v>81</v>
      </c>
      <c r="B23" s="18" t="s">
        <v>17</v>
      </c>
      <c r="C23" s="17">
        <f t="shared" si="2"/>
        <v>127</v>
      </c>
      <c r="D23" s="17">
        <f>'4 pr._savarankiškos f-jos'!E62+'4 pr._savarankiškos f-jos'!E120+'5 pr._valstybinės f-jos'!E64+'5 pr._valstybinės f-jos'!E102+'7 pr._kita dotacija'!E49+'9 pr._įstaigų pajamos'!E20+'9 pr._įstaigų pajamos'!E32</f>
        <v>117</v>
      </c>
      <c r="E23" s="17">
        <f>'4 pr._savarankiškos f-jos'!F62+'4 pr._savarankiškos f-jos'!F120+'5 pr._valstybinės f-jos'!F64+'5 pr._valstybinės f-jos'!F102+'7 pr._kita dotacija'!F49+'9 pr._įstaigų pajamos'!F20+'9 pr._įstaigų pajamos'!F32</f>
        <v>68.100000000000009</v>
      </c>
      <c r="F23" s="17">
        <f>'4 pr._savarankiškos f-jos'!G62+'4 pr._savarankiškos f-jos'!G120+'5 pr._valstybinės f-jos'!G64+'5 pr._valstybinės f-jos'!G102+'7 pr._kita dotacija'!G49+'9 pr._įstaigų pajamos'!G20+'9 pr._įstaigų pajamos'!G32</f>
        <v>10</v>
      </c>
      <c r="G23" s="11">
        <f t="shared" si="3"/>
        <v>0</v>
      </c>
      <c r="H23" s="11">
        <f>'4 pr._savarankiškos f-jos'!I62+'4 pr._savarankiškos f-jos'!I120+'5 pr._valstybinės f-jos'!I64+'5 pr._valstybinės f-jos'!I102+'7 pr._kita dotacija'!I49+'9 pr._įstaigų pajamos'!I20+'9 pr._įstaigų pajamos'!I32</f>
        <v>0</v>
      </c>
      <c r="I23" s="11">
        <f>'4 pr._savarankiškos f-jos'!J62+'4 pr._savarankiškos f-jos'!J120+'5 pr._valstybinės f-jos'!J64+'5 pr._valstybinės f-jos'!J102+'7 pr._kita dotacija'!J49+'9 pr._įstaigų pajamos'!J20+'9 pr._įstaigų pajamos'!J32</f>
        <v>0</v>
      </c>
      <c r="J23" s="11">
        <f>'4 pr._savarankiškos f-jos'!K62+'4 pr._savarankiškos f-jos'!K120+'5 pr._valstybinės f-jos'!K64+'5 pr._valstybinės f-jos'!K102+'7 pr._kita dotacija'!K49+'9 pr._įstaigų pajamos'!K20+'9 pr._įstaigų pajamos'!K32</f>
        <v>0</v>
      </c>
      <c r="K23" s="95">
        <f t="shared" si="4"/>
        <v>127</v>
      </c>
      <c r="L23" s="95">
        <f>'4 pr._savarankiškos f-jos'!M62+'4 pr._savarankiškos f-jos'!M120+'5 pr._valstybinės f-jos'!M64+'5 pr._valstybinės f-jos'!M102+'7 pr._kita dotacija'!M49+'9 pr._įstaigų pajamos'!M20+'9 pr._įstaigų pajamos'!M32</f>
        <v>117</v>
      </c>
      <c r="M23" s="95">
        <f>'4 pr._savarankiškos f-jos'!N62+'4 pr._savarankiškos f-jos'!N120+'5 pr._valstybinės f-jos'!N64+'5 pr._valstybinės f-jos'!N102+'7 pr._kita dotacija'!N49+'9 pr._įstaigų pajamos'!N20+'9 pr._įstaigų pajamos'!N32</f>
        <v>68.100000000000009</v>
      </c>
      <c r="N23" s="95">
        <f>'4 pr._savarankiškos f-jos'!O62+'4 pr._savarankiškos f-jos'!O120+'5 pr._valstybinės f-jos'!O64+'5 pr._valstybinės f-jos'!O102+'7 pr._kita dotacija'!O49+'9 pr._įstaigų pajamos'!O20+'9 pr._įstaigų pajamos'!O32</f>
        <v>10</v>
      </c>
    </row>
    <row r="24" spans="1:14" ht="15" customHeight="1" x14ac:dyDescent="0.25">
      <c r="A24" s="6" t="s">
        <v>82</v>
      </c>
      <c r="B24" s="18" t="s">
        <v>18</v>
      </c>
      <c r="C24" s="17">
        <f t="shared" si="2"/>
        <v>88.3</v>
      </c>
      <c r="D24" s="17">
        <f>'4 pr._savarankiškos f-jos'!E67+'4 pr._savarankiškos f-jos'!E124+'5 pr._valstybinės f-jos'!E68+'5 pr._valstybinės f-jos'!E104+'7 pr._kita dotacija'!E53+'9 pr._įstaigų pajamos'!E21+'9 pr._įstaigų pajamos'!E33+'11 pr._apyvartinės lėšos'!E16</f>
        <v>88.3</v>
      </c>
      <c r="E24" s="17">
        <f>'4 pr._savarankiškos f-jos'!F67+'4 pr._savarankiškos f-jos'!F124+'5 pr._valstybinės f-jos'!F68+'5 pr._valstybinės f-jos'!F104+'7 pr._kita dotacija'!F53+'9 pr._įstaigų pajamos'!F21+'9 pr._įstaigų pajamos'!F33+'11 pr._apyvartinės lėšos'!F16</f>
        <v>53.4</v>
      </c>
      <c r="F24" s="17">
        <f>'4 pr._savarankiškos f-jos'!G67+'4 pr._savarankiškos f-jos'!G124+'5 pr._valstybinės f-jos'!G68+'5 pr._valstybinės f-jos'!G104+'7 pr._kita dotacija'!G53+'9 pr._įstaigų pajamos'!G21+'9 pr._įstaigų pajamos'!G33+'11 pr._apyvartinės lėšos'!G16</f>
        <v>0</v>
      </c>
      <c r="G24" s="11">
        <f t="shared" si="3"/>
        <v>0</v>
      </c>
      <c r="H24" s="11">
        <f>'4 pr._savarankiškos f-jos'!I67+'4 pr._savarankiškos f-jos'!I124+'5 pr._valstybinės f-jos'!I68+'5 pr._valstybinės f-jos'!I104+'7 pr._kita dotacija'!I53+'9 pr._įstaigų pajamos'!I21+'9 pr._įstaigų pajamos'!I33+'11 pr._apyvartinės lėšos'!I16</f>
        <v>0</v>
      </c>
      <c r="I24" s="11">
        <f>'4 pr._savarankiškos f-jos'!J67+'4 pr._savarankiškos f-jos'!J124+'5 pr._valstybinės f-jos'!J68+'5 pr._valstybinės f-jos'!J104+'7 pr._kita dotacija'!J53+'9 pr._įstaigų pajamos'!J21+'9 pr._įstaigų pajamos'!J33+'11 pr._apyvartinės lėšos'!J16</f>
        <v>0</v>
      </c>
      <c r="J24" s="11">
        <f>'4 pr._savarankiškos f-jos'!K67+'4 pr._savarankiškos f-jos'!K124+'5 pr._valstybinės f-jos'!K68+'5 pr._valstybinės f-jos'!K104+'7 pr._kita dotacija'!K53+'9 pr._įstaigų pajamos'!K21+'9 pr._įstaigų pajamos'!K33+'11 pr._apyvartinės lėšos'!K16</f>
        <v>0</v>
      </c>
      <c r="K24" s="95">
        <f t="shared" si="4"/>
        <v>88.3</v>
      </c>
      <c r="L24" s="95">
        <f>'4 pr._savarankiškos f-jos'!M67+'4 pr._savarankiškos f-jos'!M124+'5 pr._valstybinės f-jos'!M68+'5 pr._valstybinės f-jos'!M104+'7 pr._kita dotacija'!M53+'9 pr._įstaigų pajamos'!M21+'9 pr._įstaigų pajamos'!M33+'11 pr._apyvartinės lėšos'!M16</f>
        <v>88.3</v>
      </c>
      <c r="M24" s="95">
        <f>'4 pr._savarankiškos f-jos'!N67+'4 pr._savarankiškos f-jos'!N124+'5 pr._valstybinės f-jos'!N68+'5 pr._valstybinės f-jos'!N104+'7 pr._kita dotacija'!N53+'9 pr._įstaigų pajamos'!N21+'9 pr._įstaigų pajamos'!N33+'11 pr._apyvartinės lėšos'!N16</f>
        <v>53.4</v>
      </c>
      <c r="N24" s="95">
        <f>'4 pr._savarankiškos f-jos'!O67+'4 pr._savarankiškos f-jos'!O124+'5 pr._valstybinės f-jos'!O68+'5 pr._valstybinės f-jos'!O104+'7 pr._kita dotacija'!O53+'9 pr._įstaigų pajamos'!O21+'9 pr._įstaigų pajamos'!O33+'11 pr._apyvartinės lėšos'!O16</f>
        <v>0</v>
      </c>
    </row>
    <row r="25" spans="1:14" ht="15" customHeight="1" x14ac:dyDescent="0.25">
      <c r="A25" s="6" t="s">
        <v>83</v>
      </c>
      <c r="B25" s="18" t="s">
        <v>19</v>
      </c>
      <c r="C25" s="17">
        <f t="shared" si="2"/>
        <v>729.8</v>
      </c>
      <c r="D25" s="17">
        <f>'4 pr._savarankiškos f-jos'!E72+'4 pr._savarankiškos f-jos'!E128+'5 pr._valstybinės f-jos'!E72+'5 pr._valstybinės f-jos'!E106+'7 pr._kita dotacija'!E57+'9 pr._įstaigų pajamos'!E34</f>
        <v>724.8</v>
      </c>
      <c r="E25" s="17">
        <f>'4 pr._savarankiškos f-jos'!F72+'4 pr._savarankiškos f-jos'!F128+'5 pr._valstybinės f-jos'!F72+'5 pr._valstybinės f-jos'!F106+'7 pr._kita dotacija'!F57+'9 pr._įstaigų pajamos'!F34</f>
        <v>142.6</v>
      </c>
      <c r="F25" s="17">
        <f>'4 pr._savarankiškos f-jos'!G72+'4 pr._savarankiškos f-jos'!G128+'5 pr._valstybinės f-jos'!G72+'5 pr._valstybinės f-jos'!G106+'7 pr._kita dotacija'!G57+'9 pr._įstaigų pajamos'!G34</f>
        <v>5</v>
      </c>
      <c r="G25" s="11">
        <f t="shared" si="3"/>
        <v>0</v>
      </c>
      <c r="H25" s="11">
        <f>'4 pr._savarankiškos f-jos'!I72+'4 pr._savarankiškos f-jos'!I128+'5 pr._valstybinės f-jos'!I72+'5 pr._valstybinės f-jos'!I106+'7 pr._kita dotacija'!I57+'9 pr._įstaigų pajamos'!I34</f>
        <v>-9.6</v>
      </c>
      <c r="I25" s="11">
        <f>'4 pr._savarankiškos f-jos'!J72+'4 pr._savarankiškos f-jos'!J128+'5 pr._valstybinės f-jos'!J72+'5 pr._valstybinės f-jos'!J106+'7 pr._kita dotacija'!J57+'9 pr._įstaigų pajamos'!J34</f>
        <v>0</v>
      </c>
      <c r="J25" s="11">
        <f>'4 pr._savarankiškos f-jos'!K72+'4 pr._savarankiškos f-jos'!K128+'5 pr._valstybinės f-jos'!K72+'5 pr._valstybinės f-jos'!K106+'7 pr._kita dotacija'!K57+'9 pr._įstaigų pajamos'!K34</f>
        <v>9.6</v>
      </c>
      <c r="K25" s="95">
        <f t="shared" si="4"/>
        <v>729.8</v>
      </c>
      <c r="L25" s="95">
        <f>'4 pr._savarankiškos f-jos'!M72+'4 pr._savarankiškos f-jos'!M128+'5 pr._valstybinės f-jos'!M72+'5 pr._valstybinės f-jos'!M106+'7 pr._kita dotacija'!M57+'9 pr._įstaigų pajamos'!M34</f>
        <v>715.19999999999993</v>
      </c>
      <c r="M25" s="95">
        <f>'4 pr._savarankiškos f-jos'!N72+'4 pr._savarankiškos f-jos'!N128+'5 pr._valstybinės f-jos'!N72+'5 pr._valstybinės f-jos'!N106+'7 pr._kita dotacija'!N57+'9 pr._įstaigų pajamos'!N34</f>
        <v>142.6</v>
      </c>
      <c r="N25" s="95">
        <f>'4 pr._savarankiškos f-jos'!O72+'4 pr._savarankiškos f-jos'!O128+'5 pr._valstybinės f-jos'!O72+'5 pr._valstybinės f-jos'!O106+'7 pr._kita dotacija'!O57+'9 pr._įstaigų pajamos'!O34</f>
        <v>14.6</v>
      </c>
    </row>
    <row r="26" spans="1:14" ht="15" customHeight="1" x14ac:dyDescent="0.25">
      <c r="A26" s="6" t="s">
        <v>84</v>
      </c>
      <c r="B26" s="18" t="s">
        <v>26</v>
      </c>
      <c r="C26" s="17">
        <f>D26+F26</f>
        <v>1307.6999999999998</v>
      </c>
      <c r="D26" s="17">
        <f>'4 pr._savarankiškos f-jos'!E76+'11 pr._apyvartinės lėšos'!E18</f>
        <v>345.5</v>
      </c>
      <c r="E26" s="17">
        <f>'4 pr._savarankiškos f-jos'!F76+'11 pr._apyvartinės lėšos'!F18</f>
        <v>0</v>
      </c>
      <c r="F26" s="17">
        <f>'4 pr._savarankiškos f-jos'!G76+'11 pr._apyvartinės lėšos'!G18</f>
        <v>962.19999999999993</v>
      </c>
      <c r="G26" s="11">
        <f>H26+J26</f>
        <v>44.8</v>
      </c>
      <c r="H26" s="11">
        <f>'4 pr._savarankiškos f-jos'!I76+'11 pr._apyvartinės lėšos'!I18</f>
        <v>0</v>
      </c>
      <c r="I26" s="11">
        <f>'4 pr._savarankiškos f-jos'!J76+'11 pr._apyvartinės lėšos'!J18</f>
        <v>0</v>
      </c>
      <c r="J26" s="11">
        <f>'4 pr._savarankiškos f-jos'!K76+'11 pr._apyvartinės lėšos'!K18</f>
        <v>44.8</v>
      </c>
      <c r="K26" s="95">
        <f>L26+N26</f>
        <v>1352.5</v>
      </c>
      <c r="L26" s="95">
        <f>'4 pr._savarankiškos f-jos'!M76+'11 pr._apyvartinės lėšos'!M18</f>
        <v>345.5</v>
      </c>
      <c r="M26" s="95">
        <f>'4 pr._savarankiškos f-jos'!N76+'11 pr._apyvartinės lėšos'!N18</f>
        <v>0</v>
      </c>
      <c r="N26" s="95">
        <f>'4 pr._savarankiškos f-jos'!O76+'11 pr._apyvartinės lėšos'!O18</f>
        <v>1006.9999999999999</v>
      </c>
    </row>
    <row r="27" spans="1:14" ht="15" customHeight="1" x14ac:dyDescent="0.25">
      <c r="A27" s="14" t="s">
        <v>85</v>
      </c>
      <c r="B27" s="36" t="s">
        <v>175</v>
      </c>
      <c r="C27" s="17">
        <f>D27+F27</f>
        <v>368.5</v>
      </c>
      <c r="D27" s="17">
        <f>'4 pr._savarankiškos f-jos'!E77+'5 pr._valstybinės f-jos'!E74</f>
        <v>347.5</v>
      </c>
      <c r="E27" s="17">
        <f>'4 pr._savarankiškos f-jos'!F77+'5 pr._valstybinės f-jos'!F74</f>
        <v>246.1</v>
      </c>
      <c r="F27" s="17">
        <f>'4 pr._savarankiškos f-jos'!G77+'5 pr._valstybinės f-jos'!G74</f>
        <v>21</v>
      </c>
      <c r="G27" s="11">
        <f>H27+J27</f>
        <v>0</v>
      </c>
      <c r="H27" s="11">
        <f>'4 pr._savarankiškos f-jos'!I77+'5 pr._valstybinės f-jos'!I74</f>
        <v>0</v>
      </c>
      <c r="I27" s="11">
        <f>'4 pr._savarankiškos f-jos'!J77+'5 pr._valstybinės f-jos'!J74</f>
        <v>0</v>
      </c>
      <c r="J27" s="11">
        <f>'4 pr._savarankiškos f-jos'!K77+'5 pr._valstybinės f-jos'!K74</f>
        <v>0</v>
      </c>
      <c r="K27" s="95">
        <f>L27+N27</f>
        <v>368.5</v>
      </c>
      <c r="L27" s="95">
        <f>'4 pr._savarankiškos f-jos'!M77+'5 pr._valstybinės f-jos'!M74</f>
        <v>347.5</v>
      </c>
      <c r="M27" s="95">
        <f>'4 pr._savarankiškos f-jos'!N77+'5 pr._valstybinės f-jos'!N74</f>
        <v>246.1</v>
      </c>
      <c r="N27" s="95">
        <f>'4 pr._savarankiškos f-jos'!O77+'5 pr._valstybinės f-jos'!O74</f>
        <v>21</v>
      </c>
    </row>
    <row r="28" spans="1:14" ht="15" customHeight="1" x14ac:dyDescent="0.25">
      <c r="A28" s="20" t="s">
        <v>86</v>
      </c>
      <c r="B28" s="30" t="s">
        <v>71</v>
      </c>
      <c r="C28" s="17">
        <f>D28+F28</f>
        <v>178.2</v>
      </c>
      <c r="D28" s="17">
        <f>'4 pr._savarankiškos f-jos'!E136+'5 pr._valstybinės f-jos'!E78</f>
        <v>178.2</v>
      </c>
      <c r="E28" s="17">
        <f>'4 pr._savarankiškos f-jos'!F136+'5 pr._valstybinės f-jos'!F78</f>
        <v>107.7</v>
      </c>
      <c r="F28" s="17">
        <f>'4 pr._savarankiškos f-jos'!G136+'5 pr._valstybinės f-jos'!G78</f>
        <v>0</v>
      </c>
      <c r="G28" s="11">
        <f>H28+J28</f>
        <v>0</v>
      </c>
      <c r="H28" s="11">
        <f>'4 pr._savarankiškos f-jos'!I136+'5 pr._valstybinės f-jos'!I78</f>
        <v>0</v>
      </c>
      <c r="I28" s="11">
        <f>'4 pr._savarankiškos f-jos'!J136+'5 pr._valstybinės f-jos'!J78</f>
        <v>0</v>
      </c>
      <c r="J28" s="11">
        <f>'4 pr._savarankiškos f-jos'!K136+'5 pr._valstybinės f-jos'!K78</f>
        <v>0</v>
      </c>
      <c r="K28" s="95">
        <f>L28+N28</f>
        <v>178.2</v>
      </c>
      <c r="L28" s="95">
        <f>'4 pr._savarankiškos f-jos'!M136+'5 pr._valstybinės f-jos'!M78</f>
        <v>178.2</v>
      </c>
      <c r="M28" s="95">
        <f>'4 pr._savarankiškos f-jos'!N136+'5 pr._valstybinės f-jos'!N78</f>
        <v>107.7</v>
      </c>
      <c r="N28" s="95">
        <f>'4 pr._savarankiškos f-jos'!O136+'5 pr._valstybinės f-jos'!O78</f>
        <v>0</v>
      </c>
    </row>
    <row r="29" spans="1:14" ht="15" customHeight="1" x14ac:dyDescent="0.25">
      <c r="A29" s="6" t="s">
        <v>87</v>
      </c>
      <c r="B29" s="93" t="s">
        <v>55</v>
      </c>
      <c r="C29" s="17">
        <f>D29+F29</f>
        <v>571.9</v>
      </c>
      <c r="D29" s="17">
        <f>'4 pr._savarankiškos f-jos'!E142+'6 pr._mokinio krepšelis'!E15+'7 pr._kita dotacija'!E76</f>
        <v>571.9</v>
      </c>
      <c r="E29" s="17">
        <f>'4 pr._savarankiškos f-jos'!F142+'6 pr._mokinio krepšelis'!F15+'7 pr._kita dotacija'!F76</f>
        <v>409.59999999999997</v>
      </c>
      <c r="F29" s="17">
        <f>'4 pr._savarankiškos f-jos'!G142+'6 pr._mokinio krepšelis'!G15+'7 pr._kita dotacija'!G76</f>
        <v>0</v>
      </c>
      <c r="G29" s="11">
        <f>H29+J29</f>
        <v>0</v>
      </c>
      <c r="H29" s="11">
        <f>'4 pr._savarankiškos f-jos'!I142+'6 pr._mokinio krepšelis'!I15+'7 pr._kita dotacija'!I76</f>
        <v>0</v>
      </c>
      <c r="I29" s="11">
        <f>'4 pr._savarankiškos f-jos'!J142+'6 pr._mokinio krepšelis'!J15+'7 pr._kita dotacija'!J76</f>
        <v>0</v>
      </c>
      <c r="J29" s="11">
        <f>'4 pr._savarankiškos f-jos'!K142+'6 pr._mokinio krepšelis'!K15+'7 pr._kita dotacija'!K76</f>
        <v>0</v>
      </c>
      <c r="K29" s="95">
        <f>L29+N29</f>
        <v>571.9</v>
      </c>
      <c r="L29" s="95">
        <f>'4 pr._savarankiškos f-jos'!M142+'6 pr._mokinio krepšelis'!M15+'7 pr._kita dotacija'!M76</f>
        <v>571.9</v>
      </c>
      <c r="M29" s="95">
        <f>'4 pr._savarankiškos f-jos'!N142+'6 pr._mokinio krepšelis'!N15+'7 pr._kita dotacija'!N76</f>
        <v>409.59999999999997</v>
      </c>
      <c r="N29" s="95">
        <f>'4 pr._savarankiškos f-jos'!O142+'6 pr._mokinio krepšelis'!O15+'7 pr._kita dotacija'!O76</f>
        <v>0</v>
      </c>
    </row>
    <row r="30" spans="1:14" ht="15" customHeight="1" x14ac:dyDescent="0.25">
      <c r="A30" s="6" t="s">
        <v>88</v>
      </c>
      <c r="B30" s="30" t="s">
        <v>33</v>
      </c>
      <c r="C30" s="17">
        <f t="shared" ref="C30:C64" si="5">D30+F30</f>
        <v>580.19999999999993</v>
      </c>
      <c r="D30" s="17">
        <f>'4 pr._savarankiškos f-jos'!E143+'6 pr._mokinio krepšelis'!E16+'7 pr._kita dotacija'!E79</f>
        <v>580.19999999999993</v>
      </c>
      <c r="E30" s="17">
        <f>'4 pr._savarankiškos f-jos'!F143+'6 pr._mokinio krepšelis'!F16+'7 pr._kita dotacija'!F79</f>
        <v>409.4</v>
      </c>
      <c r="F30" s="17">
        <f>'4 pr._savarankiškos f-jos'!G143+'6 pr._mokinio krepšelis'!G16+'7 pr._kita dotacija'!G79</f>
        <v>0</v>
      </c>
      <c r="G30" s="11">
        <f t="shared" ref="G30:G44" si="6">H30+J30</f>
        <v>0</v>
      </c>
      <c r="H30" s="11">
        <f>'4 pr._savarankiškos f-jos'!I143+'6 pr._mokinio krepšelis'!I16+'7 pr._kita dotacija'!I79</f>
        <v>0</v>
      </c>
      <c r="I30" s="11">
        <f>'4 pr._savarankiškos f-jos'!J143+'6 pr._mokinio krepšelis'!J16+'7 pr._kita dotacija'!J79</f>
        <v>0</v>
      </c>
      <c r="J30" s="11">
        <f>'4 pr._savarankiškos f-jos'!K143+'6 pr._mokinio krepšelis'!K16+'7 pr._kita dotacija'!K79</f>
        <v>0</v>
      </c>
      <c r="K30" s="95">
        <f t="shared" ref="K30:K44" si="7">L30+N30</f>
        <v>580.19999999999993</v>
      </c>
      <c r="L30" s="95">
        <f>'4 pr._savarankiškos f-jos'!M143+'6 pr._mokinio krepšelis'!M16+'7 pr._kita dotacija'!M79</f>
        <v>580.19999999999993</v>
      </c>
      <c r="M30" s="95">
        <f>'4 pr._savarankiškos f-jos'!N143+'6 pr._mokinio krepšelis'!N16+'7 pr._kita dotacija'!N79</f>
        <v>409.4</v>
      </c>
      <c r="N30" s="95">
        <f>'4 pr._savarankiškos f-jos'!O143+'6 pr._mokinio krepšelis'!O16+'7 pr._kita dotacija'!O79</f>
        <v>0</v>
      </c>
    </row>
    <row r="31" spans="1:14" ht="15" customHeight="1" x14ac:dyDescent="0.25">
      <c r="A31" s="6" t="s">
        <v>89</v>
      </c>
      <c r="B31" s="30" t="s">
        <v>164</v>
      </c>
      <c r="C31" s="17">
        <f t="shared" si="5"/>
        <v>918.8</v>
      </c>
      <c r="D31" s="17">
        <f>'4 pr._savarankiškos f-jos'!E144+'6 pr._mokinio krepšelis'!E17+'9 pr._įstaigų pajamos'!E40+'7 pr._kita dotacija'!E81</f>
        <v>918.8</v>
      </c>
      <c r="E31" s="17">
        <f>'4 pr._savarankiškos f-jos'!F144+'6 pr._mokinio krepšelis'!F17+'9 pr._įstaigų pajamos'!F40+'7 pr._kita dotacija'!F81</f>
        <v>633.69999999999993</v>
      </c>
      <c r="F31" s="17">
        <f>'4 pr._savarankiškos f-jos'!G144+'6 pr._mokinio krepšelis'!G17+'9 pr._įstaigų pajamos'!G40+'7 pr._kita dotacija'!G81</f>
        <v>0</v>
      </c>
      <c r="G31" s="11">
        <f t="shared" si="6"/>
        <v>0</v>
      </c>
      <c r="H31" s="11">
        <f>'4 pr._savarankiškos f-jos'!I144+'6 pr._mokinio krepšelis'!I17+'9 pr._įstaigų pajamos'!I40+'7 pr._kita dotacija'!I81</f>
        <v>0</v>
      </c>
      <c r="I31" s="11">
        <f>'4 pr._savarankiškos f-jos'!J144+'6 pr._mokinio krepšelis'!J17+'9 pr._įstaigų pajamos'!J40+'7 pr._kita dotacija'!J81</f>
        <v>0</v>
      </c>
      <c r="J31" s="11">
        <f>'4 pr._savarankiškos f-jos'!K144+'6 pr._mokinio krepšelis'!K17+'9 pr._įstaigų pajamos'!K40+'7 pr._kita dotacija'!K81</f>
        <v>0</v>
      </c>
      <c r="K31" s="95">
        <f t="shared" si="7"/>
        <v>918.8</v>
      </c>
      <c r="L31" s="95">
        <f>'4 pr._savarankiškos f-jos'!M144+'6 pr._mokinio krepšelis'!M17+'9 pr._įstaigų pajamos'!M40+'7 pr._kita dotacija'!M81</f>
        <v>918.8</v>
      </c>
      <c r="M31" s="95">
        <f>'4 pr._savarankiškos f-jos'!N144+'6 pr._mokinio krepšelis'!N17+'9 pr._įstaigų pajamos'!N40+'7 pr._kita dotacija'!N81</f>
        <v>633.69999999999993</v>
      </c>
      <c r="N31" s="95">
        <f>'4 pr._savarankiškos f-jos'!O144+'6 pr._mokinio krepšelis'!O17+'9 pr._įstaigų pajamos'!O40+'7 pr._kita dotacija'!O81</f>
        <v>0</v>
      </c>
    </row>
    <row r="32" spans="1:14" ht="15" customHeight="1" x14ac:dyDescent="0.25">
      <c r="A32" s="6" t="s">
        <v>90</v>
      </c>
      <c r="B32" s="30" t="s">
        <v>171</v>
      </c>
      <c r="C32" s="17">
        <f t="shared" si="5"/>
        <v>560.29999999999995</v>
      </c>
      <c r="D32" s="17">
        <f>'4 pr._savarankiškos f-jos'!E145+'6 pr._mokinio krepšelis'!E18+'9 pr._įstaigų pajamos'!E41+'7 pr._kita dotacija'!E84</f>
        <v>560.29999999999995</v>
      </c>
      <c r="E32" s="17">
        <f>'4 pr._savarankiškos f-jos'!F145+'6 pr._mokinio krepšelis'!F18+'9 pr._įstaigų pajamos'!F41+'7 pr._kita dotacija'!F84</f>
        <v>390.7</v>
      </c>
      <c r="F32" s="17">
        <f>'4 pr._savarankiškos f-jos'!G145+'6 pr._mokinio krepšelis'!G18+'9 pr._įstaigų pajamos'!G41+'7 pr._kita dotacija'!G84</f>
        <v>0</v>
      </c>
      <c r="G32" s="11">
        <f t="shared" si="6"/>
        <v>0</v>
      </c>
      <c r="H32" s="11">
        <f>'4 pr._savarankiškos f-jos'!I145+'6 pr._mokinio krepšelis'!I18+'9 pr._įstaigų pajamos'!I41+'7 pr._kita dotacija'!I84</f>
        <v>0</v>
      </c>
      <c r="I32" s="11">
        <f>'4 pr._savarankiškos f-jos'!J145+'6 pr._mokinio krepšelis'!J18+'9 pr._įstaigų pajamos'!J41+'7 pr._kita dotacija'!J84</f>
        <v>0</v>
      </c>
      <c r="J32" s="11">
        <f>'4 pr._savarankiškos f-jos'!K145+'6 pr._mokinio krepšelis'!K18+'9 pr._įstaigų pajamos'!K41+'7 pr._kita dotacija'!K84</f>
        <v>0</v>
      </c>
      <c r="K32" s="95">
        <f t="shared" si="7"/>
        <v>560.29999999999995</v>
      </c>
      <c r="L32" s="95">
        <f>'4 pr._savarankiškos f-jos'!M145+'6 pr._mokinio krepšelis'!M18+'9 pr._įstaigų pajamos'!M41+'7 pr._kita dotacija'!M84</f>
        <v>560.29999999999995</v>
      </c>
      <c r="M32" s="95">
        <f>'4 pr._savarankiškos f-jos'!N145+'6 pr._mokinio krepšelis'!N18+'9 pr._įstaigų pajamos'!N41+'7 pr._kita dotacija'!N84</f>
        <v>390.7</v>
      </c>
      <c r="N32" s="95">
        <f>'4 pr._savarankiškos f-jos'!O145+'6 pr._mokinio krepšelis'!O18+'9 pr._įstaigų pajamos'!O41+'7 pr._kita dotacija'!O84</f>
        <v>0</v>
      </c>
    </row>
    <row r="33" spans="1:14" ht="15" customHeight="1" x14ac:dyDescent="0.25">
      <c r="A33" s="6" t="s">
        <v>91</v>
      </c>
      <c r="B33" s="19" t="s">
        <v>153</v>
      </c>
      <c r="C33" s="17">
        <f t="shared" si="5"/>
        <v>365.50000000000006</v>
      </c>
      <c r="D33" s="17">
        <f>'4 pr._savarankiškos f-jos'!E146+'6 pr._mokinio krepšelis'!E19+'9 pr._įstaigų pajamos'!E42+'7 pr._kita dotacija'!E87</f>
        <v>365.50000000000006</v>
      </c>
      <c r="E33" s="17">
        <f>'4 pr._savarankiškos f-jos'!F146+'6 pr._mokinio krepšelis'!F19+'9 pr._įstaigų pajamos'!F42+'7 pr._kita dotacija'!F87</f>
        <v>257.60000000000002</v>
      </c>
      <c r="F33" s="17">
        <f>'4 pr._savarankiškos f-jos'!G146+'6 pr._mokinio krepšelis'!G19+'9 pr._įstaigų pajamos'!G42+'7 pr._kita dotacija'!G87</f>
        <v>0</v>
      </c>
      <c r="G33" s="11">
        <f t="shared" si="6"/>
        <v>0</v>
      </c>
      <c r="H33" s="11">
        <f>'4 pr._savarankiškos f-jos'!I146+'6 pr._mokinio krepšelis'!I19+'9 pr._įstaigų pajamos'!I42+'7 pr._kita dotacija'!I87</f>
        <v>0</v>
      </c>
      <c r="I33" s="11">
        <f>'4 pr._savarankiškos f-jos'!J146+'6 pr._mokinio krepšelis'!J19+'9 pr._įstaigų pajamos'!J42+'7 pr._kita dotacija'!J87</f>
        <v>0</v>
      </c>
      <c r="J33" s="11">
        <f>'4 pr._savarankiškos f-jos'!K146+'6 pr._mokinio krepšelis'!K19+'9 pr._įstaigų pajamos'!K42+'7 pr._kita dotacija'!K87</f>
        <v>0</v>
      </c>
      <c r="K33" s="95">
        <f t="shared" si="7"/>
        <v>365.50000000000006</v>
      </c>
      <c r="L33" s="95">
        <f>'4 pr._savarankiškos f-jos'!M146+'6 pr._mokinio krepšelis'!M19+'9 pr._įstaigų pajamos'!M42+'7 pr._kita dotacija'!M87</f>
        <v>365.50000000000006</v>
      </c>
      <c r="M33" s="95">
        <f>'4 pr._savarankiškos f-jos'!N146+'6 pr._mokinio krepšelis'!N19+'9 pr._įstaigų pajamos'!N42+'7 pr._kita dotacija'!N87</f>
        <v>257.60000000000002</v>
      </c>
      <c r="N33" s="95">
        <f>'4 pr._savarankiškos f-jos'!O146+'6 pr._mokinio krepšelis'!O19+'9 pr._įstaigų pajamos'!O42+'7 pr._kita dotacija'!O87</f>
        <v>0</v>
      </c>
    </row>
    <row r="34" spans="1:14" ht="15" customHeight="1" x14ac:dyDescent="0.25">
      <c r="A34" s="14" t="s">
        <v>92</v>
      </c>
      <c r="B34" s="32" t="s">
        <v>368</v>
      </c>
      <c r="C34" s="17">
        <f t="shared" si="5"/>
        <v>553.1</v>
      </c>
      <c r="D34" s="17">
        <f>'4 pr._savarankiškos f-jos'!E147+'6 pr._mokinio krepšelis'!E20+'9 pr._įstaigų pajamos'!E43+'7 pr._kita dotacija'!E89</f>
        <v>553.1</v>
      </c>
      <c r="E34" s="17">
        <f>'4 pr._savarankiškos f-jos'!F147+'6 pr._mokinio krepšelis'!F20+'9 pr._įstaigų pajamos'!F43+'7 pr._kita dotacija'!F89</f>
        <v>391.2</v>
      </c>
      <c r="F34" s="17">
        <f>'4 pr._savarankiškos f-jos'!G147+'6 pr._mokinio krepšelis'!G20+'9 pr._įstaigų pajamos'!G43+'7 pr._kita dotacija'!G89</f>
        <v>0</v>
      </c>
      <c r="G34" s="11">
        <f t="shared" si="6"/>
        <v>0</v>
      </c>
      <c r="H34" s="11">
        <f>'4 pr._savarankiškos f-jos'!I147+'6 pr._mokinio krepšelis'!I20+'9 pr._įstaigų pajamos'!I43+'7 pr._kita dotacija'!I89</f>
        <v>0</v>
      </c>
      <c r="I34" s="11">
        <f>'4 pr._savarankiškos f-jos'!J147+'6 pr._mokinio krepšelis'!J20+'9 pr._įstaigų pajamos'!J43+'7 pr._kita dotacija'!J89</f>
        <v>0</v>
      </c>
      <c r="J34" s="11">
        <f>'4 pr._savarankiškos f-jos'!K147+'6 pr._mokinio krepšelis'!K20+'9 pr._įstaigų pajamos'!K43+'7 pr._kita dotacija'!K89</f>
        <v>0</v>
      </c>
      <c r="K34" s="95">
        <f t="shared" si="7"/>
        <v>553.1</v>
      </c>
      <c r="L34" s="95">
        <f>'4 pr._savarankiškos f-jos'!M147+'6 pr._mokinio krepšelis'!M20+'9 pr._įstaigų pajamos'!M43+'7 pr._kita dotacija'!M89</f>
        <v>553.1</v>
      </c>
      <c r="M34" s="95">
        <f>'4 pr._savarankiškos f-jos'!N147+'6 pr._mokinio krepšelis'!N20+'9 pr._įstaigų pajamos'!N43+'7 pr._kita dotacija'!N89</f>
        <v>391.2</v>
      </c>
      <c r="N34" s="95">
        <f>'4 pr._savarankiškos f-jos'!O147+'6 pr._mokinio krepšelis'!O20+'9 pr._įstaigų pajamos'!O43+'7 pr._kita dotacija'!O89</f>
        <v>0</v>
      </c>
    </row>
    <row r="35" spans="1:14" ht="15" customHeight="1" x14ac:dyDescent="0.25">
      <c r="A35" s="6" t="s">
        <v>93</v>
      </c>
      <c r="B35" s="30" t="s">
        <v>156</v>
      </c>
      <c r="C35" s="17">
        <f t="shared" si="5"/>
        <v>714</v>
      </c>
      <c r="D35" s="17">
        <f>'4 pr._savarankiškos f-jos'!E148+'6 pr._mokinio krepšelis'!E21+'9 pr._įstaigų pajamos'!E44+'7 pr._kita dotacija'!E92</f>
        <v>714</v>
      </c>
      <c r="E35" s="17">
        <f>'4 pr._savarankiškos f-jos'!F148+'6 pr._mokinio krepšelis'!F21+'9 pr._įstaigų pajamos'!F44+'7 pr._kita dotacija'!F92</f>
        <v>463.70000000000005</v>
      </c>
      <c r="F35" s="17">
        <f>'4 pr._savarankiškos f-jos'!G148+'6 pr._mokinio krepšelis'!G21+'9 pr._įstaigų pajamos'!G44+'7 pr._kita dotacija'!G92</f>
        <v>0</v>
      </c>
      <c r="G35" s="11">
        <f t="shared" si="6"/>
        <v>0</v>
      </c>
      <c r="H35" s="11">
        <f>'4 pr._savarankiškos f-jos'!I148+'6 pr._mokinio krepšelis'!I21+'9 pr._įstaigų pajamos'!I44+'7 pr._kita dotacija'!I92</f>
        <v>0</v>
      </c>
      <c r="I35" s="11">
        <f>'4 pr._savarankiškos f-jos'!J148+'6 pr._mokinio krepšelis'!J21+'9 pr._įstaigų pajamos'!J44+'7 pr._kita dotacija'!J92</f>
        <v>0</v>
      </c>
      <c r="J35" s="11">
        <f>'4 pr._savarankiškos f-jos'!K148+'6 pr._mokinio krepšelis'!K21+'9 pr._įstaigų pajamos'!K44+'7 pr._kita dotacija'!K92</f>
        <v>0</v>
      </c>
      <c r="K35" s="95">
        <f t="shared" si="7"/>
        <v>714</v>
      </c>
      <c r="L35" s="95">
        <f>'4 pr._savarankiškos f-jos'!M148+'6 pr._mokinio krepšelis'!M21+'9 pr._įstaigų pajamos'!M44+'7 pr._kita dotacija'!M92</f>
        <v>714</v>
      </c>
      <c r="M35" s="95">
        <f>'4 pr._savarankiškos f-jos'!N148+'6 pr._mokinio krepšelis'!N21+'9 pr._įstaigų pajamos'!N44+'7 pr._kita dotacija'!N92</f>
        <v>463.70000000000005</v>
      </c>
      <c r="N35" s="95">
        <f>'4 pr._savarankiškos f-jos'!O148+'6 pr._mokinio krepšelis'!O21+'9 pr._įstaigų pajamos'!O44+'7 pr._kita dotacija'!O92</f>
        <v>0</v>
      </c>
    </row>
    <row r="36" spans="1:14" ht="15" customHeight="1" x14ac:dyDescent="0.25">
      <c r="A36" s="6" t="s">
        <v>94</v>
      </c>
      <c r="B36" s="30" t="s">
        <v>155</v>
      </c>
      <c r="C36" s="17">
        <f t="shared" si="5"/>
        <v>695.7</v>
      </c>
      <c r="D36" s="17">
        <f>'4 pr._savarankiškos f-jos'!E149+'6 pr._mokinio krepšelis'!E22+'9 pr._įstaigų pajamos'!E45+'7 pr._kita dotacija'!E94</f>
        <v>695.7</v>
      </c>
      <c r="E36" s="17">
        <f>'4 pr._savarankiškos f-jos'!F149+'6 pr._mokinio krepšelis'!F22+'9 pr._įstaigų pajamos'!F45+'7 pr._kita dotacija'!F94</f>
        <v>478.2</v>
      </c>
      <c r="F36" s="17">
        <f>'4 pr._savarankiškos f-jos'!G149+'6 pr._mokinio krepšelis'!G22+'9 pr._įstaigų pajamos'!G45+'7 pr._kita dotacija'!G94</f>
        <v>0</v>
      </c>
      <c r="G36" s="11">
        <f t="shared" si="6"/>
        <v>0</v>
      </c>
      <c r="H36" s="11">
        <f>'4 pr._savarankiškos f-jos'!I149+'6 pr._mokinio krepšelis'!I22+'9 pr._įstaigų pajamos'!I45+'7 pr._kita dotacija'!I94</f>
        <v>0</v>
      </c>
      <c r="I36" s="11">
        <f>'4 pr._savarankiškos f-jos'!J149+'6 pr._mokinio krepšelis'!J22+'9 pr._įstaigų pajamos'!J45+'7 pr._kita dotacija'!J94</f>
        <v>0</v>
      </c>
      <c r="J36" s="11">
        <f>'4 pr._savarankiškos f-jos'!K149+'6 pr._mokinio krepšelis'!K22+'9 pr._įstaigų pajamos'!K45+'7 pr._kita dotacija'!K94</f>
        <v>0</v>
      </c>
      <c r="K36" s="95">
        <f t="shared" si="7"/>
        <v>695.7</v>
      </c>
      <c r="L36" s="95">
        <f>'4 pr._savarankiškos f-jos'!M149+'6 pr._mokinio krepšelis'!M22+'9 pr._įstaigų pajamos'!M45+'7 pr._kita dotacija'!M94</f>
        <v>695.7</v>
      </c>
      <c r="M36" s="95">
        <f>'4 pr._savarankiškos f-jos'!N149+'6 pr._mokinio krepšelis'!N22+'9 pr._įstaigų pajamos'!N45+'7 pr._kita dotacija'!N94</f>
        <v>478.2</v>
      </c>
      <c r="N36" s="95">
        <f>'4 pr._savarankiškos f-jos'!O149+'6 pr._mokinio krepšelis'!O22+'9 pr._įstaigų pajamos'!O45+'7 pr._kita dotacija'!O94</f>
        <v>0</v>
      </c>
    </row>
    <row r="37" spans="1:14" ht="15" customHeight="1" x14ac:dyDescent="0.25">
      <c r="A37" s="6" t="s">
        <v>95</v>
      </c>
      <c r="B37" s="30" t="s">
        <v>154</v>
      </c>
      <c r="C37" s="17">
        <f t="shared" si="5"/>
        <v>683.6</v>
      </c>
      <c r="D37" s="17">
        <f>'4 pr._savarankiškos f-jos'!E150+'6 pr._mokinio krepšelis'!E23+'7 pr._kita dotacija'!E97</f>
        <v>683.6</v>
      </c>
      <c r="E37" s="17">
        <f>'4 pr._savarankiškos f-jos'!F150+'6 pr._mokinio krepšelis'!F23+'7 pr._kita dotacija'!F97</f>
        <v>478.20000000000005</v>
      </c>
      <c r="F37" s="17">
        <f>'4 pr._savarankiškos f-jos'!G150+'6 pr._mokinio krepšelis'!G23+'7 pr._kita dotacija'!G97</f>
        <v>0</v>
      </c>
      <c r="G37" s="11">
        <f t="shared" si="6"/>
        <v>0</v>
      </c>
      <c r="H37" s="11">
        <f>'4 pr._savarankiškos f-jos'!I150+'6 pr._mokinio krepšelis'!I23+'7 pr._kita dotacija'!I97</f>
        <v>0</v>
      </c>
      <c r="I37" s="11">
        <f>'4 pr._savarankiškos f-jos'!J150+'6 pr._mokinio krepšelis'!J23+'7 pr._kita dotacija'!J97</f>
        <v>0</v>
      </c>
      <c r="J37" s="11">
        <f>'4 pr._savarankiškos f-jos'!K150+'6 pr._mokinio krepšelis'!K23+'7 pr._kita dotacija'!K97</f>
        <v>0</v>
      </c>
      <c r="K37" s="95">
        <f t="shared" si="7"/>
        <v>683.6</v>
      </c>
      <c r="L37" s="95">
        <f>'4 pr._savarankiškos f-jos'!M150+'6 pr._mokinio krepšelis'!M23+'7 pr._kita dotacija'!M97</f>
        <v>683.6</v>
      </c>
      <c r="M37" s="95">
        <f>'4 pr._savarankiškos f-jos'!N150+'6 pr._mokinio krepšelis'!N23+'7 pr._kita dotacija'!N97</f>
        <v>478.20000000000005</v>
      </c>
      <c r="N37" s="95">
        <f>'4 pr._savarankiškos f-jos'!O150+'6 pr._mokinio krepšelis'!O23+'7 pr._kita dotacija'!O97</f>
        <v>0</v>
      </c>
    </row>
    <row r="38" spans="1:14" ht="15" customHeight="1" x14ac:dyDescent="0.25">
      <c r="A38" s="6" t="s">
        <v>96</v>
      </c>
      <c r="B38" s="13" t="s">
        <v>424</v>
      </c>
      <c r="C38" s="17">
        <f t="shared" si="5"/>
        <v>725.90000000000009</v>
      </c>
      <c r="D38" s="17">
        <f>'4 pr._savarankiškos f-jos'!E151+'6 pr._mokinio krepšelis'!E24+'9 pr._įstaigų pajamos'!E46+'7 pr._kita dotacija'!E100</f>
        <v>725.90000000000009</v>
      </c>
      <c r="E38" s="17">
        <f>'4 pr._savarankiškos f-jos'!F151+'6 pr._mokinio krepšelis'!F24+'9 pr._įstaigų pajamos'!F46+'7 pr._kita dotacija'!F100</f>
        <v>502.6</v>
      </c>
      <c r="F38" s="17">
        <f>'4 pr._savarankiškos f-jos'!G151+'6 pr._mokinio krepšelis'!G24+'9 pr._įstaigų pajamos'!G46+'7 pr._kita dotacija'!G100</f>
        <v>0</v>
      </c>
      <c r="G38" s="11">
        <f t="shared" si="6"/>
        <v>0</v>
      </c>
      <c r="H38" s="11">
        <f>'4 pr._savarankiškos f-jos'!I151+'6 pr._mokinio krepšelis'!I24+'9 pr._įstaigų pajamos'!I46+'7 pr._kita dotacija'!I100</f>
        <v>0</v>
      </c>
      <c r="I38" s="11">
        <f>'4 pr._savarankiškos f-jos'!J151+'6 pr._mokinio krepšelis'!J24+'9 pr._įstaigų pajamos'!J46+'7 pr._kita dotacija'!J100</f>
        <v>0</v>
      </c>
      <c r="J38" s="11">
        <f>'4 pr._savarankiškos f-jos'!K151+'6 pr._mokinio krepšelis'!K24+'9 pr._įstaigų pajamos'!K46+'7 pr._kita dotacija'!K100</f>
        <v>0</v>
      </c>
      <c r="K38" s="95">
        <f t="shared" si="7"/>
        <v>725.90000000000009</v>
      </c>
      <c r="L38" s="95">
        <f>'4 pr._savarankiškos f-jos'!M151+'6 pr._mokinio krepšelis'!M24+'9 pr._įstaigų pajamos'!M46+'7 pr._kita dotacija'!M100</f>
        <v>725.90000000000009</v>
      </c>
      <c r="M38" s="95">
        <f>'4 pr._savarankiškos f-jos'!N151+'6 pr._mokinio krepšelis'!N24+'9 pr._įstaigų pajamos'!N46+'7 pr._kita dotacija'!N100</f>
        <v>502.6</v>
      </c>
      <c r="N38" s="95">
        <f>'4 pr._savarankiškos f-jos'!O151+'6 pr._mokinio krepšelis'!O24+'9 pr._įstaigų pajamos'!O46+'7 pr._kita dotacija'!O100</f>
        <v>0</v>
      </c>
    </row>
    <row r="39" spans="1:14" ht="15" customHeight="1" x14ac:dyDescent="0.25">
      <c r="A39" s="6" t="s">
        <v>97</v>
      </c>
      <c r="B39" s="94" t="s">
        <v>46</v>
      </c>
      <c r="C39" s="17">
        <f t="shared" si="5"/>
        <v>238.29999999999998</v>
      </c>
      <c r="D39" s="17">
        <f>'4 pr._savarankiškos f-jos'!E152+'6 pr._mokinio krepšelis'!E25+'7 pr._kita dotacija'!E103</f>
        <v>238.29999999999998</v>
      </c>
      <c r="E39" s="17">
        <f>'4 pr._savarankiškos f-jos'!F152+'6 pr._mokinio krepšelis'!F25+'7 pr._kita dotacija'!F103</f>
        <v>169.3</v>
      </c>
      <c r="F39" s="17">
        <f>'4 pr._savarankiškos f-jos'!G152+'6 pr._mokinio krepšelis'!G25+'7 pr._kita dotacija'!G103</f>
        <v>0</v>
      </c>
      <c r="G39" s="11">
        <f t="shared" si="6"/>
        <v>0</v>
      </c>
      <c r="H39" s="11">
        <f>'4 pr._savarankiškos f-jos'!I152+'6 pr._mokinio krepšelis'!I25+'7 pr._kita dotacija'!I103</f>
        <v>0</v>
      </c>
      <c r="I39" s="11">
        <f>'4 pr._savarankiškos f-jos'!J152+'6 pr._mokinio krepšelis'!J25+'7 pr._kita dotacija'!J103</f>
        <v>0</v>
      </c>
      <c r="J39" s="11">
        <f>'4 pr._savarankiškos f-jos'!K152+'6 pr._mokinio krepšelis'!K25+'7 pr._kita dotacija'!K103</f>
        <v>0</v>
      </c>
      <c r="K39" s="95">
        <f t="shared" si="7"/>
        <v>238.29999999999998</v>
      </c>
      <c r="L39" s="95">
        <f>'4 pr._savarankiškos f-jos'!M152+'6 pr._mokinio krepšelis'!M25+'7 pr._kita dotacija'!M103</f>
        <v>238.29999999999998</v>
      </c>
      <c r="M39" s="95">
        <f>'4 pr._savarankiškos f-jos'!N152+'6 pr._mokinio krepšelis'!N25+'7 pr._kita dotacija'!N103</f>
        <v>169.3</v>
      </c>
      <c r="N39" s="95">
        <f>'4 pr._savarankiškos f-jos'!O152+'6 pr._mokinio krepšelis'!O25+'7 pr._kita dotacija'!O103</f>
        <v>0</v>
      </c>
    </row>
    <row r="40" spans="1:14" ht="15" customHeight="1" x14ac:dyDescent="0.25">
      <c r="A40" s="6" t="s">
        <v>98</v>
      </c>
      <c r="B40" s="30" t="s">
        <v>43</v>
      </c>
      <c r="C40" s="17">
        <f t="shared" si="5"/>
        <v>297.10000000000002</v>
      </c>
      <c r="D40" s="17">
        <f>'4 pr._savarankiškos f-jos'!E153+'6 pr._mokinio krepšelis'!E26+'7 pr._kita dotacija'!E105</f>
        <v>297.10000000000002</v>
      </c>
      <c r="E40" s="17">
        <f>'4 pr._savarankiškos f-jos'!F153+'6 pr._mokinio krepšelis'!F26+'7 pr._kita dotacija'!F105</f>
        <v>212.60000000000002</v>
      </c>
      <c r="F40" s="17">
        <f>'4 pr._savarankiškos f-jos'!G153+'6 pr._mokinio krepšelis'!G26+'7 pr._kita dotacija'!G105</f>
        <v>0</v>
      </c>
      <c r="G40" s="11">
        <f t="shared" si="6"/>
        <v>0</v>
      </c>
      <c r="H40" s="11">
        <f>'4 pr._savarankiškos f-jos'!I153+'6 pr._mokinio krepšelis'!I26+'7 pr._kita dotacija'!I105</f>
        <v>0</v>
      </c>
      <c r="I40" s="11">
        <f>'4 pr._savarankiškos f-jos'!J153+'6 pr._mokinio krepšelis'!J26+'7 pr._kita dotacija'!J105</f>
        <v>0</v>
      </c>
      <c r="J40" s="11">
        <f>'4 pr._savarankiškos f-jos'!K153+'6 pr._mokinio krepšelis'!K26+'7 pr._kita dotacija'!K105</f>
        <v>0</v>
      </c>
      <c r="K40" s="95">
        <f t="shared" si="7"/>
        <v>297.10000000000002</v>
      </c>
      <c r="L40" s="95">
        <f>'4 pr._savarankiškos f-jos'!M153+'6 pr._mokinio krepšelis'!M26+'7 pr._kita dotacija'!M105</f>
        <v>297.10000000000002</v>
      </c>
      <c r="M40" s="95">
        <f>'4 pr._savarankiškos f-jos'!N153+'6 pr._mokinio krepšelis'!N26+'7 pr._kita dotacija'!N105</f>
        <v>212.60000000000002</v>
      </c>
      <c r="N40" s="95">
        <f>'4 pr._savarankiškos f-jos'!O153+'6 pr._mokinio krepšelis'!O26+'7 pr._kita dotacija'!O105</f>
        <v>0</v>
      </c>
    </row>
    <row r="41" spans="1:14" ht="15" customHeight="1" x14ac:dyDescent="0.25">
      <c r="A41" s="6" t="s">
        <v>99</v>
      </c>
      <c r="B41" s="30" t="s">
        <v>45</v>
      </c>
      <c r="C41" s="17">
        <f t="shared" si="5"/>
        <v>261.5</v>
      </c>
      <c r="D41" s="17">
        <f>'4 pr._savarankiškos f-jos'!E154+'6 pr._mokinio krepšelis'!E27+'7 pr._kita dotacija'!E108</f>
        <v>261.5</v>
      </c>
      <c r="E41" s="17">
        <f>'4 pr._savarankiškos f-jos'!F154+'6 pr._mokinio krepšelis'!F27+'7 pr._kita dotacija'!F108</f>
        <v>188.4</v>
      </c>
      <c r="F41" s="17">
        <f>'4 pr._savarankiškos f-jos'!G154+'6 pr._mokinio krepšelis'!G27+'7 pr._kita dotacija'!G108</f>
        <v>0</v>
      </c>
      <c r="G41" s="11">
        <f t="shared" si="6"/>
        <v>0</v>
      </c>
      <c r="H41" s="11">
        <f>'4 pr._savarankiškos f-jos'!I154+'6 pr._mokinio krepšelis'!I27+'7 pr._kita dotacija'!I108</f>
        <v>0</v>
      </c>
      <c r="I41" s="11">
        <f>'4 pr._savarankiškos f-jos'!J154+'6 pr._mokinio krepšelis'!J27+'7 pr._kita dotacija'!J108</f>
        <v>0</v>
      </c>
      <c r="J41" s="11">
        <f>'4 pr._savarankiškos f-jos'!K154+'6 pr._mokinio krepšelis'!K27+'7 pr._kita dotacija'!K108</f>
        <v>0</v>
      </c>
      <c r="K41" s="95">
        <f t="shared" si="7"/>
        <v>261.5</v>
      </c>
      <c r="L41" s="95">
        <f>'4 pr._savarankiškos f-jos'!M154+'6 pr._mokinio krepšelis'!M27+'7 pr._kita dotacija'!M108</f>
        <v>261.5</v>
      </c>
      <c r="M41" s="95">
        <f>'4 pr._savarankiškos f-jos'!N154+'6 pr._mokinio krepšelis'!N27+'7 pr._kita dotacija'!N108</f>
        <v>188.4</v>
      </c>
      <c r="N41" s="95">
        <f>'4 pr._savarankiškos f-jos'!O154+'6 pr._mokinio krepšelis'!O27+'7 pr._kita dotacija'!O108</f>
        <v>0</v>
      </c>
    </row>
    <row r="42" spans="1:14" ht="15" customHeight="1" x14ac:dyDescent="0.25">
      <c r="A42" s="6" t="s">
        <v>100</v>
      </c>
      <c r="B42" s="30" t="s">
        <v>169</v>
      </c>
      <c r="C42" s="17">
        <f t="shared" si="5"/>
        <v>426.5</v>
      </c>
      <c r="D42" s="17">
        <f>'4 pr._savarankiškos f-jos'!E155+'6 pr._mokinio krepšelis'!E28+'7 pr._kita dotacija'!E110+'9 pr._įstaigų pajamos'!E47</f>
        <v>426.5</v>
      </c>
      <c r="E42" s="17">
        <f>'4 pr._savarankiškos f-jos'!F155+'6 pr._mokinio krepšelis'!F28+'7 pr._kita dotacija'!F110+'9 pr._įstaigų pajamos'!F47</f>
        <v>293.8</v>
      </c>
      <c r="F42" s="17">
        <f>'4 pr._savarankiškos f-jos'!G155+'6 pr._mokinio krepšelis'!G28+'7 pr._kita dotacija'!G110+'9 pr._įstaigų pajamos'!G47</f>
        <v>0</v>
      </c>
      <c r="G42" s="11">
        <f t="shared" si="6"/>
        <v>0</v>
      </c>
      <c r="H42" s="11">
        <f>'4 pr._savarankiškos f-jos'!I155+'6 pr._mokinio krepšelis'!I28+'7 pr._kita dotacija'!I110+'9 pr._įstaigų pajamos'!I47</f>
        <v>0</v>
      </c>
      <c r="I42" s="11">
        <f>'4 pr._savarankiškos f-jos'!J155+'6 pr._mokinio krepšelis'!J28+'7 pr._kita dotacija'!J110+'9 pr._įstaigų pajamos'!J47</f>
        <v>0</v>
      </c>
      <c r="J42" s="11">
        <f>'4 pr._savarankiškos f-jos'!K155+'6 pr._mokinio krepšelis'!K28+'7 pr._kita dotacija'!K110+'9 pr._įstaigų pajamos'!K47</f>
        <v>0</v>
      </c>
      <c r="K42" s="95">
        <f t="shared" si="7"/>
        <v>426.5</v>
      </c>
      <c r="L42" s="95">
        <f>'4 pr._savarankiškos f-jos'!M155+'6 pr._mokinio krepšelis'!M28+'7 pr._kita dotacija'!M110+'9 pr._įstaigų pajamos'!M47</f>
        <v>426.5</v>
      </c>
      <c r="M42" s="95">
        <f>'4 pr._savarankiškos f-jos'!N155+'6 pr._mokinio krepšelis'!N28+'7 pr._kita dotacija'!N110+'9 pr._įstaigų pajamos'!N47</f>
        <v>293.8</v>
      </c>
      <c r="N42" s="95">
        <f>'4 pr._savarankiškos f-jos'!O155+'6 pr._mokinio krepšelis'!O28+'7 pr._kita dotacija'!O110+'9 pr._įstaigų pajamos'!O47</f>
        <v>0</v>
      </c>
    </row>
    <row r="43" spans="1:14" ht="15" customHeight="1" x14ac:dyDescent="0.25">
      <c r="A43" s="6" t="s">
        <v>101</v>
      </c>
      <c r="B43" s="30" t="s">
        <v>44</v>
      </c>
      <c r="C43" s="17">
        <f t="shared" si="5"/>
        <v>190.1</v>
      </c>
      <c r="D43" s="17">
        <f>'4 pr._savarankiškos f-jos'!E156+'6 pr._mokinio krepšelis'!E29+'7 pr._kita dotacija'!E112+'9 pr._įstaigų pajamos'!E48</f>
        <v>190.1</v>
      </c>
      <c r="E43" s="17">
        <f>'4 pr._savarankiškos f-jos'!F156+'6 pr._mokinio krepšelis'!F29+'7 pr._kita dotacija'!F112+'9 pr._įstaigų pajamos'!F48</f>
        <v>134</v>
      </c>
      <c r="F43" s="17">
        <f>'4 pr._savarankiškos f-jos'!G156+'6 pr._mokinio krepšelis'!G29+'7 pr._kita dotacija'!G112+'9 pr._įstaigų pajamos'!G48</f>
        <v>0</v>
      </c>
      <c r="G43" s="11">
        <f t="shared" si="6"/>
        <v>0</v>
      </c>
      <c r="H43" s="11">
        <f>'4 pr._savarankiškos f-jos'!I156+'6 pr._mokinio krepšelis'!I29+'7 pr._kita dotacija'!I112+'9 pr._įstaigų pajamos'!I48</f>
        <v>0</v>
      </c>
      <c r="I43" s="11">
        <f>'4 pr._savarankiškos f-jos'!J156+'6 pr._mokinio krepšelis'!J29+'7 pr._kita dotacija'!J112+'9 pr._įstaigų pajamos'!J48</f>
        <v>0</v>
      </c>
      <c r="J43" s="11">
        <f>'4 pr._savarankiškos f-jos'!K156+'6 pr._mokinio krepšelis'!K29+'7 pr._kita dotacija'!K112+'9 pr._įstaigų pajamos'!K48</f>
        <v>0</v>
      </c>
      <c r="K43" s="95">
        <f t="shared" si="7"/>
        <v>190.1</v>
      </c>
      <c r="L43" s="95">
        <f>'4 pr._savarankiškos f-jos'!M156+'6 pr._mokinio krepšelis'!M29+'7 pr._kita dotacija'!M112+'9 pr._įstaigų pajamos'!M48</f>
        <v>190.1</v>
      </c>
      <c r="M43" s="95">
        <f>'4 pr._savarankiškos f-jos'!N156+'6 pr._mokinio krepšelis'!N29+'7 pr._kita dotacija'!N112+'9 pr._įstaigų pajamos'!N48</f>
        <v>134</v>
      </c>
      <c r="N43" s="95">
        <f>'4 pr._savarankiškos f-jos'!O156+'6 pr._mokinio krepšelis'!O29+'7 pr._kita dotacija'!O112+'9 pr._įstaigų pajamos'!O48</f>
        <v>0</v>
      </c>
    </row>
    <row r="44" spans="1:14" ht="15" customHeight="1" x14ac:dyDescent="0.25">
      <c r="A44" s="6" t="s">
        <v>102</v>
      </c>
      <c r="B44" s="94" t="s">
        <v>47</v>
      </c>
      <c r="C44" s="17">
        <f t="shared" si="5"/>
        <v>360.6</v>
      </c>
      <c r="D44" s="17">
        <f>'4 pr._savarankiškos f-jos'!E157+'6 pr._mokinio krepšelis'!E30+'7 pr._kita dotacija'!E114</f>
        <v>360.6</v>
      </c>
      <c r="E44" s="17">
        <f>'4 pr._savarankiškos f-jos'!F157+'6 pr._mokinio krepšelis'!F30+'7 pr._kita dotacija'!F114</f>
        <v>251.8</v>
      </c>
      <c r="F44" s="17">
        <f>'4 pr._savarankiškos f-jos'!G157+'6 pr._mokinio krepšelis'!G30+'7 pr._kita dotacija'!G114</f>
        <v>0</v>
      </c>
      <c r="G44" s="11">
        <f t="shared" si="6"/>
        <v>0</v>
      </c>
      <c r="H44" s="11">
        <f>'4 pr._savarankiškos f-jos'!I157+'6 pr._mokinio krepšelis'!I30+'7 pr._kita dotacija'!I114</f>
        <v>0</v>
      </c>
      <c r="I44" s="11">
        <f>'4 pr._savarankiškos f-jos'!J157+'6 pr._mokinio krepšelis'!J30+'7 pr._kita dotacija'!J114</f>
        <v>0</v>
      </c>
      <c r="J44" s="11">
        <f>'4 pr._savarankiškos f-jos'!K157+'6 pr._mokinio krepšelis'!K30+'7 pr._kita dotacija'!K114</f>
        <v>0</v>
      </c>
      <c r="K44" s="95">
        <f t="shared" si="7"/>
        <v>360.6</v>
      </c>
      <c r="L44" s="95">
        <f>'4 pr._savarankiškos f-jos'!M157+'6 pr._mokinio krepšelis'!M30+'7 pr._kita dotacija'!M114</f>
        <v>360.6</v>
      </c>
      <c r="M44" s="95">
        <f>'4 pr._savarankiškos f-jos'!N157+'6 pr._mokinio krepšelis'!N30+'7 pr._kita dotacija'!N114</f>
        <v>251.8</v>
      </c>
      <c r="N44" s="95">
        <f>'4 pr._savarankiškos f-jos'!O157+'6 pr._mokinio krepšelis'!O30+'7 pr._kita dotacija'!O114</f>
        <v>0</v>
      </c>
    </row>
    <row r="45" spans="1:14" ht="15" customHeight="1" x14ac:dyDescent="0.25">
      <c r="A45" s="6" t="s">
        <v>103</v>
      </c>
      <c r="B45" s="34" t="s">
        <v>425</v>
      </c>
      <c r="C45" s="17">
        <f>D45+F45</f>
        <v>312.60000000000002</v>
      </c>
      <c r="D45" s="17">
        <f>'4 pr._savarankiškos f-jos'!E158+'6 pr._mokinio krepšelis'!E31+'7 pr._kita dotacija'!E116+'9 pr._įstaigų pajamos'!E49</f>
        <v>312.60000000000002</v>
      </c>
      <c r="E45" s="17">
        <f>'4 pr._savarankiškos f-jos'!F158+'6 pr._mokinio krepšelis'!F31+'7 pr._kita dotacija'!F116+'9 pr._įstaigų pajamos'!F49</f>
        <v>215.10000000000002</v>
      </c>
      <c r="F45" s="17">
        <f>'4 pr._savarankiškos f-jos'!G158+'6 pr._mokinio krepšelis'!G31+'7 pr._kita dotacija'!G116+'9 pr._įstaigų pajamos'!G49</f>
        <v>0</v>
      </c>
      <c r="G45" s="11">
        <f>H45+J45</f>
        <v>0</v>
      </c>
      <c r="H45" s="11">
        <f>'4 pr._savarankiškos f-jos'!I158+'6 pr._mokinio krepšelis'!I31+'7 pr._kita dotacija'!I116+'9 pr._įstaigų pajamos'!I49</f>
        <v>0</v>
      </c>
      <c r="I45" s="11">
        <f>'4 pr._savarankiškos f-jos'!J158+'6 pr._mokinio krepšelis'!J31+'7 pr._kita dotacija'!J116+'9 pr._įstaigų pajamos'!J49</f>
        <v>0</v>
      </c>
      <c r="J45" s="11">
        <f>'4 pr._savarankiškos f-jos'!K158+'6 pr._mokinio krepšelis'!K31+'7 pr._kita dotacija'!K116+'9 pr._įstaigų pajamos'!K49</f>
        <v>0</v>
      </c>
      <c r="K45" s="95">
        <f>L45+N45</f>
        <v>312.60000000000002</v>
      </c>
      <c r="L45" s="95">
        <f>'4 pr._savarankiškos f-jos'!M158+'6 pr._mokinio krepšelis'!M31+'7 pr._kita dotacija'!M116+'9 pr._įstaigų pajamos'!M49</f>
        <v>312.60000000000002</v>
      </c>
      <c r="M45" s="95">
        <f>'4 pr._savarankiškos f-jos'!N158+'6 pr._mokinio krepšelis'!N31+'7 pr._kita dotacija'!N116+'9 pr._įstaigų pajamos'!N49</f>
        <v>215.10000000000002</v>
      </c>
      <c r="N45" s="95">
        <f>'4 pr._savarankiškos f-jos'!O158+'6 pr._mokinio krepšelis'!O31+'7 pr._kita dotacija'!O116+'9 pr._įstaigų pajamos'!O49</f>
        <v>0</v>
      </c>
    </row>
    <row r="46" spans="1:14" ht="15" customHeight="1" x14ac:dyDescent="0.25">
      <c r="A46" s="6" t="s">
        <v>104</v>
      </c>
      <c r="B46" s="30" t="s">
        <v>64</v>
      </c>
      <c r="C46" s="17">
        <f t="shared" si="5"/>
        <v>176.6</v>
      </c>
      <c r="D46" s="17">
        <f>'4 pr._savarankiškos f-jos'!E159+'6 pr._mokinio krepšelis'!E32+'9 pr._įstaigų pajamos'!E50+'7 pr._kita dotacija'!E118</f>
        <v>176.6</v>
      </c>
      <c r="E46" s="17">
        <f>'4 pr._savarankiškos f-jos'!F159+'6 pr._mokinio krepšelis'!F32+'9 pr._įstaigų pajamos'!F50+'7 pr._kita dotacija'!F118</f>
        <v>111.2</v>
      </c>
      <c r="F46" s="17">
        <f>'4 pr._savarankiškos f-jos'!G159+'6 pr._mokinio krepšelis'!G32+'9 pr._įstaigų pajamos'!G50+'7 pr._kita dotacija'!G118</f>
        <v>0</v>
      </c>
      <c r="G46" s="11">
        <f t="shared" ref="G46:G47" si="8">H46+J46</f>
        <v>0</v>
      </c>
      <c r="H46" s="11">
        <f>'4 pr._savarankiškos f-jos'!I159+'6 pr._mokinio krepšelis'!I32+'9 pr._įstaigų pajamos'!I50+'7 pr._kita dotacija'!I118</f>
        <v>0</v>
      </c>
      <c r="I46" s="11">
        <f>'4 pr._savarankiškos f-jos'!J159+'6 pr._mokinio krepšelis'!J32+'9 pr._įstaigų pajamos'!J50+'7 pr._kita dotacija'!J118</f>
        <v>0</v>
      </c>
      <c r="J46" s="11">
        <f>'4 pr._savarankiškos f-jos'!K159+'6 pr._mokinio krepšelis'!K32+'9 pr._įstaigų pajamos'!K50+'7 pr._kita dotacija'!K118</f>
        <v>0</v>
      </c>
      <c r="K46" s="95">
        <f t="shared" ref="K46:K47" si="9">L46+N46</f>
        <v>176.6</v>
      </c>
      <c r="L46" s="95">
        <f>'4 pr._savarankiškos f-jos'!M159+'6 pr._mokinio krepšelis'!M32+'9 pr._įstaigų pajamos'!M50+'7 pr._kita dotacija'!M118</f>
        <v>176.6</v>
      </c>
      <c r="M46" s="95">
        <f>'4 pr._savarankiškos f-jos'!N159+'6 pr._mokinio krepšelis'!N32+'9 pr._įstaigų pajamos'!N50+'7 pr._kita dotacija'!N118</f>
        <v>111.2</v>
      </c>
      <c r="N46" s="95">
        <f>'4 pr._savarankiškos f-jos'!O159+'6 pr._mokinio krepšelis'!O32+'9 pr._įstaigų pajamos'!O50+'7 pr._kita dotacija'!O118</f>
        <v>0</v>
      </c>
    </row>
    <row r="47" spans="1:14" ht="15" customHeight="1" x14ac:dyDescent="0.25">
      <c r="A47" s="14" t="s">
        <v>105</v>
      </c>
      <c r="B47" s="30" t="s">
        <v>42</v>
      </c>
      <c r="C47" s="17">
        <f t="shared" si="5"/>
        <v>373.40000000000003</v>
      </c>
      <c r="D47" s="17">
        <f>'4 pr._savarankiškos f-jos'!E160+'6 pr._mokinio krepšelis'!E33+'9 pr._įstaigų pajamos'!E51+'11 pr._apyvartinės lėšos'!E43+'7 pr._kita dotacija'!E120</f>
        <v>373.40000000000003</v>
      </c>
      <c r="E47" s="17">
        <f>'4 pr._savarankiškos f-jos'!F160+'6 pr._mokinio krepšelis'!F33+'9 pr._įstaigų pajamos'!F51+'11 pr._apyvartinės lėšos'!F43+'7 pr._kita dotacija'!F120</f>
        <v>228.7</v>
      </c>
      <c r="F47" s="17">
        <f>'4 pr._savarankiškos f-jos'!G160+'6 pr._mokinio krepšelis'!G33+'9 pr._įstaigų pajamos'!G51+'11 pr._apyvartinės lėšos'!G43+'7 pr._kita dotacija'!G120</f>
        <v>0</v>
      </c>
      <c r="G47" s="11">
        <f t="shared" si="8"/>
        <v>0</v>
      </c>
      <c r="H47" s="11">
        <f>'4 pr._savarankiškos f-jos'!I160+'6 pr._mokinio krepšelis'!I33+'9 pr._įstaigų pajamos'!I51+'11 pr._apyvartinės lėšos'!I43+'7 pr._kita dotacija'!I120</f>
        <v>0</v>
      </c>
      <c r="I47" s="11">
        <f>'4 pr._savarankiškos f-jos'!J160+'6 pr._mokinio krepšelis'!J33+'9 pr._įstaigų pajamos'!J51+'11 pr._apyvartinės lėšos'!J43+'7 pr._kita dotacija'!J120</f>
        <v>0</v>
      </c>
      <c r="J47" s="11">
        <f>'4 pr._savarankiškos f-jos'!K160+'6 pr._mokinio krepšelis'!K33+'9 pr._įstaigų pajamos'!K51+'11 pr._apyvartinės lėšos'!K43+'7 pr._kita dotacija'!K120</f>
        <v>0</v>
      </c>
      <c r="K47" s="95">
        <f t="shared" si="9"/>
        <v>373.40000000000003</v>
      </c>
      <c r="L47" s="95">
        <f>'4 pr._savarankiškos f-jos'!M160+'6 pr._mokinio krepšelis'!M33+'9 pr._įstaigų pajamos'!M51+'11 pr._apyvartinės lėšos'!M43+'7 pr._kita dotacija'!M120</f>
        <v>373.40000000000003</v>
      </c>
      <c r="M47" s="95">
        <f>'4 pr._savarankiškos f-jos'!N160+'6 pr._mokinio krepšelis'!N33+'9 pr._įstaigų pajamos'!N51+'11 pr._apyvartinės lėšos'!N43+'7 pr._kita dotacija'!N120</f>
        <v>228.7</v>
      </c>
      <c r="N47" s="95">
        <f>'4 pr._savarankiškos f-jos'!O160+'6 pr._mokinio krepšelis'!O33+'9 pr._įstaigų pajamos'!O51+'11 pr._apyvartinės lėšos'!O43+'7 pr._kita dotacija'!O120</f>
        <v>0</v>
      </c>
    </row>
    <row r="48" spans="1:14" ht="15" customHeight="1" x14ac:dyDescent="0.25">
      <c r="A48" s="33" t="s">
        <v>106</v>
      </c>
      <c r="B48" s="30" t="s">
        <v>426</v>
      </c>
      <c r="C48" s="17">
        <f>D48+F48</f>
        <v>201</v>
      </c>
      <c r="D48" s="17">
        <f>'4 pr._savarankiškos f-jos'!E161+'6 pr._mokinio krepšelis'!E34+'7 pr._kita dotacija'!E122+'9 pr._įstaigų pajamos'!E52</f>
        <v>201</v>
      </c>
      <c r="E48" s="17">
        <f>'4 pr._savarankiškos f-jos'!F161+'6 pr._mokinio krepšelis'!F34+'7 pr._kita dotacija'!F122+'9 pr._įstaigų pajamos'!F52</f>
        <v>126.2</v>
      </c>
      <c r="F48" s="17">
        <f>'4 pr._savarankiškos f-jos'!G161+'6 pr._mokinio krepšelis'!G34+'7 pr._kita dotacija'!G122+'9 pr._įstaigų pajamos'!G52</f>
        <v>0</v>
      </c>
      <c r="G48" s="11">
        <f>H48+J48</f>
        <v>0</v>
      </c>
      <c r="H48" s="11">
        <f>'4 pr._savarankiškos f-jos'!I161+'6 pr._mokinio krepšelis'!I34+'7 pr._kita dotacija'!I122+'9 pr._įstaigų pajamos'!I52</f>
        <v>0</v>
      </c>
      <c r="I48" s="11">
        <f>'4 pr._savarankiškos f-jos'!J161+'6 pr._mokinio krepšelis'!J34+'7 pr._kita dotacija'!J122+'9 pr._įstaigų pajamos'!J52</f>
        <v>0</v>
      </c>
      <c r="J48" s="11">
        <f>'4 pr._savarankiškos f-jos'!K161+'6 pr._mokinio krepšelis'!K34+'7 pr._kita dotacija'!K122+'9 pr._įstaigų pajamos'!K52</f>
        <v>0</v>
      </c>
      <c r="K48" s="95">
        <f>L48+N48</f>
        <v>201</v>
      </c>
      <c r="L48" s="95">
        <f>'4 pr._savarankiškos f-jos'!M161+'6 pr._mokinio krepšelis'!M34+'7 pr._kita dotacija'!M122+'9 pr._įstaigų pajamos'!M52</f>
        <v>201</v>
      </c>
      <c r="M48" s="95">
        <f>'4 pr._savarankiškos f-jos'!N161+'6 pr._mokinio krepšelis'!N34+'7 pr._kita dotacija'!N122+'9 pr._įstaigų pajamos'!N52</f>
        <v>126.2</v>
      </c>
      <c r="N48" s="95">
        <f>'4 pr._savarankiškos f-jos'!O161+'6 pr._mokinio krepšelis'!O34+'7 pr._kita dotacija'!O122+'9 pr._įstaigų pajamos'!O52</f>
        <v>0</v>
      </c>
    </row>
    <row r="49" spans="1:14" ht="15" customHeight="1" x14ac:dyDescent="0.25">
      <c r="A49" s="6" t="s">
        <v>107</v>
      </c>
      <c r="B49" s="94" t="s">
        <v>41</v>
      </c>
      <c r="C49" s="17">
        <f t="shared" si="5"/>
        <v>189.3</v>
      </c>
      <c r="D49" s="17">
        <f>'4 pr._savarankiškos f-jos'!E162+'6 pr._mokinio krepšelis'!E35+'9 pr._įstaigų pajamos'!E53+'11 pr._apyvartinės lėšos'!E45+'7 pr._kita dotacija'!E124</f>
        <v>189.3</v>
      </c>
      <c r="E49" s="17">
        <f>'4 pr._savarankiškos f-jos'!F162+'6 pr._mokinio krepšelis'!F35+'9 pr._įstaigų pajamos'!F53+'11 pr._apyvartinės lėšos'!F45+'7 pr._kita dotacija'!F124</f>
        <v>110.4</v>
      </c>
      <c r="F49" s="17">
        <f>'4 pr._savarankiškos f-jos'!G162+'6 pr._mokinio krepšelis'!G35+'9 pr._įstaigų pajamos'!G53+'11 pr._apyvartinės lėšos'!G45+'7 pr._kita dotacija'!G124</f>
        <v>0</v>
      </c>
      <c r="G49" s="11">
        <f t="shared" ref="G49:G74" si="10">H49+J49</f>
        <v>0</v>
      </c>
      <c r="H49" s="11">
        <f>'4 pr._savarankiškos f-jos'!I162+'6 pr._mokinio krepšelis'!I35+'9 pr._įstaigų pajamos'!I53+'11 pr._apyvartinės lėšos'!I45+'7 pr._kita dotacija'!I124</f>
        <v>0</v>
      </c>
      <c r="I49" s="11">
        <f>'4 pr._savarankiškos f-jos'!J162+'6 pr._mokinio krepšelis'!J35+'9 pr._įstaigų pajamos'!J53+'11 pr._apyvartinės lėšos'!J45+'7 pr._kita dotacija'!J124</f>
        <v>0</v>
      </c>
      <c r="J49" s="11">
        <f>'4 pr._savarankiškos f-jos'!K162+'6 pr._mokinio krepšelis'!K35+'9 pr._įstaigų pajamos'!K53+'11 pr._apyvartinės lėšos'!K45+'7 pr._kita dotacija'!K124</f>
        <v>0</v>
      </c>
      <c r="K49" s="95">
        <f t="shared" ref="K49:K74" si="11">L49+N49</f>
        <v>189.3</v>
      </c>
      <c r="L49" s="95">
        <f>'4 pr._savarankiškos f-jos'!M162+'6 pr._mokinio krepšelis'!M35+'9 pr._įstaigų pajamos'!M53+'11 pr._apyvartinės lėšos'!M45+'7 pr._kita dotacija'!M124</f>
        <v>189.3</v>
      </c>
      <c r="M49" s="95">
        <f>'4 pr._savarankiškos f-jos'!N162+'6 pr._mokinio krepšelis'!N35+'9 pr._įstaigų pajamos'!N53+'11 pr._apyvartinės lėšos'!N45+'7 pr._kita dotacija'!N124</f>
        <v>110.4</v>
      </c>
      <c r="N49" s="95">
        <f>'4 pr._savarankiškos f-jos'!O162+'6 pr._mokinio krepšelis'!O35+'9 pr._įstaigų pajamos'!O53+'11 pr._apyvartinės lėšos'!O45+'7 pr._kita dotacija'!O124</f>
        <v>0</v>
      </c>
    </row>
    <row r="50" spans="1:14" ht="15" customHeight="1" x14ac:dyDescent="0.25">
      <c r="A50" s="6" t="s">
        <v>108</v>
      </c>
      <c r="B50" s="30" t="s">
        <v>165</v>
      </c>
      <c r="C50" s="17">
        <f t="shared" si="5"/>
        <v>206.8</v>
      </c>
      <c r="D50" s="17">
        <f>'4 pr._savarankiškos f-jos'!E163+'6 pr._mokinio krepšelis'!E36+'9 pr._įstaigų pajamos'!E54+'11 pr._apyvartinės lėšos'!E47+'7 pr._kita dotacija'!E126</f>
        <v>206.8</v>
      </c>
      <c r="E50" s="17">
        <f>'4 pr._savarankiškos f-jos'!F163+'6 pr._mokinio krepšelis'!F36+'9 pr._įstaigų pajamos'!F54+'11 pr._apyvartinės lėšos'!F47+'7 pr._kita dotacija'!F126</f>
        <v>128.30000000000001</v>
      </c>
      <c r="F50" s="17">
        <f>'4 pr._savarankiškos f-jos'!G163+'6 pr._mokinio krepšelis'!G36+'9 pr._įstaigų pajamos'!G54+'11 pr._apyvartinės lėšos'!G47+'7 pr._kita dotacija'!G126</f>
        <v>0</v>
      </c>
      <c r="G50" s="11">
        <f t="shared" si="10"/>
        <v>0</v>
      </c>
      <c r="H50" s="11">
        <f>'4 pr._savarankiškos f-jos'!I163+'6 pr._mokinio krepšelis'!I36+'9 pr._įstaigų pajamos'!I54+'11 pr._apyvartinės lėšos'!I47+'7 pr._kita dotacija'!I126</f>
        <v>0</v>
      </c>
      <c r="I50" s="11">
        <f>'4 pr._savarankiškos f-jos'!J163+'6 pr._mokinio krepšelis'!J36+'9 pr._įstaigų pajamos'!J54+'11 pr._apyvartinės lėšos'!J47+'7 pr._kita dotacija'!J126</f>
        <v>0</v>
      </c>
      <c r="J50" s="11">
        <f>'4 pr._savarankiškos f-jos'!K163+'6 pr._mokinio krepšelis'!K36+'9 pr._įstaigų pajamos'!K54+'11 pr._apyvartinės lėšos'!K47+'7 pr._kita dotacija'!K126</f>
        <v>0</v>
      </c>
      <c r="K50" s="95">
        <f t="shared" si="11"/>
        <v>206.8</v>
      </c>
      <c r="L50" s="95">
        <f>'4 pr._savarankiškos f-jos'!M163+'6 pr._mokinio krepšelis'!M36+'9 pr._įstaigų pajamos'!M54+'11 pr._apyvartinės lėšos'!M47+'7 pr._kita dotacija'!M126</f>
        <v>206.8</v>
      </c>
      <c r="M50" s="95">
        <f>'4 pr._savarankiškos f-jos'!N163+'6 pr._mokinio krepšelis'!N36+'9 pr._įstaigų pajamos'!N54+'11 pr._apyvartinės lėšos'!N47+'7 pr._kita dotacija'!N126</f>
        <v>128.30000000000001</v>
      </c>
      <c r="N50" s="95">
        <f>'4 pr._savarankiškos f-jos'!O163+'6 pr._mokinio krepšelis'!O36+'9 pr._įstaigų pajamos'!O54+'11 pr._apyvartinės lėšos'!O47+'7 pr._kita dotacija'!O126</f>
        <v>0</v>
      </c>
    </row>
    <row r="51" spans="1:14" ht="15" customHeight="1" x14ac:dyDescent="0.25">
      <c r="A51" s="6" t="s">
        <v>109</v>
      </c>
      <c r="B51" s="30" t="s">
        <v>157</v>
      </c>
      <c r="C51" s="17">
        <f t="shared" si="5"/>
        <v>461.19999999999993</v>
      </c>
      <c r="D51" s="17">
        <f>'4 pr._savarankiškos f-jos'!E164+'6 pr._mokinio krepšelis'!E37+'9 pr._įstaigų pajamos'!E55+'7 pr._kita dotacija'!E128</f>
        <v>461.19999999999993</v>
      </c>
      <c r="E51" s="17">
        <f>'4 pr._savarankiškos f-jos'!F164+'6 pr._mokinio krepšelis'!F37+'9 pr._įstaigų pajamos'!F55+'7 pr._kita dotacija'!F128</f>
        <v>256.60000000000002</v>
      </c>
      <c r="F51" s="17">
        <f>'4 pr._savarankiškos f-jos'!G164+'6 pr._mokinio krepšelis'!G37+'9 pr._įstaigų pajamos'!G55+'7 pr._kita dotacija'!G128</f>
        <v>0</v>
      </c>
      <c r="G51" s="11">
        <f t="shared" si="10"/>
        <v>0</v>
      </c>
      <c r="H51" s="11">
        <f>'4 pr._savarankiškos f-jos'!I164+'6 pr._mokinio krepšelis'!I37+'9 pr._įstaigų pajamos'!I55+'7 pr._kita dotacija'!I128</f>
        <v>0</v>
      </c>
      <c r="I51" s="11">
        <f>'4 pr._savarankiškos f-jos'!J164+'6 pr._mokinio krepšelis'!J37+'9 pr._įstaigų pajamos'!J55+'7 pr._kita dotacija'!J128</f>
        <v>0</v>
      </c>
      <c r="J51" s="11">
        <f>'4 pr._savarankiškos f-jos'!K164+'6 pr._mokinio krepšelis'!K37+'9 pr._įstaigų pajamos'!K55+'7 pr._kita dotacija'!K128</f>
        <v>0</v>
      </c>
      <c r="K51" s="95">
        <f t="shared" si="11"/>
        <v>461.19999999999993</v>
      </c>
      <c r="L51" s="95">
        <f>'4 pr._savarankiškos f-jos'!M164+'6 pr._mokinio krepšelis'!M37+'9 pr._įstaigų pajamos'!M55+'7 pr._kita dotacija'!M128</f>
        <v>461.19999999999993</v>
      </c>
      <c r="M51" s="95">
        <f>'4 pr._savarankiškos f-jos'!N164+'6 pr._mokinio krepšelis'!N37+'9 pr._įstaigų pajamos'!N55+'7 pr._kita dotacija'!N128</f>
        <v>256.60000000000002</v>
      </c>
      <c r="N51" s="95">
        <f>'4 pr._savarankiškos f-jos'!O164+'6 pr._mokinio krepšelis'!O37+'9 pr._įstaigų pajamos'!O55+'7 pr._kita dotacija'!O128</f>
        <v>0</v>
      </c>
    </row>
    <row r="52" spans="1:14" ht="15" customHeight="1" x14ac:dyDescent="0.25">
      <c r="A52" s="6" t="s">
        <v>110</v>
      </c>
      <c r="B52" s="30" t="s">
        <v>34</v>
      </c>
      <c r="C52" s="17">
        <f t="shared" si="5"/>
        <v>270.40000000000003</v>
      </c>
      <c r="D52" s="17">
        <f>'4 pr._savarankiškos f-jos'!E165+'6 pr._mokinio krepšelis'!E38+'9 pr._įstaigų pajamos'!E56+'7 pr._kita dotacija'!E130</f>
        <v>270.40000000000003</v>
      </c>
      <c r="E52" s="17">
        <f>'4 pr._savarankiškos f-jos'!F165+'6 pr._mokinio krepšelis'!F38+'9 pr._įstaigų pajamos'!F56+'7 pr._kita dotacija'!F130</f>
        <v>157.60000000000002</v>
      </c>
      <c r="F52" s="17">
        <f>'4 pr._savarankiškos f-jos'!G165+'6 pr._mokinio krepšelis'!G38+'9 pr._įstaigų pajamos'!G56+'7 pr._kita dotacija'!G130</f>
        <v>0</v>
      </c>
      <c r="G52" s="11">
        <f t="shared" si="10"/>
        <v>0</v>
      </c>
      <c r="H52" s="11">
        <f>'4 pr._savarankiškos f-jos'!I165+'6 pr._mokinio krepšelis'!I38+'9 pr._įstaigų pajamos'!I56+'7 pr._kita dotacija'!I130</f>
        <v>0</v>
      </c>
      <c r="I52" s="11">
        <f>'4 pr._savarankiškos f-jos'!J165+'6 pr._mokinio krepšelis'!J38+'9 pr._įstaigų pajamos'!J56+'7 pr._kita dotacija'!J130</f>
        <v>0</v>
      </c>
      <c r="J52" s="11">
        <f>'4 pr._savarankiškos f-jos'!K165+'6 pr._mokinio krepšelis'!K38+'9 pr._įstaigų pajamos'!K56+'7 pr._kita dotacija'!K130</f>
        <v>0</v>
      </c>
      <c r="K52" s="95">
        <f t="shared" si="11"/>
        <v>270.40000000000003</v>
      </c>
      <c r="L52" s="95">
        <f>'4 pr._savarankiškos f-jos'!M165+'6 pr._mokinio krepšelis'!M38+'9 pr._įstaigų pajamos'!M56+'7 pr._kita dotacija'!M130</f>
        <v>270.40000000000003</v>
      </c>
      <c r="M52" s="95">
        <f>'4 pr._savarankiškos f-jos'!N165+'6 pr._mokinio krepšelis'!N38+'9 pr._įstaigų pajamos'!N56+'7 pr._kita dotacija'!N130</f>
        <v>157.60000000000002</v>
      </c>
      <c r="N52" s="95">
        <f>'4 pr._savarankiškos f-jos'!O165+'6 pr._mokinio krepšelis'!O38+'9 pr._įstaigų pajamos'!O56+'7 pr._kita dotacija'!O130</f>
        <v>0</v>
      </c>
    </row>
    <row r="53" spans="1:14" ht="15" customHeight="1" x14ac:dyDescent="0.25">
      <c r="A53" s="6" t="s">
        <v>159</v>
      </c>
      <c r="B53" s="30" t="s">
        <v>36</v>
      </c>
      <c r="C53" s="17">
        <f t="shared" si="5"/>
        <v>297.90000000000003</v>
      </c>
      <c r="D53" s="17">
        <f>'4 pr._savarankiškos f-jos'!E166+'6 pr._mokinio krepšelis'!E39+'9 pr._įstaigų pajamos'!E57+'11 pr._apyvartinės lėšos'!E49+'7 pr._kita dotacija'!E132</f>
        <v>297.90000000000003</v>
      </c>
      <c r="E53" s="17">
        <f>'4 pr._savarankiškos f-jos'!F166+'6 pr._mokinio krepšelis'!F39+'9 pr._įstaigų pajamos'!F57+'11 pr._apyvartinės lėšos'!F49+'7 pr._kita dotacija'!F132</f>
        <v>168</v>
      </c>
      <c r="F53" s="17">
        <f>'4 pr._savarankiškos f-jos'!G166+'6 pr._mokinio krepšelis'!G39+'9 pr._įstaigų pajamos'!G57+'11 pr._apyvartinės lėšos'!G49+'7 pr._kita dotacija'!G132</f>
        <v>0</v>
      </c>
      <c r="G53" s="11">
        <f t="shared" si="10"/>
        <v>0</v>
      </c>
      <c r="H53" s="11">
        <f>'4 pr._savarankiškos f-jos'!I166+'6 pr._mokinio krepšelis'!I39+'9 pr._įstaigų pajamos'!I57+'11 pr._apyvartinės lėšos'!I49+'7 pr._kita dotacija'!I132</f>
        <v>0</v>
      </c>
      <c r="I53" s="11">
        <f>'4 pr._savarankiškos f-jos'!J166+'6 pr._mokinio krepšelis'!J39+'9 pr._įstaigų pajamos'!J57+'11 pr._apyvartinės lėšos'!J49+'7 pr._kita dotacija'!J132</f>
        <v>0</v>
      </c>
      <c r="J53" s="11">
        <f>'4 pr._savarankiškos f-jos'!K166+'6 pr._mokinio krepšelis'!K39+'9 pr._įstaigų pajamos'!K57+'11 pr._apyvartinės lėšos'!K49+'7 pr._kita dotacija'!K132</f>
        <v>0</v>
      </c>
      <c r="K53" s="95">
        <f t="shared" si="11"/>
        <v>297.90000000000003</v>
      </c>
      <c r="L53" s="95">
        <f>'4 pr._savarankiškos f-jos'!M166+'6 pr._mokinio krepšelis'!M39+'9 pr._įstaigų pajamos'!M57+'11 pr._apyvartinės lėšos'!M49+'7 pr._kita dotacija'!M132</f>
        <v>297.90000000000003</v>
      </c>
      <c r="M53" s="95">
        <f>'4 pr._savarankiškos f-jos'!N166+'6 pr._mokinio krepšelis'!N39+'9 pr._įstaigų pajamos'!N57+'11 pr._apyvartinės lėšos'!N49+'7 pr._kita dotacija'!N132</f>
        <v>168</v>
      </c>
      <c r="N53" s="95">
        <f>'4 pr._savarankiškos f-jos'!O166+'6 pr._mokinio krepšelis'!O39+'9 pr._įstaigų pajamos'!O57+'11 pr._apyvartinės lėšos'!O49+'7 pr._kita dotacija'!O132</f>
        <v>0</v>
      </c>
    </row>
    <row r="54" spans="1:14" ht="15" customHeight="1" x14ac:dyDescent="0.25">
      <c r="A54" s="6" t="s">
        <v>160</v>
      </c>
      <c r="B54" s="30" t="s">
        <v>38</v>
      </c>
      <c r="C54" s="17">
        <f t="shared" si="5"/>
        <v>530.70000000000005</v>
      </c>
      <c r="D54" s="17">
        <f>'4 pr._savarankiškos f-jos'!E167+'6 pr._mokinio krepšelis'!E40+'9 pr._įstaigų pajamos'!E58+'11 pr._apyvartinės lėšos'!E51+'7 pr._kita dotacija'!E134</f>
        <v>530.70000000000005</v>
      </c>
      <c r="E54" s="17">
        <f>'4 pr._savarankiškos f-jos'!F167+'6 pr._mokinio krepšelis'!F40+'9 pr._įstaigų pajamos'!F58+'11 pr._apyvartinės lėšos'!F51+'7 pr._kita dotacija'!F134</f>
        <v>291.39999999999998</v>
      </c>
      <c r="F54" s="17">
        <f>'4 pr._savarankiškos f-jos'!G167+'6 pr._mokinio krepšelis'!G40+'9 pr._įstaigų pajamos'!G58+'11 pr._apyvartinės lėšos'!G51+'7 pr._kita dotacija'!G134</f>
        <v>0</v>
      </c>
      <c r="G54" s="11">
        <f t="shared" si="10"/>
        <v>0</v>
      </c>
      <c r="H54" s="11">
        <f>'4 pr._savarankiškos f-jos'!I167+'6 pr._mokinio krepšelis'!I40+'9 pr._įstaigų pajamos'!I58+'11 pr._apyvartinės lėšos'!I51+'7 pr._kita dotacija'!I134</f>
        <v>0</v>
      </c>
      <c r="I54" s="11">
        <f>'4 pr._savarankiškos f-jos'!J167+'6 pr._mokinio krepšelis'!J40+'9 pr._įstaigų pajamos'!J58+'11 pr._apyvartinės lėšos'!J51+'7 pr._kita dotacija'!J134</f>
        <v>0</v>
      </c>
      <c r="J54" s="11">
        <f>'4 pr._savarankiškos f-jos'!K167+'6 pr._mokinio krepšelis'!K40+'9 pr._įstaigų pajamos'!K58+'11 pr._apyvartinės lėšos'!K51+'7 pr._kita dotacija'!K134</f>
        <v>0</v>
      </c>
      <c r="K54" s="95">
        <f t="shared" si="11"/>
        <v>530.70000000000005</v>
      </c>
      <c r="L54" s="95">
        <f>'4 pr._savarankiškos f-jos'!M167+'6 pr._mokinio krepšelis'!M40+'9 pr._įstaigų pajamos'!M58+'11 pr._apyvartinės lėšos'!M51+'7 pr._kita dotacija'!M134</f>
        <v>530.70000000000005</v>
      </c>
      <c r="M54" s="95">
        <f>'4 pr._savarankiškos f-jos'!N167+'6 pr._mokinio krepšelis'!N40+'9 pr._įstaigų pajamos'!N58+'11 pr._apyvartinės lėšos'!N51+'7 pr._kita dotacija'!N134</f>
        <v>291.39999999999998</v>
      </c>
      <c r="N54" s="95">
        <f>'4 pr._savarankiškos f-jos'!O167+'6 pr._mokinio krepšelis'!O40+'9 pr._įstaigų pajamos'!O58+'11 pr._apyvartinės lėšos'!O51+'7 pr._kita dotacija'!O134</f>
        <v>0</v>
      </c>
    </row>
    <row r="55" spans="1:14" ht="15" customHeight="1" x14ac:dyDescent="0.25">
      <c r="A55" s="6" t="s">
        <v>111</v>
      </c>
      <c r="B55" s="30" t="s">
        <v>37</v>
      </c>
      <c r="C55" s="17">
        <f t="shared" si="5"/>
        <v>292.59999999999997</v>
      </c>
      <c r="D55" s="17">
        <f>'4 pr._savarankiškos f-jos'!E168+'6 pr._mokinio krepšelis'!E41+'9 pr._įstaigų pajamos'!E59+'7 pr._kita dotacija'!E136</f>
        <v>292.59999999999997</v>
      </c>
      <c r="E55" s="17">
        <f>'4 pr._savarankiškos f-jos'!F168+'6 pr._mokinio krepšelis'!F41+'9 pr._įstaigų pajamos'!F59+'7 pr._kita dotacija'!F136</f>
        <v>171.4</v>
      </c>
      <c r="F55" s="17">
        <f>'4 pr._savarankiškos f-jos'!G168+'6 pr._mokinio krepšelis'!G41+'9 pr._įstaigų pajamos'!G59+'7 pr._kita dotacija'!G136</f>
        <v>0</v>
      </c>
      <c r="G55" s="11">
        <f t="shared" si="10"/>
        <v>0</v>
      </c>
      <c r="H55" s="11">
        <f>'4 pr._savarankiškos f-jos'!I168+'6 pr._mokinio krepšelis'!I41+'9 pr._įstaigų pajamos'!I59+'7 pr._kita dotacija'!I136</f>
        <v>0</v>
      </c>
      <c r="I55" s="11">
        <f>'4 pr._savarankiškos f-jos'!J168+'6 pr._mokinio krepšelis'!J41+'9 pr._įstaigų pajamos'!J59+'7 pr._kita dotacija'!J136</f>
        <v>0</v>
      </c>
      <c r="J55" s="11">
        <f>'4 pr._savarankiškos f-jos'!K168+'6 pr._mokinio krepšelis'!K41+'9 pr._įstaigų pajamos'!K59+'7 pr._kita dotacija'!K136</f>
        <v>0</v>
      </c>
      <c r="K55" s="95">
        <f t="shared" si="11"/>
        <v>292.59999999999997</v>
      </c>
      <c r="L55" s="95">
        <f>'4 pr._savarankiškos f-jos'!M168+'6 pr._mokinio krepšelis'!M41+'9 pr._įstaigų pajamos'!M59+'7 pr._kita dotacija'!M136</f>
        <v>292.59999999999997</v>
      </c>
      <c r="M55" s="95">
        <f>'4 pr._savarankiškos f-jos'!N168+'6 pr._mokinio krepšelis'!N41+'9 pr._įstaigų pajamos'!N59+'7 pr._kita dotacija'!N136</f>
        <v>171.4</v>
      </c>
      <c r="N55" s="95">
        <f>'4 pr._savarankiškos f-jos'!O168+'6 pr._mokinio krepšelis'!O41+'9 pr._įstaigų pajamos'!O59+'7 pr._kita dotacija'!O136</f>
        <v>0</v>
      </c>
    </row>
    <row r="56" spans="1:14" ht="15" customHeight="1" x14ac:dyDescent="0.25">
      <c r="A56" s="6" t="s">
        <v>161</v>
      </c>
      <c r="B56" s="36" t="s">
        <v>35</v>
      </c>
      <c r="C56" s="17">
        <f t="shared" si="5"/>
        <v>497.1</v>
      </c>
      <c r="D56" s="17">
        <f>'4 pr._savarankiškos f-jos'!E169+'6 pr._mokinio krepšelis'!E42+'9 pr._įstaigų pajamos'!E60+'7 pr._kita dotacija'!E138</f>
        <v>457.1</v>
      </c>
      <c r="E56" s="17">
        <f>'4 pr._savarankiškos f-jos'!F169+'6 pr._mokinio krepšelis'!F42+'9 pr._įstaigų pajamos'!F60+'7 pr._kita dotacija'!F138</f>
        <v>246.89999999999998</v>
      </c>
      <c r="F56" s="17">
        <f>'4 pr._savarankiškos f-jos'!G169+'6 pr._mokinio krepšelis'!G42+'9 pr._įstaigų pajamos'!G60+'7 pr._kita dotacija'!G138</f>
        <v>40</v>
      </c>
      <c r="G56" s="11">
        <f t="shared" si="10"/>
        <v>0</v>
      </c>
      <c r="H56" s="11">
        <f>'4 pr._savarankiškos f-jos'!I169+'6 pr._mokinio krepšelis'!I42+'9 pr._įstaigų pajamos'!I60+'7 pr._kita dotacija'!I138</f>
        <v>0</v>
      </c>
      <c r="I56" s="11">
        <f>'4 pr._savarankiškos f-jos'!J169+'6 pr._mokinio krepšelis'!J42+'9 pr._įstaigų pajamos'!J60+'7 pr._kita dotacija'!J138</f>
        <v>0</v>
      </c>
      <c r="J56" s="11">
        <f>'4 pr._savarankiškos f-jos'!K169+'6 pr._mokinio krepšelis'!K42+'9 pr._įstaigų pajamos'!K60+'7 pr._kita dotacija'!K138</f>
        <v>0</v>
      </c>
      <c r="K56" s="95">
        <f t="shared" si="11"/>
        <v>497.1</v>
      </c>
      <c r="L56" s="95">
        <f>'4 pr._savarankiškos f-jos'!M169+'6 pr._mokinio krepšelis'!M42+'9 pr._įstaigų pajamos'!M60+'7 pr._kita dotacija'!M138</f>
        <v>457.1</v>
      </c>
      <c r="M56" s="95">
        <f>'4 pr._savarankiškos f-jos'!N169+'6 pr._mokinio krepšelis'!N42+'9 pr._įstaigų pajamos'!N60+'7 pr._kita dotacija'!N138</f>
        <v>246.89999999999998</v>
      </c>
      <c r="N56" s="95">
        <f>'4 pr._savarankiškos f-jos'!O169+'6 pr._mokinio krepšelis'!O42+'9 pr._įstaigų pajamos'!O60+'7 pr._kita dotacija'!O138</f>
        <v>40</v>
      </c>
    </row>
    <row r="57" spans="1:14" ht="15" customHeight="1" x14ac:dyDescent="0.25">
      <c r="A57" s="6" t="s">
        <v>162</v>
      </c>
      <c r="B57" s="37" t="s">
        <v>39</v>
      </c>
      <c r="C57" s="17">
        <f t="shared" si="5"/>
        <v>109.1</v>
      </c>
      <c r="D57" s="17">
        <f>'4 pr._savarankiškos f-jos'!E170+'6 pr._mokinio krepšelis'!E43+'9 pr._įstaigų pajamos'!E61+'11 pr._apyvartinės lėšos'!E53+'7 pr._kita dotacija'!E140</f>
        <v>109.1</v>
      </c>
      <c r="E57" s="17">
        <f>'4 pr._savarankiškos f-jos'!F170+'6 pr._mokinio krepšelis'!F43+'9 pr._įstaigų pajamos'!F61+'11 pr._apyvartinės lėšos'!F53+'7 pr._kita dotacija'!F140</f>
        <v>67.900000000000006</v>
      </c>
      <c r="F57" s="17">
        <f>'4 pr._savarankiškos f-jos'!G170+'6 pr._mokinio krepšelis'!G43+'9 pr._įstaigų pajamos'!G61+'11 pr._apyvartinės lėšos'!G53+'7 pr._kita dotacija'!G140</f>
        <v>0</v>
      </c>
      <c r="G57" s="11">
        <f t="shared" si="10"/>
        <v>0</v>
      </c>
      <c r="H57" s="11">
        <f>'4 pr._savarankiškos f-jos'!I170+'6 pr._mokinio krepšelis'!I43+'9 pr._įstaigų pajamos'!I61+'11 pr._apyvartinės lėšos'!I53+'7 pr._kita dotacija'!I140</f>
        <v>0</v>
      </c>
      <c r="I57" s="11">
        <f>'4 pr._savarankiškos f-jos'!J170+'6 pr._mokinio krepšelis'!J43+'9 pr._įstaigų pajamos'!J61+'11 pr._apyvartinės lėšos'!J53+'7 pr._kita dotacija'!J140</f>
        <v>0</v>
      </c>
      <c r="J57" s="11">
        <f>'4 pr._savarankiškos f-jos'!K170+'6 pr._mokinio krepšelis'!K43+'9 pr._įstaigų pajamos'!K61+'11 pr._apyvartinės lėšos'!K53+'7 pr._kita dotacija'!K140</f>
        <v>0</v>
      </c>
      <c r="K57" s="95">
        <f t="shared" si="11"/>
        <v>109.1</v>
      </c>
      <c r="L57" s="95">
        <f>'4 pr._savarankiškos f-jos'!M170+'6 pr._mokinio krepšelis'!M43+'9 pr._įstaigų pajamos'!M61+'11 pr._apyvartinės lėšos'!M53+'7 pr._kita dotacija'!M140</f>
        <v>109.1</v>
      </c>
      <c r="M57" s="95">
        <f>'4 pr._savarankiškos f-jos'!N170+'6 pr._mokinio krepšelis'!N43+'9 pr._įstaigų pajamos'!N61+'11 pr._apyvartinės lėšos'!N53+'7 pr._kita dotacija'!N140</f>
        <v>67.900000000000006</v>
      </c>
      <c r="N57" s="95">
        <f>'4 pr._savarankiškos f-jos'!O170+'6 pr._mokinio krepšelis'!O43+'9 pr._įstaigų pajamos'!O61+'11 pr._apyvartinės lėšos'!O53+'7 pr._kita dotacija'!O140</f>
        <v>0</v>
      </c>
    </row>
    <row r="58" spans="1:14" ht="15" customHeight="1" x14ac:dyDescent="0.25">
      <c r="A58" s="6" t="s">
        <v>112</v>
      </c>
      <c r="B58" s="37" t="s">
        <v>40</v>
      </c>
      <c r="C58" s="17">
        <f t="shared" si="5"/>
        <v>153.39999999999998</v>
      </c>
      <c r="D58" s="17">
        <f>'4 pr._savarankiškos f-jos'!E171+'6 pr._mokinio krepšelis'!E44+'9 pr._įstaigų pajamos'!E62+'11 pr._apyvartinės lėšos'!E55+'7 pr._kita dotacija'!E142</f>
        <v>153.39999999999998</v>
      </c>
      <c r="E58" s="17">
        <f>'4 pr._savarankiškos f-jos'!F171+'6 pr._mokinio krepšelis'!F44+'9 pr._įstaigų pajamos'!F62+'11 pr._apyvartinės lėšos'!F55+'7 pr._kita dotacija'!F142</f>
        <v>94.3</v>
      </c>
      <c r="F58" s="17">
        <f>'4 pr._savarankiškos f-jos'!G171+'6 pr._mokinio krepšelis'!G44+'9 pr._įstaigų pajamos'!G62+'11 pr._apyvartinės lėšos'!G55+'7 pr._kita dotacija'!G142</f>
        <v>0</v>
      </c>
      <c r="G58" s="11">
        <f t="shared" si="10"/>
        <v>0</v>
      </c>
      <c r="H58" s="11">
        <f>'4 pr._savarankiškos f-jos'!I171+'6 pr._mokinio krepšelis'!I44+'9 pr._įstaigų pajamos'!I62+'11 pr._apyvartinės lėšos'!I55+'7 pr._kita dotacija'!I142</f>
        <v>0</v>
      </c>
      <c r="I58" s="11">
        <f>'4 pr._savarankiškos f-jos'!J171+'6 pr._mokinio krepšelis'!J44+'9 pr._įstaigų pajamos'!J62+'11 pr._apyvartinės lėšos'!J55+'7 pr._kita dotacija'!J142</f>
        <v>0</v>
      </c>
      <c r="J58" s="11">
        <f>'4 pr._savarankiškos f-jos'!K171+'6 pr._mokinio krepšelis'!K44+'9 pr._įstaigų pajamos'!K62+'11 pr._apyvartinės lėšos'!K55+'7 pr._kita dotacija'!K142</f>
        <v>0</v>
      </c>
      <c r="K58" s="95">
        <f t="shared" si="11"/>
        <v>153.39999999999998</v>
      </c>
      <c r="L58" s="95">
        <f>'4 pr._savarankiškos f-jos'!M171+'6 pr._mokinio krepšelis'!M44+'9 pr._įstaigų pajamos'!M62+'11 pr._apyvartinės lėšos'!M55+'7 pr._kita dotacija'!M142</f>
        <v>153.39999999999998</v>
      </c>
      <c r="M58" s="95">
        <f>'4 pr._savarankiškos f-jos'!N171+'6 pr._mokinio krepšelis'!N44+'9 pr._įstaigų pajamos'!N62+'11 pr._apyvartinės lėšos'!N55+'7 pr._kita dotacija'!N142</f>
        <v>94.3</v>
      </c>
      <c r="N58" s="95">
        <f>'4 pr._savarankiškos f-jos'!O171+'6 pr._mokinio krepšelis'!O44+'9 pr._įstaigų pajamos'!O62+'11 pr._apyvartinės lėšos'!O55+'7 pr._kita dotacija'!O142</f>
        <v>0</v>
      </c>
    </row>
    <row r="59" spans="1:14" ht="15" customHeight="1" x14ac:dyDescent="0.25">
      <c r="A59" s="6" t="s">
        <v>113</v>
      </c>
      <c r="B59" s="36" t="s">
        <v>49</v>
      </c>
      <c r="C59" s="17">
        <f t="shared" si="5"/>
        <v>72.5</v>
      </c>
      <c r="D59" s="17">
        <f>'4 pr._savarankiškos f-jos'!E172+'6 pr._mokinio krepšelis'!E45+'9 pr._įstaigų pajamos'!E63+'7 pr._kita dotacija'!E144</f>
        <v>72.5</v>
      </c>
      <c r="E59" s="17">
        <f>'4 pr._savarankiškos f-jos'!F172+'6 pr._mokinio krepšelis'!F45+'9 pr._įstaigų pajamos'!F63+'7 pr._kita dotacija'!F144</f>
        <v>53.900000000000006</v>
      </c>
      <c r="F59" s="17">
        <f>'4 pr._savarankiškos f-jos'!G172+'6 pr._mokinio krepšelis'!G45+'9 pr._įstaigų pajamos'!G63+'7 pr._kita dotacija'!G144</f>
        <v>0</v>
      </c>
      <c r="G59" s="11">
        <f t="shared" si="10"/>
        <v>0</v>
      </c>
      <c r="H59" s="11">
        <f>'4 pr._savarankiškos f-jos'!I172+'6 pr._mokinio krepšelis'!I45+'9 pr._įstaigų pajamos'!I63+'7 pr._kita dotacija'!I144</f>
        <v>0</v>
      </c>
      <c r="I59" s="11">
        <f>'4 pr._savarankiškos f-jos'!J172+'6 pr._mokinio krepšelis'!J45+'9 pr._įstaigų pajamos'!J63+'7 pr._kita dotacija'!J144</f>
        <v>0</v>
      </c>
      <c r="J59" s="11">
        <f>'4 pr._savarankiškos f-jos'!K172+'6 pr._mokinio krepšelis'!K45+'9 pr._įstaigų pajamos'!K63+'7 pr._kita dotacija'!K144</f>
        <v>0</v>
      </c>
      <c r="K59" s="95">
        <f t="shared" si="11"/>
        <v>72.5</v>
      </c>
      <c r="L59" s="95">
        <f>'4 pr._savarankiškos f-jos'!M172+'6 pr._mokinio krepšelis'!M45+'9 pr._įstaigų pajamos'!M63+'7 pr._kita dotacija'!M144</f>
        <v>72.5</v>
      </c>
      <c r="M59" s="95">
        <f>'4 pr._savarankiškos f-jos'!N172+'6 pr._mokinio krepšelis'!N45+'9 pr._įstaigų pajamos'!N63+'7 pr._kita dotacija'!N144</f>
        <v>53.900000000000006</v>
      </c>
      <c r="N59" s="95">
        <f>'4 pr._savarankiškos f-jos'!O172+'6 pr._mokinio krepšelis'!O45+'9 pr._įstaigų pajamos'!O63+'7 pr._kita dotacija'!O144</f>
        <v>0</v>
      </c>
    </row>
    <row r="60" spans="1:14" ht="15" customHeight="1" x14ac:dyDescent="0.25">
      <c r="A60" s="6" t="s">
        <v>114</v>
      </c>
      <c r="B60" s="36" t="s">
        <v>48</v>
      </c>
      <c r="C60" s="17">
        <f t="shared" si="5"/>
        <v>568.4</v>
      </c>
      <c r="D60" s="17">
        <f>'4 pr._savarankiškos f-jos'!E173+'6 pr._mokinio krepšelis'!E46+'9 pr._įstaigų pajamos'!E64+'11 pr._apyvartinės lėšos'!E57+'7 pr._kita dotacija'!E147</f>
        <v>568.4</v>
      </c>
      <c r="E60" s="17">
        <f>'4 pr._savarankiškos f-jos'!F173+'6 pr._mokinio krepšelis'!F46+'9 pr._įstaigų pajamos'!F64+'11 pr._apyvartinės lėšos'!F57+'7 pr._kita dotacija'!F147</f>
        <v>415.7</v>
      </c>
      <c r="F60" s="17">
        <f>'4 pr._savarankiškos f-jos'!G173+'6 pr._mokinio krepšelis'!G46+'9 pr._įstaigų pajamos'!G64+'11 pr._apyvartinės lėšos'!G57+'7 pr._kita dotacija'!G147</f>
        <v>0</v>
      </c>
      <c r="G60" s="11">
        <f t="shared" si="10"/>
        <v>0</v>
      </c>
      <c r="H60" s="11">
        <f>'4 pr._savarankiškos f-jos'!I173+'6 pr._mokinio krepšelis'!I46+'9 pr._įstaigų pajamos'!I64+'11 pr._apyvartinės lėšos'!I57+'7 pr._kita dotacija'!I147</f>
        <v>0</v>
      </c>
      <c r="I60" s="11">
        <f>'4 pr._savarankiškos f-jos'!J173+'6 pr._mokinio krepšelis'!J46+'9 pr._įstaigų pajamos'!J64+'11 pr._apyvartinės lėšos'!J57+'7 pr._kita dotacija'!J147</f>
        <v>0</v>
      </c>
      <c r="J60" s="11">
        <f>'4 pr._savarankiškos f-jos'!K173+'6 pr._mokinio krepšelis'!K46+'9 pr._įstaigų pajamos'!K64+'11 pr._apyvartinės lėšos'!K57+'7 pr._kita dotacija'!K147</f>
        <v>0</v>
      </c>
      <c r="K60" s="95">
        <f t="shared" si="11"/>
        <v>568.4</v>
      </c>
      <c r="L60" s="95">
        <f>'4 pr._savarankiškos f-jos'!M173+'6 pr._mokinio krepšelis'!M46+'9 pr._įstaigų pajamos'!M64+'11 pr._apyvartinės lėšos'!M57+'7 pr._kita dotacija'!M147</f>
        <v>568.4</v>
      </c>
      <c r="M60" s="95">
        <f>'4 pr._savarankiškos f-jos'!N173+'6 pr._mokinio krepšelis'!N46+'9 pr._įstaigų pajamos'!N64+'11 pr._apyvartinės lėšos'!N57+'7 pr._kita dotacija'!N147</f>
        <v>415.7</v>
      </c>
      <c r="N60" s="95">
        <f>'4 pr._savarankiškos f-jos'!O173+'6 pr._mokinio krepšelis'!O46+'9 pr._įstaigų pajamos'!O64+'11 pr._apyvartinės lėšos'!O57+'7 pr._kita dotacija'!O147</f>
        <v>0</v>
      </c>
    </row>
    <row r="61" spans="1:14" ht="15" customHeight="1" x14ac:dyDescent="0.25">
      <c r="A61" s="6" t="s">
        <v>115</v>
      </c>
      <c r="B61" s="36" t="s">
        <v>66</v>
      </c>
      <c r="C61" s="17">
        <f t="shared" si="5"/>
        <v>69.23</v>
      </c>
      <c r="D61" s="17">
        <f>'4 pr._savarankiškos f-jos'!E174+'6 pr._mokinio krepšelis'!E47+'9 pr._įstaigų pajamos'!E65+'7 pr._kita dotacija'!E150</f>
        <v>69.23</v>
      </c>
      <c r="E61" s="17">
        <f>'4 pr._savarankiškos f-jos'!F174+'6 pr._mokinio krepšelis'!F47+'9 pr._įstaigų pajamos'!F65+'7 pr._kita dotacija'!F150</f>
        <v>46.900000000000006</v>
      </c>
      <c r="F61" s="17">
        <f>'4 pr._savarankiškos f-jos'!G174+'6 pr._mokinio krepšelis'!G47+'9 pr._įstaigų pajamos'!G65+'7 pr._kita dotacija'!G150</f>
        <v>0</v>
      </c>
      <c r="G61" s="11">
        <f t="shared" si="10"/>
        <v>0</v>
      </c>
      <c r="H61" s="11">
        <f>'4 pr._savarankiškos f-jos'!I174+'6 pr._mokinio krepšelis'!I47+'9 pr._įstaigų pajamos'!I65+'7 pr._kita dotacija'!I150</f>
        <v>0</v>
      </c>
      <c r="I61" s="11">
        <f>'4 pr._savarankiškos f-jos'!J174+'6 pr._mokinio krepšelis'!J47+'9 pr._įstaigų pajamos'!J65+'7 pr._kita dotacija'!J150</f>
        <v>0</v>
      </c>
      <c r="J61" s="11">
        <f>'4 pr._savarankiškos f-jos'!K174+'6 pr._mokinio krepšelis'!K47+'9 pr._įstaigų pajamos'!K65+'7 pr._kita dotacija'!K150</f>
        <v>0</v>
      </c>
      <c r="K61" s="95">
        <f t="shared" si="11"/>
        <v>69.23</v>
      </c>
      <c r="L61" s="95">
        <f>'4 pr._savarankiškos f-jos'!M174+'6 pr._mokinio krepšelis'!M47+'9 pr._įstaigų pajamos'!M65+'7 pr._kita dotacija'!M150</f>
        <v>69.23</v>
      </c>
      <c r="M61" s="95">
        <f>'4 pr._savarankiškos f-jos'!N174+'6 pr._mokinio krepšelis'!N47+'9 pr._įstaigų pajamos'!N65+'7 pr._kita dotacija'!N150</f>
        <v>46.900000000000006</v>
      </c>
      <c r="N61" s="95">
        <f>'4 pr._savarankiškos f-jos'!O174+'6 pr._mokinio krepšelis'!O47+'9 pr._įstaigų pajamos'!O65+'7 pr._kita dotacija'!O150</f>
        <v>0</v>
      </c>
    </row>
    <row r="62" spans="1:14" ht="15" customHeight="1" x14ac:dyDescent="0.25">
      <c r="A62" s="6" t="s">
        <v>116</v>
      </c>
      <c r="B62" s="36" t="s">
        <v>50</v>
      </c>
      <c r="C62" s="17">
        <f t="shared" si="5"/>
        <v>152.99999999999997</v>
      </c>
      <c r="D62" s="17">
        <f>'4 pr._savarankiškos f-jos'!E175+'6 pr._mokinio krepšelis'!E48+'9 pr._įstaigų pajamos'!E66+'11 pr._apyvartinės lėšos'!E59</f>
        <v>152.99999999999997</v>
      </c>
      <c r="E62" s="17">
        <f>'4 pr._savarankiškos f-jos'!F175+'6 pr._mokinio krepšelis'!F48+'9 pr._įstaigų pajamos'!F66+'11 pr._apyvartinės lėšos'!F59</f>
        <v>93.9</v>
      </c>
      <c r="F62" s="17">
        <f>'4 pr._savarankiškos f-jos'!G175+'6 pr._mokinio krepšelis'!G48+'9 pr._įstaigų pajamos'!G66+'11 pr._apyvartinės lėšos'!G59</f>
        <v>0</v>
      </c>
      <c r="G62" s="11">
        <f t="shared" si="10"/>
        <v>0</v>
      </c>
      <c r="H62" s="11">
        <f>'4 pr._savarankiškos f-jos'!I175+'6 pr._mokinio krepšelis'!I48+'9 pr._įstaigų pajamos'!I66+'11 pr._apyvartinės lėšos'!I59</f>
        <v>0</v>
      </c>
      <c r="I62" s="11">
        <f>'4 pr._savarankiškos f-jos'!J175+'6 pr._mokinio krepšelis'!J48+'9 pr._įstaigų pajamos'!J66+'11 pr._apyvartinės lėšos'!J59</f>
        <v>0</v>
      </c>
      <c r="J62" s="11">
        <f>'4 pr._savarankiškos f-jos'!K175+'6 pr._mokinio krepšelis'!K48+'9 pr._įstaigų pajamos'!K66+'11 pr._apyvartinės lėšos'!K59</f>
        <v>0</v>
      </c>
      <c r="K62" s="95">
        <f t="shared" si="11"/>
        <v>152.99999999999997</v>
      </c>
      <c r="L62" s="95">
        <f>'4 pr._savarankiškos f-jos'!M175+'6 pr._mokinio krepšelis'!M48+'9 pr._įstaigų pajamos'!M66+'11 pr._apyvartinės lėšos'!M59</f>
        <v>152.99999999999997</v>
      </c>
      <c r="M62" s="95">
        <f>'4 pr._savarankiškos f-jos'!N175+'6 pr._mokinio krepšelis'!N48+'9 pr._įstaigų pajamos'!N66+'11 pr._apyvartinės lėšos'!N59</f>
        <v>93.9</v>
      </c>
      <c r="N62" s="95">
        <f>'4 pr._savarankiškos f-jos'!O175+'6 pr._mokinio krepšelis'!O48+'9 pr._įstaigų pajamos'!O66+'11 pr._apyvartinės lėšos'!O59</f>
        <v>0</v>
      </c>
    </row>
    <row r="63" spans="1:14" ht="15" customHeight="1" x14ac:dyDescent="0.25">
      <c r="A63" s="6" t="s">
        <v>170</v>
      </c>
      <c r="B63" s="36" t="s">
        <v>172</v>
      </c>
      <c r="C63" s="17">
        <f t="shared" si="5"/>
        <v>689.2</v>
      </c>
      <c r="D63" s="17">
        <f>'4 pr._savarankiškos f-jos'!E176+'4 pr._savarankiškos f-jos'!E207+'6 pr._mokinio krepšelis'!E49+'7 pr._kita dotacija'!E152+'9 pr._įstaigų pajamos'!E67+'9 pr._įstaigų pajamos'!E89</f>
        <v>689.2</v>
      </c>
      <c r="E63" s="17">
        <f>'4 pr._savarankiškos f-jos'!F176+'4 pr._savarankiškos f-jos'!F207+'6 pr._mokinio krepšelis'!F49+'7 pr._kita dotacija'!F152+'9 pr._įstaigų pajamos'!F67+'9 pr._įstaigų pajamos'!F89</f>
        <v>466.69999999999993</v>
      </c>
      <c r="F63" s="17">
        <f>'4 pr._savarankiškos f-jos'!G176+'4 pr._savarankiškos f-jos'!G207+'6 pr._mokinio krepšelis'!G49+'7 pr._kita dotacija'!G152+'9 pr._įstaigų pajamos'!G67+'9 pr._įstaigų pajamos'!G89</f>
        <v>0</v>
      </c>
      <c r="G63" s="11">
        <f t="shared" si="10"/>
        <v>0</v>
      </c>
      <c r="H63" s="11">
        <f>'4 pr._savarankiškos f-jos'!I176+'4 pr._savarankiškos f-jos'!I207+'6 pr._mokinio krepšelis'!I49+'7 pr._kita dotacija'!I152+'9 pr._įstaigų pajamos'!I67+'9 pr._įstaigų pajamos'!I89</f>
        <v>0</v>
      </c>
      <c r="I63" s="11">
        <f>'4 pr._savarankiškos f-jos'!J176+'4 pr._savarankiškos f-jos'!J207+'6 pr._mokinio krepšelis'!J49+'7 pr._kita dotacija'!J152+'9 pr._įstaigų pajamos'!J67+'9 pr._įstaigų pajamos'!J89</f>
        <v>0</v>
      </c>
      <c r="J63" s="11">
        <f>'4 pr._savarankiškos f-jos'!K176+'4 pr._savarankiškos f-jos'!K207+'6 pr._mokinio krepšelis'!K49+'7 pr._kita dotacija'!K152+'9 pr._įstaigų pajamos'!K67+'9 pr._įstaigų pajamos'!K89</f>
        <v>0</v>
      </c>
      <c r="K63" s="95">
        <f t="shared" si="11"/>
        <v>689.2</v>
      </c>
      <c r="L63" s="95">
        <f>'4 pr._savarankiškos f-jos'!M176+'4 pr._savarankiškos f-jos'!M207+'6 pr._mokinio krepšelis'!M49+'7 pr._kita dotacija'!M152+'9 pr._įstaigų pajamos'!M67+'9 pr._įstaigų pajamos'!M89</f>
        <v>689.2</v>
      </c>
      <c r="M63" s="95">
        <f>'4 pr._savarankiškos f-jos'!N176+'4 pr._savarankiškos f-jos'!N207+'6 pr._mokinio krepšelis'!N49+'7 pr._kita dotacija'!N152+'9 pr._įstaigų pajamos'!N67+'9 pr._įstaigų pajamos'!N89</f>
        <v>466.69999999999993</v>
      </c>
      <c r="N63" s="95">
        <f>'4 pr._savarankiškos f-jos'!O176+'4 pr._savarankiškos f-jos'!O207+'6 pr._mokinio krepšelis'!O49+'7 pr._kita dotacija'!O152+'9 pr._įstaigų pajamos'!O67+'9 pr._įstaigų pajamos'!O89</f>
        <v>0</v>
      </c>
    </row>
    <row r="64" spans="1:14" s="38" customFormat="1" ht="15" customHeight="1" x14ac:dyDescent="0.25">
      <c r="A64" s="6" t="s">
        <v>117</v>
      </c>
      <c r="B64" s="36" t="s">
        <v>173</v>
      </c>
      <c r="C64" s="17">
        <f t="shared" si="5"/>
        <v>398.8</v>
      </c>
      <c r="D64" s="17">
        <f>'4 pr._savarankiškos f-jos'!E177+'6 pr._mokinio krepšelis'!E50+'7 pr._kita dotacija'!E155+'9 pr._įstaigų pajamos'!E68</f>
        <v>398.8</v>
      </c>
      <c r="E64" s="17">
        <f>'4 pr._savarankiškos f-jos'!F177+'6 pr._mokinio krepšelis'!F50+'7 pr._kita dotacija'!F155+'9 pr._įstaigų pajamos'!F68</f>
        <v>270.2</v>
      </c>
      <c r="F64" s="17">
        <f>'4 pr._savarankiškos f-jos'!G177+'6 pr._mokinio krepšelis'!G50+'7 pr._kita dotacija'!G155+'9 pr._įstaigų pajamos'!G68</f>
        <v>0</v>
      </c>
      <c r="G64" s="11">
        <f t="shared" si="10"/>
        <v>0</v>
      </c>
      <c r="H64" s="11">
        <f>'4 pr._savarankiškos f-jos'!I177+'6 pr._mokinio krepšelis'!I50+'7 pr._kita dotacija'!I155+'9 pr._įstaigų pajamos'!I68</f>
        <v>0</v>
      </c>
      <c r="I64" s="11">
        <f>'4 pr._savarankiškos f-jos'!J177+'6 pr._mokinio krepšelis'!J50+'7 pr._kita dotacija'!J155+'9 pr._įstaigų pajamos'!J68</f>
        <v>0</v>
      </c>
      <c r="J64" s="11">
        <f>'4 pr._savarankiškos f-jos'!K177+'6 pr._mokinio krepšelis'!K50+'7 pr._kita dotacija'!K155+'9 pr._įstaigų pajamos'!K68</f>
        <v>0</v>
      </c>
      <c r="K64" s="95">
        <f t="shared" si="11"/>
        <v>398.8</v>
      </c>
      <c r="L64" s="95">
        <f>'4 pr._savarankiškos f-jos'!M177+'6 pr._mokinio krepšelis'!M50+'7 pr._kita dotacija'!M155+'9 pr._įstaigų pajamos'!M68</f>
        <v>398.8</v>
      </c>
      <c r="M64" s="95">
        <f>'4 pr._savarankiškos f-jos'!N177+'6 pr._mokinio krepšelis'!N50+'7 pr._kita dotacija'!N155+'9 pr._įstaigų pajamos'!N68</f>
        <v>270.2</v>
      </c>
      <c r="N64" s="95">
        <f>'4 pr._savarankiškos f-jos'!O177+'6 pr._mokinio krepšelis'!O50+'7 pr._kita dotacija'!O155+'9 pr._įstaigų pajamos'!O68</f>
        <v>0</v>
      </c>
    </row>
    <row r="65" spans="1:14" ht="15" customHeight="1" x14ac:dyDescent="0.25">
      <c r="A65" s="6" t="s">
        <v>118</v>
      </c>
      <c r="B65" s="30" t="s">
        <v>27</v>
      </c>
      <c r="C65" s="17">
        <f t="shared" ref="C65:C74" si="12">D65+F65</f>
        <v>216.99999999999997</v>
      </c>
      <c r="D65" s="17">
        <f>'4 pr._savarankiškos f-jos'!E190+'9 pr._įstaigų pajamos'!E75+'7 pr._kita dotacija'!E178</f>
        <v>216.29999999999998</v>
      </c>
      <c r="E65" s="17">
        <f>'4 pr._savarankiškos f-jos'!F190+'9 pr._įstaigų pajamos'!F75+'7 pr._kita dotacija'!F178</f>
        <v>134.19999999999999</v>
      </c>
      <c r="F65" s="17">
        <f>'4 pr._savarankiškos f-jos'!G190+'9 pr._įstaigų pajamos'!G75+'7 pr._kita dotacija'!G178</f>
        <v>0.7</v>
      </c>
      <c r="G65" s="11">
        <f t="shared" si="10"/>
        <v>0</v>
      </c>
      <c r="H65" s="11">
        <f>'4 pr._savarankiškos f-jos'!I190+'9 pr._įstaigų pajamos'!I75+'7 pr._kita dotacija'!I178</f>
        <v>0</v>
      </c>
      <c r="I65" s="11">
        <f>'4 pr._savarankiškos f-jos'!J190+'9 pr._įstaigų pajamos'!J75+'7 pr._kita dotacija'!J178</f>
        <v>0</v>
      </c>
      <c r="J65" s="11">
        <f>'4 pr._savarankiškos f-jos'!K190+'9 pr._įstaigų pajamos'!K75+'7 pr._kita dotacija'!K178</f>
        <v>0</v>
      </c>
      <c r="K65" s="95">
        <f t="shared" si="11"/>
        <v>216.99999999999997</v>
      </c>
      <c r="L65" s="95">
        <f>'4 pr._savarankiškos f-jos'!M190+'9 pr._įstaigų pajamos'!M75+'7 pr._kita dotacija'!M178</f>
        <v>216.29999999999998</v>
      </c>
      <c r="M65" s="95">
        <f>'4 pr._savarankiškos f-jos'!N190+'9 pr._įstaigų pajamos'!N75+'7 pr._kita dotacija'!N178</f>
        <v>134.19999999999999</v>
      </c>
      <c r="N65" s="95">
        <f>'4 pr._savarankiškos f-jos'!O190+'9 pr._įstaigų pajamos'!O75+'7 pr._kita dotacija'!O178</f>
        <v>0.7</v>
      </c>
    </row>
    <row r="66" spans="1:14" ht="15" customHeight="1" x14ac:dyDescent="0.25">
      <c r="A66" s="14" t="s">
        <v>119</v>
      </c>
      <c r="B66" s="30" t="s">
        <v>57</v>
      </c>
      <c r="C66" s="17">
        <f t="shared" si="12"/>
        <v>59.3</v>
      </c>
      <c r="D66" s="17">
        <f>'4 pr._savarankiškos f-jos'!E191+'9 pr._įstaigų pajamos'!E76+'7 pr._kita dotacija'!E181</f>
        <v>59.3</v>
      </c>
      <c r="E66" s="17">
        <f>'4 pr._savarankiškos f-jos'!F191+'9 pr._įstaigų pajamos'!F76+'7 pr._kita dotacija'!F181</f>
        <v>40.4</v>
      </c>
      <c r="F66" s="17">
        <f>'4 pr._savarankiškos f-jos'!G191+'9 pr._įstaigų pajamos'!G76+'7 pr._kita dotacija'!G181</f>
        <v>0</v>
      </c>
      <c r="G66" s="11">
        <f t="shared" si="10"/>
        <v>0</v>
      </c>
      <c r="H66" s="11">
        <f>'4 pr._savarankiškos f-jos'!I191+'9 pr._įstaigų pajamos'!I76+'7 pr._kita dotacija'!I181</f>
        <v>0</v>
      </c>
      <c r="I66" s="11">
        <f>'4 pr._savarankiškos f-jos'!J191+'9 pr._įstaigų pajamos'!J76+'7 pr._kita dotacija'!J181</f>
        <v>0</v>
      </c>
      <c r="J66" s="11">
        <f>'4 pr._savarankiškos f-jos'!K191+'9 pr._įstaigų pajamos'!K76+'7 pr._kita dotacija'!K181</f>
        <v>0</v>
      </c>
      <c r="K66" s="95">
        <f t="shared" si="11"/>
        <v>59.3</v>
      </c>
      <c r="L66" s="95">
        <f>'4 pr._savarankiškos f-jos'!M191+'9 pr._įstaigų pajamos'!M76+'7 pr._kita dotacija'!M181</f>
        <v>59.3</v>
      </c>
      <c r="M66" s="95">
        <f>'4 pr._savarankiškos f-jos'!N191+'9 pr._įstaigų pajamos'!N76+'7 pr._kita dotacija'!N181</f>
        <v>40.4</v>
      </c>
      <c r="N66" s="95">
        <f>'4 pr._savarankiškos f-jos'!O191+'9 pr._įstaigų pajamos'!O76+'7 pr._kita dotacija'!O181</f>
        <v>0</v>
      </c>
    </row>
    <row r="67" spans="1:14" ht="15" customHeight="1" x14ac:dyDescent="0.25">
      <c r="A67" s="41" t="s">
        <v>120</v>
      </c>
      <c r="B67" s="30" t="s">
        <v>58</v>
      </c>
      <c r="C67" s="17">
        <f t="shared" si="12"/>
        <v>47.4</v>
      </c>
      <c r="D67" s="17">
        <f>'4 pr._savarankiškos f-jos'!E192+'9 pr._įstaigų pajamos'!E77+'7 pr._kita dotacija'!E184</f>
        <v>47.4</v>
      </c>
      <c r="E67" s="17">
        <f>'4 pr._savarankiškos f-jos'!F192+'9 pr._įstaigų pajamos'!F77+'7 pr._kita dotacija'!F184</f>
        <v>29.3</v>
      </c>
      <c r="F67" s="17">
        <f>'4 pr._savarankiškos f-jos'!G192+'9 pr._įstaigų pajamos'!G77+'7 pr._kita dotacija'!G184</f>
        <v>0</v>
      </c>
      <c r="G67" s="11">
        <f t="shared" si="10"/>
        <v>0</v>
      </c>
      <c r="H67" s="11">
        <f>'4 pr._savarankiškos f-jos'!I192+'9 pr._įstaigų pajamos'!I77+'7 pr._kita dotacija'!I184</f>
        <v>0</v>
      </c>
      <c r="I67" s="11">
        <f>'4 pr._savarankiškos f-jos'!J192+'9 pr._įstaigų pajamos'!J77+'7 pr._kita dotacija'!J184</f>
        <v>0</v>
      </c>
      <c r="J67" s="11">
        <f>'4 pr._savarankiškos f-jos'!K192+'9 pr._įstaigų pajamos'!K77+'7 pr._kita dotacija'!K184</f>
        <v>0</v>
      </c>
      <c r="K67" s="95">
        <f t="shared" si="11"/>
        <v>47.4</v>
      </c>
      <c r="L67" s="95">
        <f>'4 pr._savarankiškos f-jos'!M192+'9 pr._įstaigų pajamos'!M77+'7 pr._kita dotacija'!M184</f>
        <v>47.4</v>
      </c>
      <c r="M67" s="95">
        <f>'4 pr._savarankiškos f-jos'!N192+'9 pr._įstaigų pajamos'!N77+'7 pr._kita dotacija'!N184</f>
        <v>29.3</v>
      </c>
      <c r="N67" s="95">
        <f>'4 pr._savarankiškos f-jos'!O192+'9 pr._įstaigų pajamos'!O77+'7 pr._kita dotacija'!O184</f>
        <v>0</v>
      </c>
    </row>
    <row r="68" spans="1:14" ht="15" customHeight="1" x14ac:dyDescent="0.25">
      <c r="A68" s="33" t="s">
        <v>121</v>
      </c>
      <c r="B68" s="30" t="s">
        <v>427</v>
      </c>
      <c r="C68" s="17">
        <f t="shared" si="12"/>
        <v>32.6</v>
      </c>
      <c r="D68" s="17">
        <f>'4 pr._savarankiškos f-jos'!E193+'9 pr._įstaigų pajamos'!E78+'7 pr._kita dotacija'!E187</f>
        <v>32.6</v>
      </c>
      <c r="E68" s="17">
        <f>'4 pr._savarankiškos f-jos'!F193+'9 pr._įstaigų pajamos'!F78+'7 pr._kita dotacija'!F187</f>
        <v>21.7</v>
      </c>
      <c r="F68" s="17">
        <f>'4 pr._savarankiškos f-jos'!G193+'9 pr._įstaigų pajamos'!G78+'7 pr._kita dotacija'!G187</f>
        <v>0</v>
      </c>
      <c r="G68" s="11">
        <f t="shared" si="10"/>
        <v>0</v>
      </c>
      <c r="H68" s="11">
        <f>'4 pr._savarankiškos f-jos'!I193+'9 pr._įstaigų pajamos'!I78+'7 pr._kita dotacija'!I187</f>
        <v>0</v>
      </c>
      <c r="I68" s="11">
        <f>'4 pr._savarankiškos f-jos'!J193+'9 pr._įstaigų pajamos'!J78+'7 pr._kita dotacija'!J187</f>
        <v>0</v>
      </c>
      <c r="J68" s="11">
        <f>'4 pr._savarankiškos f-jos'!K193+'9 pr._įstaigų pajamos'!K78+'7 pr._kita dotacija'!K187</f>
        <v>0</v>
      </c>
      <c r="K68" s="95">
        <f t="shared" si="11"/>
        <v>32.6</v>
      </c>
      <c r="L68" s="95">
        <f>'4 pr._savarankiškos f-jos'!M193+'9 pr._įstaigų pajamos'!M78+'7 pr._kita dotacija'!M187</f>
        <v>32.6</v>
      </c>
      <c r="M68" s="95">
        <f>'4 pr._savarankiškos f-jos'!N193+'9 pr._įstaigų pajamos'!N78+'7 pr._kita dotacija'!N187</f>
        <v>21.7</v>
      </c>
      <c r="N68" s="95">
        <f>'4 pr._savarankiškos f-jos'!O193+'9 pr._įstaigų pajamos'!O78+'7 pr._kita dotacija'!O187</f>
        <v>0</v>
      </c>
    </row>
    <row r="69" spans="1:14" ht="15" customHeight="1" x14ac:dyDescent="0.25">
      <c r="A69" s="33" t="s">
        <v>166</v>
      </c>
      <c r="B69" s="30" t="s">
        <v>429</v>
      </c>
      <c r="C69" s="17">
        <f t="shared" si="12"/>
        <v>68.099999999999994</v>
      </c>
      <c r="D69" s="17">
        <f>'4 pr._savarankiškos f-jos'!E194+'9 pr._įstaigų pajamos'!E79+'7 pr._kita dotacija'!E190</f>
        <v>68.099999999999994</v>
      </c>
      <c r="E69" s="17">
        <f>'4 pr._savarankiškos f-jos'!F194+'9 pr._įstaigų pajamos'!F79+'7 pr._kita dotacija'!F190</f>
        <v>45.5</v>
      </c>
      <c r="F69" s="17">
        <f>'4 pr._savarankiškos f-jos'!G194+'9 pr._įstaigų pajamos'!G79+'7 pr._kita dotacija'!G190</f>
        <v>0</v>
      </c>
      <c r="G69" s="11">
        <f t="shared" si="10"/>
        <v>0</v>
      </c>
      <c r="H69" s="11">
        <f>'4 pr._savarankiškos f-jos'!I194+'9 pr._įstaigų pajamos'!I79+'7 pr._kita dotacija'!I190</f>
        <v>0</v>
      </c>
      <c r="I69" s="11">
        <f>'4 pr._savarankiškos f-jos'!J194+'9 pr._įstaigų pajamos'!J79+'7 pr._kita dotacija'!J190</f>
        <v>0</v>
      </c>
      <c r="J69" s="11">
        <f>'4 pr._savarankiškos f-jos'!K194+'9 pr._įstaigų pajamos'!K79+'7 pr._kita dotacija'!K190</f>
        <v>0</v>
      </c>
      <c r="K69" s="95">
        <f t="shared" si="11"/>
        <v>68.099999999999994</v>
      </c>
      <c r="L69" s="95">
        <f>'4 pr._savarankiškos f-jos'!M194+'9 pr._įstaigų pajamos'!M79+'7 pr._kita dotacija'!M190</f>
        <v>68.099999999999994</v>
      </c>
      <c r="M69" s="95">
        <f>'4 pr._savarankiškos f-jos'!N194+'9 pr._įstaigų pajamos'!N79+'7 pr._kita dotacija'!N190</f>
        <v>45.5</v>
      </c>
      <c r="N69" s="95">
        <f>'4 pr._savarankiškos f-jos'!O194+'9 pr._įstaigų pajamos'!O79+'7 pr._kita dotacija'!O190</f>
        <v>0</v>
      </c>
    </row>
    <row r="70" spans="1:14" ht="15" customHeight="1" x14ac:dyDescent="0.25">
      <c r="A70" s="33" t="s">
        <v>122</v>
      </c>
      <c r="B70" s="30" t="s">
        <v>68</v>
      </c>
      <c r="C70" s="17">
        <f t="shared" si="12"/>
        <v>36.1</v>
      </c>
      <c r="D70" s="17">
        <f>'4 pr._savarankiškos f-jos'!E195+'9 pr._įstaigų pajamos'!E80+'7 pr._kita dotacija'!E193</f>
        <v>36.1</v>
      </c>
      <c r="E70" s="17">
        <f>'4 pr._savarankiškos f-jos'!F195+'9 pr._įstaigų pajamos'!F80+'7 pr._kita dotacija'!F193</f>
        <v>24.5</v>
      </c>
      <c r="F70" s="17">
        <f>'4 pr._savarankiškos f-jos'!G195+'9 pr._įstaigų pajamos'!G80+'7 pr._kita dotacija'!G193</f>
        <v>0</v>
      </c>
      <c r="G70" s="11">
        <f t="shared" si="10"/>
        <v>0</v>
      </c>
      <c r="H70" s="11">
        <f>'4 pr._savarankiškos f-jos'!I195+'9 pr._įstaigų pajamos'!I80+'7 pr._kita dotacija'!I193</f>
        <v>0</v>
      </c>
      <c r="I70" s="11">
        <f>'4 pr._savarankiškos f-jos'!J195+'9 pr._įstaigų pajamos'!J80+'7 pr._kita dotacija'!J193</f>
        <v>0</v>
      </c>
      <c r="J70" s="11">
        <f>'4 pr._savarankiškos f-jos'!K195+'9 pr._įstaigų pajamos'!K80+'7 pr._kita dotacija'!K193</f>
        <v>0</v>
      </c>
      <c r="K70" s="95">
        <f t="shared" si="11"/>
        <v>36.1</v>
      </c>
      <c r="L70" s="95">
        <f>'4 pr._savarankiškos f-jos'!M195+'9 pr._įstaigų pajamos'!M80+'7 pr._kita dotacija'!M193</f>
        <v>36.1</v>
      </c>
      <c r="M70" s="95">
        <f>'4 pr._savarankiškos f-jos'!N195+'9 pr._įstaigų pajamos'!N80+'7 pr._kita dotacija'!N193</f>
        <v>24.5</v>
      </c>
      <c r="N70" s="95">
        <f>'4 pr._savarankiškos f-jos'!O195+'9 pr._įstaigų pajamos'!O80+'7 pr._kita dotacija'!O193</f>
        <v>0</v>
      </c>
    </row>
    <row r="71" spans="1:14" ht="15" customHeight="1" x14ac:dyDescent="0.25">
      <c r="A71" s="33" t="s">
        <v>123</v>
      </c>
      <c r="B71" s="30" t="s">
        <v>158</v>
      </c>
      <c r="C71" s="17">
        <f t="shared" si="12"/>
        <v>29.200000000000003</v>
      </c>
      <c r="D71" s="17">
        <f>'4 pr._savarankiškos f-jos'!E196+'9 pr._įstaigų pajamos'!E81+'7 pr._kita dotacija'!E196</f>
        <v>29.200000000000003</v>
      </c>
      <c r="E71" s="17">
        <f>'4 pr._savarankiškos f-jos'!F196+'9 pr._įstaigų pajamos'!F81+'7 pr._kita dotacija'!F196</f>
        <v>18.5</v>
      </c>
      <c r="F71" s="17">
        <f>'4 pr._savarankiškos f-jos'!G196+'9 pr._įstaigų pajamos'!G81+'7 pr._kita dotacija'!G196</f>
        <v>0</v>
      </c>
      <c r="G71" s="11">
        <f t="shared" si="10"/>
        <v>0</v>
      </c>
      <c r="H71" s="11">
        <f>'4 pr._savarankiškos f-jos'!I196+'9 pr._įstaigų pajamos'!I81+'7 pr._kita dotacija'!I196</f>
        <v>0</v>
      </c>
      <c r="I71" s="11">
        <f>'4 pr._savarankiškos f-jos'!J196+'9 pr._įstaigų pajamos'!J81+'7 pr._kita dotacija'!J196</f>
        <v>0</v>
      </c>
      <c r="J71" s="11">
        <f>'4 pr._savarankiškos f-jos'!K196+'9 pr._įstaigų pajamos'!K81+'7 pr._kita dotacija'!K196</f>
        <v>0</v>
      </c>
      <c r="K71" s="95">
        <f t="shared" si="11"/>
        <v>29.200000000000003</v>
      </c>
      <c r="L71" s="95">
        <f>'4 pr._savarankiškos f-jos'!M196+'9 pr._įstaigų pajamos'!M81+'7 pr._kita dotacija'!M196</f>
        <v>29.200000000000003</v>
      </c>
      <c r="M71" s="95">
        <f>'4 pr._savarankiškos f-jos'!N196+'9 pr._įstaigų pajamos'!N81+'7 pr._kita dotacija'!N196</f>
        <v>18.5</v>
      </c>
      <c r="N71" s="95">
        <f>'4 pr._savarankiškos f-jos'!O196+'9 pr._įstaigų pajamos'!O81+'7 pr._kita dotacija'!O196</f>
        <v>0</v>
      </c>
    </row>
    <row r="72" spans="1:14" ht="15" customHeight="1" x14ac:dyDescent="0.25">
      <c r="A72" s="33" t="s">
        <v>124</v>
      </c>
      <c r="B72" s="30" t="s">
        <v>28</v>
      </c>
      <c r="C72" s="17">
        <f t="shared" si="12"/>
        <v>419.2</v>
      </c>
      <c r="D72" s="17">
        <f>'4 pr._savarankiškos f-jos'!E197+'9 pr._įstaigų pajamos'!E82+'7 pr._kita dotacija'!E199</f>
        <v>419.2</v>
      </c>
      <c r="E72" s="17">
        <f>'4 pr._savarankiškos f-jos'!F197+'9 pr._įstaigų pajamos'!F82+'7 pr._kita dotacija'!F199</f>
        <v>276.2</v>
      </c>
      <c r="F72" s="17">
        <f>'4 pr._savarankiškos f-jos'!G197+'9 pr._įstaigų pajamos'!G82+'7 pr._kita dotacija'!G199</f>
        <v>0</v>
      </c>
      <c r="G72" s="11">
        <f t="shared" si="10"/>
        <v>0</v>
      </c>
      <c r="H72" s="11">
        <f>'4 pr._savarankiškos f-jos'!I197+'9 pr._įstaigų pajamos'!I82+'7 pr._kita dotacija'!I199</f>
        <v>0</v>
      </c>
      <c r="I72" s="11">
        <f>'4 pr._savarankiškos f-jos'!J197+'9 pr._įstaigų pajamos'!J82+'7 pr._kita dotacija'!J199</f>
        <v>0</v>
      </c>
      <c r="J72" s="11">
        <f>'4 pr._savarankiškos f-jos'!K197+'9 pr._įstaigų pajamos'!K82+'7 pr._kita dotacija'!K199</f>
        <v>0</v>
      </c>
      <c r="K72" s="95">
        <f t="shared" si="11"/>
        <v>419.2</v>
      </c>
      <c r="L72" s="95">
        <f>'4 pr._savarankiškos f-jos'!M197+'9 pr._įstaigų pajamos'!M82+'7 pr._kita dotacija'!M199</f>
        <v>419.2</v>
      </c>
      <c r="M72" s="95">
        <f>'4 pr._savarankiškos f-jos'!N197+'9 pr._įstaigų pajamos'!N82+'7 pr._kita dotacija'!N199</f>
        <v>276.2</v>
      </c>
      <c r="N72" s="95">
        <f>'4 pr._savarankiškos f-jos'!O197+'9 pr._įstaigų pajamos'!O82+'7 pr._kita dotacija'!O199</f>
        <v>0</v>
      </c>
    </row>
    <row r="73" spans="1:14" ht="15" customHeight="1" x14ac:dyDescent="0.25">
      <c r="A73" s="33" t="s">
        <v>125</v>
      </c>
      <c r="B73" s="13" t="s">
        <v>29</v>
      </c>
      <c r="C73" s="17">
        <f t="shared" si="12"/>
        <v>130.30000000000001</v>
      </c>
      <c r="D73" s="17">
        <f>'4 pr._savarankiškos f-jos'!E198+'9 pr._įstaigų pajamos'!E83+'7 pr._kita dotacija'!E202</f>
        <v>130.30000000000001</v>
      </c>
      <c r="E73" s="17">
        <f>'4 pr._savarankiškos f-jos'!F198+'9 pr._įstaigų pajamos'!F83+'7 pr._kita dotacija'!F202</f>
        <v>81.7</v>
      </c>
      <c r="F73" s="17">
        <f>'4 pr._savarankiškos f-jos'!G198+'9 pr._įstaigų pajamos'!G83+'7 pr._kita dotacija'!G202</f>
        <v>0</v>
      </c>
      <c r="G73" s="11">
        <f t="shared" si="10"/>
        <v>0</v>
      </c>
      <c r="H73" s="11">
        <f>'4 pr._savarankiškos f-jos'!I198+'9 pr._įstaigų pajamos'!I83+'7 pr._kita dotacija'!I202</f>
        <v>0</v>
      </c>
      <c r="I73" s="11">
        <f>'4 pr._savarankiškos f-jos'!J198+'9 pr._įstaigų pajamos'!J83+'7 pr._kita dotacija'!J202</f>
        <v>0</v>
      </c>
      <c r="J73" s="11">
        <f>'4 pr._savarankiškos f-jos'!K198+'9 pr._įstaigų pajamos'!K83+'7 pr._kita dotacija'!K202</f>
        <v>0</v>
      </c>
      <c r="K73" s="95">
        <f t="shared" si="11"/>
        <v>130.30000000000001</v>
      </c>
      <c r="L73" s="95">
        <f>'4 pr._savarankiškos f-jos'!M198+'9 pr._įstaigų pajamos'!M83+'7 pr._kita dotacija'!M202</f>
        <v>130.30000000000001</v>
      </c>
      <c r="M73" s="95">
        <f>'4 pr._savarankiškos f-jos'!N198+'9 pr._įstaigų pajamos'!N83+'7 pr._kita dotacija'!N202</f>
        <v>81.7</v>
      </c>
      <c r="N73" s="95">
        <f>'4 pr._savarankiškos f-jos'!O198+'9 pr._įstaigų pajamos'!O83+'7 pr._kita dotacija'!O202</f>
        <v>0</v>
      </c>
    </row>
    <row r="74" spans="1:14" ht="15" customHeight="1" x14ac:dyDescent="0.25">
      <c r="A74" s="33" t="s">
        <v>126</v>
      </c>
      <c r="B74" s="95" t="s">
        <v>65</v>
      </c>
      <c r="C74" s="17">
        <f t="shared" si="12"/>
        <v>377.40000000000003</v>
      </c>
      <c r="D74" s="17">
        <f>'4 pr._savarankiškos f-jos'!E199+'6 pr._mokinio krepšelis'!E51+'9 pr._įstaigų pajamos'!E84+'7 pr._kita dotacija'!E205</f>
        <v>377.40000000000003</v>
      </c>
      <c r="E74" s="17">
        <f>'4 pr._savarankiškos f-jos'!F199+'6 pr._mokinio krepšelis'!F51+'9 pr._įstaigų pajamos'!F84+'7 pr._kita dotacija'!F205</f>
        <v>245.4</v>
      </c>
      <c r="F74" s="17">
        <f>'4 pr._savarankiškos f-jos'!G199+'6 pr._mokinio krepšelis'!G51+'9 pr._įstaigų pajamos'!G84+'7 pr._kita dotacija'!G205</f>
        <v>0</v>
      </c>
      <c r="G74" s="11">
        <f t="shared" si="10"/>
        <v>0</v>
      </c>
      <c r="H74" s="11">
        <f>'4 pr._savarankiškos f-jos'!I199+'6 pr._mokinio krepšelis'!I51+'9 pr._įstaigų pajamos'!I84+'7 pr._kita dotacija'!I205</f>
        <v>0</v>
      </c>
      <c r="I74" s="11">
        <f>'4 pr._savarankiškos f-jos'!J199+'6 pr._mokinio krepšelis'!J51+'9 pr._įstaigų pajamos'!J84+'7 pr._kita dotacija'!J205</f>
        <v>0</v>
      </c>
      <c r="J74" s="11">
        <f>'4 pr._savarankiškos f-jos'!K199+'6 pr._mokinio krepšelis'!K51+'9 pr._įstaigų pajamos'!K84+'7 pr._kita dotacija'!K205</f>
        <v>0</v>
      </c>
      <c r="K74" s="95">
        <f t="shared" si="11"/>
        <v>377.40000000000003</v>
      </c>
      <c r="L74" s="95">
        <f>'4 pr._savarankiškos f-jos'!M199+'6 pr._mokinio krepšelis'!M51+'9 pr._įstaigų pajamos'!M84+'7 pr._kita dotacija'!M205</f>
        <v>377.40000000000003</v>
      </c>
      <c r="M74" s="95">
        <f>'4 pr._savarankiškos f-jos'!N199+'6 pr._mokinio krepšelis'!N51+'9 pr._įstaigų pajamos'!N84+'7 pr._kita dotacija'!N205</f>
        <v>245.4</v>
      </c>
      <c r="N74" s="95">
        <f>'4 pr._savarankiškos f-jos'!O199+'6 pr._mokinio krepšelis'!O51+'9 pr._įstaigų pajamos'!O84+'7 pr._kita dotacija'!O205</f>
        <v>0</v>
      </c>
    </row>
    <row r="75" spans="1:14" ht="15" customHeight="1" x14ac:dyDescent="0.25">
      <c r="A75" s="33" t="s">
        <v>127</v>
      </c>
      <c r="B75" s="81" t="s">
        <v>52</v>
      </c>
      <c r="C75" s="17">
        <f>D75+F75</f>
        <v>460.7</v>
      </c>
      <c r="D75" s="44">
        <f>'4 pr._savarankiškos f-jos'!E205+'9 pr._įstaigų pajamos'!E87+'7 pr._kita dotacija'!E212</f>
        <v>460.7</v>
      </c>
      <c r="E75" s="44">
        <f>'4 pr._savarankiškos f-jos'!F205+'9 pr._įstaigų pajamos'!F87+'7 pr._kita dotacija'!F212</f>
        <v>239.3</v>
      </c>
      <c r="F75" s="44">
        <f>'4 pr._savarankiškos f-jos'!G205+'9 pr._įstaigų pajamos'!G87+'7 pr._kita dotacija'!G212</f>
        <v>0</v>
      </c>
      <c r="G75" s="11">
        <f>H75+J75</f>
        <v>0</v>
      </c>
      <c r="H75" s="106">
        <f>'4 pr._savarankiškos f-jos'!I205+'9 pr._įstaigų pajamos'!I87+'7 pr._kita dotacija'!I212</f>
        <v>0</v>
      </c>
      <c r="I75" s="106">
        <f>'4 pr._savarankiškos f-jos'!J205+'9 pr._įstaigų pajamos'!J87+'7 pr._kita dotacija'!J212</f>
        <v>0</v>
      </c>
      <c r="J75" s="106">
        <f>'4 pr._savarankiškos f-jos'!K205+'9 pr._įstaigų pajamos'!K87+'7 pr._kita dotacija'!K212</f>
        <v>0</v>
      </c>
      <c r="K75" s="95">
        <f>L75+N75</f>
        <v>460.7</v>
      </c>
      <c r="L75" s="105">
        <f>'4 pr._savarankiškos f-jos'!M205+'9 pr._įstaigų pajamos'!M87+'7 pr._kita dotacija'!M212</f>
        <v>460.7</v>
      </c>
      <c r="M75" s="105">
        <f>'4 pr._savarankiškos f-jos'!N205+'9 pr._įstaigų pajamos'!N87+'7 pr._kita dotacija'!N212</f>
        <v>239.3</v>
      </c>
      <c r="N75" s="105">
        <f>'4 pr._savarankiškos f-jos'!O205+'9 pr._įstaigų pajamos'!O87+'7 pr._kita dotacija'!O212</f>
        <v>0</v>
      </c>
    </row>
    <row r="76" spans="1:14" ht="15" customHeight="1" x14ac:dyDescent="0.25">
      <c r="A76" s="33" t="s">
        <v>128</v>
      </c>
      <c r="B76" s="30" t="s">
        <v>53</v>
      </c>
      <c r="C76" s="17">
        <f>D76+F76</f>
        <v>598.9</v>
      </c>
      <c r="D76" s="17">
        <f>'4 pr._savarankiškos f-jos'!E206+'5 pr._valstybinės f-jos'!E116+'9 pr._įstaigų pajamos'!E88</f>
        <v>598.9</v>
      </c>
      <c r="E76" s="17">
        <f>'4 pr._savarankiškos f-jos'!F206+'5 pr._valstybinės f-jos'!F116+'9 pr._įstaigų pajamos'!F88</f>
        <v>423.3</v>
      </c>
      <c r="F76" s="17">
        <f>'4 pr._savarankiškos f-jos'!G206+'5 pr._valstybinės f-jos'!G116+'9 pr._įstaigų pajamos'!G88</f>
        <v>0</v>
      </c>
      <c r="G76" s="11">
        <f>H76+J76</f>
        <v>0.1</v>
      </c>
      <c r="H76" s="11">
        <f>'4 pr._savarankiškos f-jos'!I206+'5 pr._valstybinės f-jos'!I116+'9 pr._įstaigų pajamos'!I88</f>
        <v>0.1</v>
      </c>
      <c r="I76" s="11">
        <f>'4 pr._savarankiškos f-jos'!J206+'5 pr._valstybinės f-jos'!J116+'9 pr._įstaigų pajamos'!J88</f>
        <v>0.1</v>
      </c>
      <c r="J76" s="11">
        <f>'4 pr._savarankiškos f-jos'!K206+'5 pr._valstybinės f-jos'!K116+'9 pr._įstaigų pajamos'!K88</f>
        <v>0</v>
      </c>
      <c r="K76" s="95">
        <f>L76+N76</f>
        <v>599</v>
      </c>
      <c r="L76" s="95">
        <f>'4 pr._savarankiškos f-jos'!M206+'5 pr._valstybinės f-jos'!M116+'9 pr._įstaigų pajamos'!M88</f>
        <v>599</v>
      </c>
      <c r="M76" s="95">
        <f>'4 pr._savarankiškos f-jos'!N206+'5 pr._valstybinės f-jos'!N116+'9 pr._įstaigų pajamos'!N88</f>
        <v>423.4</v>
      </c>
      <c r="N76" s="95">
        <f>'4 pr._savarankiškos f-jos'!O206+'5 pr._valstybinės f-jos'!O116+'9 pr._įstaigų pajamos'!O88</f>
        <v>0</v>
      </c>
    </row>
    <row r="77" spans="1:14" s="38" customFormat="1" ht="15" customHeight="1" x14ac:dyDescent="0.25">
      <c r="A77" s="39" t="s">
        <v>129</v>
      </c>
      <c r="B77" s="13" t="s">
        <v>70</v>
      </c>
      <c r="C77" s="17">
        <f>D77+F77</f>
        <v>632.20000000000005</v>
      </c>
      <c r="D77" s="17">
        <f>'4 pr._savarankiškos f-jos'!E208+'7 pr._kita dotacija'!E214+'9 pr._įstaigų pajamos'!E90</f>
        <v>632.20000000000005</v>
      </c>
      <c r="E77" s="17">
        <f>'4 pr._savarankiškos f-jos'!F208+'7 pr._kita dotacija'!F214+'9 pr._įstaigų pajamos'!F90</f>
        <v>378.79999999999995</v>
      </c>
      <c r="F77" s="17">
        <f>'4 pr._savarankiškos f-jos'!G208+'7 pr._kita dotacija'!G214+'9 pr._įstaigų pajamos'!G90</f>
        <v>0</v>
      </c>
      <c r="G77" s="11">
        <f>H77+J77</f>
        <v>0</v>
      </c>
      <c r="H77" s="11">
        <f>'4 pr._savarankiškos f-jos'!I208+'7 pr._kita dotacija'!I214+'9 pr._įstaigų pajamos'!I90</f>
        <v>0</v>
      </c>
      <c r="I77" s="11">
        <f>'4 pr._savarankiškos f-jos'!J208+'7 pr._kita dotacija'!J214+'9 pr._įstaigų pajamos'!J90</f>
        <v>0</v>
      </c>
      <c r="J77" s="11">
        <f>'4 pr._savarankiškos f-jos'!K208+'7 pr._kita dotacija'!K214+'9 pr._įstaigų pajamos'!K90</f>
        <v>0</v>
      </c>
      <c r="K77" s="95">
        <f>L77+N77</f>
        <v>632.20000000000005</v>
      </c>
      <c r="L77" s="95">
        <f>'4 pr._savarankiškos f-jos'!M208+'7 pr._kita dotacija'!M214+'9 pr._įstaigų pajamos'!M90</f>
        <v>632.20000000000005</v>
      </c>
      <c r="M77" s="95">
        <f>'4 pr._savarankiškos f-jos'!N208+'7 pr._kita dotacija'!N214+'9 pr._įstaigų pajamos'!N90</f>
        <v>378.79999999999995</v>
      </c>
      <c r="N77" s="95">
        <f>'4 pr._savarankiškos f-jos'!O208+'7 pr._kita dotacija'!O214+'9 pr._įstaigų pajamos'!O90</f>
        <v>0</v>
      </c>
    </row>
    <row r="78" spans="1:14" ht="15.95" customHeight="1" x14ac:dyDescent="0.25">
      <c r="A78" s="21" t="s">
        <v>130</v>
      </c>
      <c r="B78" s="46" t="s">
        <v>177</v>
      </c>
      <c r="C78" s="48">
        <f t="shared" ref="C78:N78" si="13">SUM(C13:C77)</f>
        <v>35444.729999999989</v>
      </c>
      <c r="D78" s="48">
        <f t="shared" si="13"/>
        <v>31206.929999999993</v>
      </c>
      <c r="E78" s="48">
        <f t="shared" si="13"/>
        <v>14954.799999999997</v>
      </c>
      <c r="F78" s="48">
        <f t="shared" si="13"/>
        <v>4237.7999999999993</v>
      </c>
      <c r="G78" s="49">
        <f t="shared" si="13"/>
        <v>1734.8999999999999</v>
      </c>
      <c r="H78" s="49">
        <f t="shared" si="13"/>
        <v>798.5</v>
      </c>
      <c r="I78" s="49">
        <f t="shared" si="13"/>
        <v>0.1</v>
      </c>
      <c r="J78" s="49">
        <f t="shared" si="13"/>
        <v>936.4</v>
      </c>
      <c r="K78" s="50">
        <f t="shared" si="13"/>
        <v>37179.629999999983</v>
      </c>
      <c r="L78" s="50">
        <f t="shared" si="13"/>
        <v>32005.429999999993</v>
      </c>
      <c r="M78" s="50">
        <f t="shared" si="13"/>
        <v>14954.8</v>
      </c>
      <c r="N78" s="50">
        <f t="shared" si="13"/>
        <v>5174.2</v>
      </c>
    </row>
    <row r="79" spans="1:14" x14ac:dyDescent="0.25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</row>
    <row r="80" spans="1:14" x14ac:dyDescent="0.25">
      <c r="A80" s="7"/>
      <c r="B80" s="7"/>
      <c r="C80" s="7"/>
      <c r="D80" s="7"/>
      <c r="E80" s="7"/>
      <c r="F80" s="7"/>
    </row>
    <row r="81" spans="1:6" x14ac:dyDescent="0.25">
      <c r="A81" s="7"/>
      <c r="B81" s="7"/>
      <c r="C81" s="7"/>
      <c r="D81" s="7"/>
      <c r="E81" s="7"/>
      <c r="F81" s="7"/>
    </row>
    <row r="82" spans="1:6" x14ac:dyDescent="0.25">
      <c r="A82" s="7"/>
      <c r="B82" s="7"/>
      <c r="C82" s="7"/>
      <c r="D82" s="7"/>
      <c r="E82" s="7"/>
      <c r="F82" s="7"/>
    </row>
    <row r="83" spans="1:6" x14ac:dyDescent="0.25">
      <c r="A83" s="7"/>
      <c r="B83" s="7"/>
      <c r="C83" s="7"/>
      <c r="D83" s="7"/>
      <c r="E83" s="7"/>
      <c r="F83" s="7"/>
    </row>
    <row r="84" spans="1:6" x14ac:dyDescent="0.25">
      <c r="A84" s="7"/>
      <c r="B84" s="7"/>
      <c r="C84" s="7"/>
      <c r="D84" s="7"/>
      <c r="E84" s="7"/>
      <c r="F84" s="7"/>
    </row>
    <row r="85" spans="1:6" x14ac:dyDescent="0.25">
      <c r="A85" s="7"/>
      <c r="B85" s="7"/>
      <c r="C85" s="7"/>
      <c r="D85" s="7"/>
      <c r="E85" s="7"/>
      <c r="F85" s="7"/>
    </row>
    <row r="86" spans="1:6" x14ac:dyDescent="0.25">
      <c r="A86" s="7"/>
      <c r="B86" s="7"/>
      <c r="C86" s="7"/>
      <c r="D86" s="7"/>
      <c r="E86" s="7"/>
      <c r="F86" s="7"/>
    </row>
    <row r="87" spans="1:6" x14ac:dyDescent="0.25">
      <c r="A87" s="7"/>
      <c r="B87" s="7"/>
      <c r="C87" s="7"/>
      <c r="D87" s="7"/>
      <c r="E87" s="7"/>
      <c r="F87" s="7"/>
    </row>
    <row r="88" spans="1:6" x14ac:dyDescent="0.25">
      <c r="A88" s="7"/>
      <c r="B88" s="7"/>
      <c r="C88" s="7"/>
      <c r="D88" s="7"/>
      <c r="E88" s="7"/>
      <c r="F88" s="7"/>
    </row>
    <row r="89" spans="1:6" x14ac:dyDescent="0.25">
      <c r="A89" s="7"/>
      <c r="B89" s="7"/>
      <c r="C89" s="7"/>
      <c r="D89" s="7"/>
      <c r="E89" s="7"/>
      <c r="F89" s="7"/>
    </row>
    <row r="90" spans="1:6" x14ac:dyDescent="0.25">
      <c r="A90" s="7"/>
      <c r="B90" s="7"/>
      <c r="C90" s="7"/>
      <c r="D90" s="7"/>
      <c r="E90" s="7"/>
      <c r="F90" s="7"/>
    </row>
    <row r="91" spans="1:6" x14ac:dyDescent="0.25">
      <c r="A91" s="7"/>
      <c r="B91" s="7"/>
      <c r="C91" s="7"/>
      <c r="D91" s="7"/>
      <c r="E91" s="7"/>
      <c r="F91" s="7"/>
    </row>
    <row r="92" spans="1:6" x14ac:dyDescent="0.25">
      <c r="A92" s="7"/>
      <c r="B92" s="7"/>
      <c r="C92" s="7"/>
      <c r="D92" s="7"/>
      <c r="E92" s="7"/>
      <c r="F92" s="7"/>
    </row>
    <row r="93" spans="1:6" x14ac:dyDescent="0.25">
      <c r="A93" s="7"/>
      <c r="B93" s="7"/>
      <c r="C93" s="7"/>
      <c r="D93" s="7"/>
      <c r="E93" s="7"/>
      <c r="F93" s="7"/>
    </row>
    <row r="94" spans="1:6" x14ac:dyDescent="0.25">
      <c r="A94" s="7"/>
      <c r="B94" s="7"/>
      <c r="C94" s="7"/>
      <c r="D94" s="7"/>
      <c r="E94" s="7"/>
      <c r="F94" s="7"/>
    </row>
    <row r="95" spans="1:6" x14ac:dyDescent="0.25">
      <c r="A95" s="7"/>
      <c r="B95" s="7"/>
      <c r="C95" s="7"/>
      <c r="D95" s="7"/>
      <c r="E95" s="7"/>
      <c r="F95" s="7"/>
    </row>
    <row r="96" spans="1:6" x14ac:dyDescent="0.25">
      <c r="A96" s="7"/>
      <c r="B96" s="7"/>
      <c r="C96" s="7"/>
      <c r="D96" s="7"/>
      <c r="E96" s="7"/>
      <c r="F96" s="7"/>
    </row>
    <row r="97" spans="1:6" x14ac:dyDescent="0.25">
      <c r="A97" s="7"/>
      <c r="B97" s="7"/>
      <c r="C97" s="7"/>
      <c r="D97" s="7"/>
      <c r="E97" s="7"/>
      <c r="F97" s="7"/>
    </row>
    <row r="98" spans="1:6" x14ac:dyDescent="0.25">
      <c r="A98" s="7"/>
      <c r="B98" s="7"/>
      <c r="C98" s="7"/>
      <c r="D98" s="7"/>
      <c r="E98" s="7"/>
      <c r="F98" s="7"/>
    </row>
    <row r="99" spans="1:6" x14ac:dyDescent="0.25">
      <c r="A99" s="7"/>
      <c r="B99" s="7"/>
      <c r="C99" s="7"/>
      <c r="D99" s="7"/>
      <c r="E99" s="7"/>
      <c r="F99" s="7"/>
    </row>
    <row r="100" spans="1:6" x14ac:dyDescent="0.25">
      <c r="A100" s="7"/>
      <c r="B100" s="7"/>
      <c r="C100" s="7"/>
      <c r="D100" s="7"/>
      <c r="E100" s="7"/>
      <c r="F100" s="7"/>
    </row>
    <row r="101" spans="1:6" x14ac:dyDescent="0.25">
      <c r="A101" s="7"/>
      <c r="B101" s="7"/>
      <c r="C101" s="7"/>
      <c r="D101" s="7"/>
      <c r="E101" s="7"/>
      <c r="F101" s="7"/>
    </row>
    <row r="102" spans="1:6" x14ac:dyDescent="0.25">
      <c r="A102" s="7"/>
      <c r="B102" s="7"/>
      <c r="C102" s="7"/>
      <c r="D102" s="7"/>
      <c r="E102" s="7"/>
      <c r="F102" s="7"/>
    </row>
    <row r="103" spans="1:6" x14ac:dyDescent="0.25">
      <c r="A103" s="7"/>
      <c r="B103" s="7"/>
      <c r="C103" s="7"/>
      <c r="D103" s="7"/>
      <c r="E103" s="7"/>
      <c r="F103" s="7"/>
    </row>
    <row r="104" spans="1:6" x14ac:dyDescent="0.25">
      <c r="A104" s="7"/>
      <c r="B104" s="7"/>
      <c r="C104" s="7"/>
      <c r="D104" s="7"/>
      <c r="E104" s="7"/>
      <c r="F104" s="7"/>
    </row>
    <row r="105" spans="1:6" x14ac:dyDescent="0.25">
      <c r="A105" s="7"/>
      <c r="B105" s="7"/>
      <c r="C105" s="7"/>
      <c r="D105" s="7"/>
      <c r="E105" s="7"/>
      <c r="F105" s="7"/>
    </row>
    <row r="106" spans="1:6" x14ac:dyDescent="0.25">
      <c r="A106" s="7"/>
      <c r="B106" s="7"/>
      <c r="C106" s="7"/>
      <c r="D106" s="7"/>
      <c r="E106" s="7"/>
      <c r="F106" s="7"/>
    </row>
    <row r="107" spans="1:6" x14ac:dyDescent="0.25">
      <c r="A107" s="7"/>
      <c r="B107" s="7"/>
      <c r="C107" s="7"/>
      <c r="D107" s="7"/>
      <c r="E107" s="7"/>
      <c r="F107" s="7"/>
    </row>
    <row r="108" spans="1:6" x14ac:dyDescent="0.25">
      <c r="A108" s="7"/>
      <c r="B108" s="7"/>
      <c r="C108" s="7"/>
      <c r="D108" s="7"/>
      <c r="E108" s="7"/>
      <c r="F108" s="7"/>
    </row>
    <row r="109" spans="1:6" x14ac:dyDescent="0.25">
      <c r="A109" s="7"/>
      <c r="B109" s="7"/>
      <c r="C109" s="7"/>
      <c r="D109" s="7"/>
      <c r="E109" s="7"/>
      <c r="F109" s="7"/>
    </row>
    <row r="110" spans="1:6" x14ac:dyDescent="0.25">
      <c r="A110" s="7"/>
      <c r="B110" s="7"/>
      <c r="C110" s="7"/>
      <c r="D110" s="7"/>
      <c r="E110" s="7"/>
      <c r="F110" s="7"/>
    </row>
    <row r="111" spans="1:6" x14ac:dyDescent="0.25">
      <c r="A111" s="7"/>
      <c r="B111" s="7"/>
      <c r="C111" s="7"/>
      <c r="D111" s="7"/>
      <c r="E111" s="7"/>
      <c r="F111" s="7"/>
    </row>
    <row r="112" spans="1:6" x14ac:dyDescent="0.25">
      <c r="A112" s="7"/>
      <c r="B112" s="7"/>
      <c r="C112" s="7"/>
      <c r="D112" s="7"/>
      <c r="E112" s="7"/>
      <c r="F112" s="7"/>
    </row>
    <row r="113" spans="1:6" x14ac:dyDescent="0.25">
      <c r="A113" s="7"/>
      <c r="B113" s="7"/>
      <c r="C113" s="7"/>
      <c r="D113" s="7"/>
      <c r="E113" s="7"/>
      <c r="F113" s="7"/>
    </row>
    <row r="114" spans="1:6" x14ac:dyDescent="0.25">
      <c r="A114" s="7"/>
      <c r="B114" s="7"/>
      <c r="C114" s="7"/>
      <c r="D114" s="7"/>
      <c r="E114" s="7"/>
      <c r="F114" s="7"/>
    </row>
    <row r="115" spans="1:6" x14ac:dyDescent="0.25">
      <c r="A115" s="7"/>
      <c r="B115" s="7"/>
      <c r="C115" s="7"/>
      <c r="D115" s="7"/>
      <c r="E115" s="7"/>
      <c r="F115" s="7"/>
    </row>
    <row r="116" spans="1:6" x14ac:dyDescent="0.25">
      <c r="A116" s="7"/>
      <c r="B116" s="7"/>
      <c r="C116" s="7"/>
      <c r="D116" s="7"/>
      <c r="E116" s="7"/>
      <c r="F116" s="7"/>
    </row>
    <row r="117" spans="1:6" x14ac:dyDescent="0.25">
      <c r="A117" s="7"/>
      <c r="B117" s="7"/>
      <c r="C117" s="7"/>
      <c r="D117" s="7"/>
      <c r="E117" s="7"/>
      <c r="F117" s="7"/>
    </row>
    <row r="118" spans="1:6" x14ac:dyDescent="0.25">
      <c r="A118" s="7"/>
      <c r="B118" s="7"/>
      <c r="C118" s="7"/>
      <c r="D118" s="7"/>
      <c r="E118" s="7"/>
      <c r="F118" s="7"/>
    </row>
    <row r="119" spans="1:6" x14ac:dyDescent="0.25">
      <c r="A119" s="7"/>
      <c r="B119" s="7"/>
      <c r="C119" s="7"/>
      <c r="D119" s="7"/>
      <c r="E119" s="7"/>
      <c r="F119" s="7"/>
    </row>
    <row r="120" spans="1:6" x14ac:dyDescent="0.25">
      <c r="A120" s="7"/>
      <c r="B120" s="7"/>
      <c r="C120" s="7"/>
      <c r="D120" s="7"/>
      <c r="E120" s="7"/>
      <c r="F120" s="7"/>
    </row>
    <row r="121" spans="1:6" x14ac:dyDescent="0.25">
      <c r="A121" s="7"/>
      <c r="B121" s="7"/>
      <c r="C121" s="7"/>
      <c r="D121" s="7"/>
      <c r="E121" s="7"/>
      <c r="F121" s="7"/>
    </row>
    <row r="122" spans="1:6" x14ac:dyDescent="0.25">
      <c r="A122" s="7"/>
      <c r="B122" s="7"/>
      <c r="C122" s="7"/>
      <c r="D122" s="7"/>
      <c r="E122" s="7"/>
      <c r="F122" s="7"/>
    </row>
    <row r="123" spans="1:6" x14ac:dyDescent="0.25">
      <c r="A123" s="7"/>
      <c r="B123" s="7"/>
      <c r="C123" s="7"/>
      <c r="D123" s="7"/>
      <c r="E123" s="7"/>
      <c r="F123" s="7"/>
    </row>
    <row r="124" spans="1:6" x14ac:dyDescent="0.25">
      <c r="A124" s="7"/>
      <c r="B124" s="7"/>
      <c r="C124" s="7"/>
      <c r="D124" s="7"/>
      <c r="E124" s="7"/>
      <c r="F124" s="7"/>
    </row>
    <row r="125" spans="1:6" x14ac:dyDescent="0.25">
      <c r="A125" s="7"/>
      <c r="B125" s="7"/>
      <c r="C125" s="7"/>
      <c r="D125" s="7"/>
      <c r="E125" s="7"/>
      <c r="F125" s="7"/>
    </row>
    <row r="126" spans="1:6" x14ac:dyDescent="0.25">
      <c r="A126" s="7"/>
      <c r="B126" s="7"/>
      <c r="C126" s="7"/>
      <c r="D126" s="7"/>
      <c r="E126" s="7"/>
      <c r="F126" s="7"/>
    </row>
    <row r="127" spans="1:6" x14ac:dyDescent="0.25">
      <c r="A127" s="7"/>
      <c r="B127" s="7"/>
      <c r="C127" s="7"/>
      <c r="D127" s="7"/>
      <c r="E127" s="7"/>
      <c r="F127" s="7"/>
    </row>
    <row r="128" spans="1:6" x14ac:dyDescent="0.25">
      <c r="A128" s="7"/>
      <c r="B128" s="7"/>
      <c r="C128" s="7"/>
      <c r="D128" s="7"/>
      <c r="E128" s="7"/>
      <c r="F128" s="7"/>
    </row>
    <row r="129" spans="1:6" x14ac:dyDescent="0.25">
      <c r="A129" s="7"/>
      <c r="B129" s="7"/>
      <c r="C129" s="7"/>
      <c r="D129" s="7"/>
      <c r="E129" s="7"/>
      <c r="F129" s="7"/>
    </row>
    <row r="130" spans="1:6" x14ac:dyDescent="0.25">
      <c r="A130" s="7"/>
      <c r="B130" s="7"/>
      <c r="C130" s="7"/>
      <c r="D130" s="7"/>
      <c r="E130" s="7"/>
      <c r="F130" s="7"/>
    </row>
    <row r="131" spans="1:6" x14ac:dyDescent="0.25">
      <c r="A131" s="7"/>
      <c r="B131" s="7"/>
      <c r="C131" s="7"/>
      <c r="D131" s="7"/>
      <c r="E131" s="7"/>
      <c r="F131" s="7"/>
    </row>
    <row r="132" spans="1:6" x14ac:dyDescent="0.25">
      <c r="A132" s="7"/>
      <c r="B132" s="7"/>
      <c r="C132" s="7"/>
      <c r="D132" s="7"/>
      <c r="E132" s="7"/>
      <c r="F132" s="7"/>
    </row>
    <row r="133" spans="1:6" x14ac:dyDescent="0.25">
      <c r="A133" s="7"/>
      <c r="B133" s="7"/>
      <c r="C133" s="7"/>
      <c r="D133" s="7"/>
      <c r="E133" s="7"/>
      <c r="F133" s="7"/>
    </row>
    <row r="134" spans="1:6" x14ac:dyDescent="0.25">
      <c r="A134" s="7"/>
      <c r="B134" s="7"/>
      <c r="C134" s="7"/>
      <c r="D134" s="7"/>
      <c r="E134" s="7"/>
      <c r="F134" s="7"/>
    </row>
    <row r="135" spans="1:6" x14ac:dyDescent="0.25">
      <c r="A135" s="7"/>
      <c r="B135" s="7"/>
      <c r="C135" s="7"/>
      <c r="D135" s="7"/>
      <c r="E135" s="7"/>
      <c r="F135" s="7"/>
    </row>
    <row r="136" spans="1:6" x14ac:dyDescent="0.25">
      <c r="A136" s="7"/>
      <c r="B136" s="7"/>
      <c r="C136" s="7"/>
      <c r="D136" s="7"/>
      <c r="E136" s="7"/>
      <c r="F136" s="7"/>
    </row>
    <row r="137" spans="1:6" x14ac:dyDescent="0.25">
      <c r="A137" s="7"/>
      <c r="B137" s="7"/>
      <c r="C137" s="7"/>
      <c r="D137" s="7"/>
      <c r="E137" s="7"/>
      <c r="F137" s="7"/>
    </row>
    <row r="138" spans="1:6" x14ac:dyDescent="0.25">
      <c r="A138" s="7"/>
      <c r="B138" s="7"/>
      <c r="C138" s="7"/>
      <c r="D138" s="7"/>
      <c r="E138" s="7"/>
      <c r="F138" s="7"/>
    </row>
    <row r="139" spans="1:6" x14ac:dyDescent="0.25">
      <c r="A139" s="7"/>
      <c r="B139" s="7"/>
      <c r="C139" s="7"/>
      <c r="D139" s="7"/>
      <c r="E139" s="7"/>
      <c r="F139" s="7"/>
    </row>
    <row r="140" spans="1:6" x14ac:dyDescent="0.25">
      <c r="A140" s="7"/>
      <c r="B140" s="7"/>
      <c r="C140" s="7"/>
      <c r="D140" s="7"/>
      <c r="E140" s="7"/>
      <c r="F140" s="7"/>
    </row>
    <row r="141" spans="1:6" x14ac:dyDescent="0.25">
      <c r="A141" s="7"/>
      <c r="B141" s="7"/>
      <c r="C141" s="7"/>
      <c r="D141" s="7"/>
      <c r="E141" s="7"/>
      <c r="F141" s="7"/>
    </row>
    <row r="142" spans="1:6" x14ac:dyDescent="0.25">
      <c r="A142" s="7"/>
      <c r="B142" s="7"/>
      <c r="C142" s="7"/>
      <c r="D142" s="7"/>
      <c r="E142" s="7"/>
      <c r="F142" s="7"/>
    </row>
    <row r="143" spans="1:6" x14ac:dyDescent="0.25">
      <c r="A143" s="7"/>
      <c r="B143" s="7"/>
      <c r="C143" s="7"/>
      <c r="D143" s="7"/>
      <c r="E143" s="7"/>
      <c r="F143" s="7"/>
    </row>
    <row r="144" spans="1:6" x14ac:dyDescent="0.25">
      <c r="A144" s="7"/>
      <c r="B144" s="7"/>
      <c r="C144" s="7"/>
      <c r="D144" s="7"/>
      <c r="E144" s="7"/>
      <c r="F144" s="7"/>
    </row>
    <row r="145" spans="1:6" x14ac:dyDescent="0.25">
      <c r="A145" s="7"/>
      <c r="B145" s="7"/>
      <c r="C145" s="7"/>
      <c r="D145" s="7"/>
      <c r="E145" s="7"/>
      <c r="F145" s="7"/>
    </row>
    <row r="146" spans="1:6" x14ac:dyDescent="0.25">
      <c r="A146" s="7"/>
      <c r="B146" s="7"/>
      <c r="C146" s="7"/>
      <c r="D146" s="7"/>
      <c r="E146" s="7"/>
      <c r="F146" s="7"/>
    </row>
    <row r="147" spans="1:6" x14ac:dyDescent="0.25">
      <c r="A147" s="7"/>
      <c r="B147" s="7"/>
      <c r="C147" s="7"/>
      <c r="D147" s="7"/>
      <c r="E147" s="7"/>
      <c r="F147" s="7"/>
    </row>
    <row r="148" spans="1:6" x14ac:dyDescent="0.25">
      <c r="A148" s="7"/>
      <c r="B148" s="7"/>
      <c r="C148" s="7"/>
      <c r="D148" s="7"/>
      <c r="E148" s="7"/>
      <c r="F148" s="7"/>
    </row>
    <row r="149" spans="1:6" x14ac:dyDescent="0.25">
      <c r="A149" s="7"/>
      <c r="B149" s="7"/>
      <c r="C149" s="7"/>
      <c r="D149" s="7"/>
      <c r="E149" s="7"/>
      <c r="F149" s="7"/>
    </row>
    <row r="150" spans="1:6" x14ac:dyDescent="0.25">
      <c r="A150" s="7"/>
      <c r="B150" s="7"/>
      <c r="C150" s="7"/>
      <c r="D150" s="7"/>
      <c r="E150" s="7"/>
      <c r="F150" s="7"/>
    </row>
    <row r="151" spans="1:6" x14ac:dyDescent="0.25">
      <c r="A151" s="7"/>
      <c r="B151" s="7"/>
      <c r="C151" s="7"/>
      <c r="D151" s="7"/>
      <c r="E151" s="7"/>
      <c r="F151" s="7"/>
    </row>
    <row r="152" spans="1:6" x14ac:dyDescent="0.25">
      <c r="A152" s="7"/>
      <c r="B152" s="7"/>
      <c r="C152" s="7"/>
      <c r="D152" s="7"/>
      <c r="E152" s="7"/>
      <c r="F152" s="7"/>
    </row>
    <row r="153" spans="1:6" x14ac:dyDescent="0.25">
      <c r="A153" s="7"/>
      <c r="B153" s="7"/>
      <c r="C153" s="7"/>
      <c r="D153" s="7"/>
      <c r="E153" s="7"/>
      <c r="F153" s="7"/>
    </row>
    <row r="154" spans="1:6" x14ac:dyDescent="0.25">
      <c r="A154" s="7"/>
      <c r="B154" s="7"/>
      <c r="C154" s="7"/>
      <c r="D154" s="7"/>
      <c r="E154" s="7"/>
      <c r="F154" s="7"/>
    </row>
    <row r="155" spans="1:6" x14ac:dyDescent="0.25">
      <c r="A155" s="7"/>
      <c r="B155" s="7"/>
      <c r="C155" s="7"/>
      <c r="D155" s="7"/>
      <c r="E155" s="7"/>
      <c r="F155" s="7"/>
    </row>
    <row r="156" spans="1:6" x14ac:dyDescent="0.25">
      <c r="A156" s="7"/>
      <c r="B156" s="7"/>
      <c r="C156" s="7"/>
      <c r="D156" s="7"/>
      <c r="E156" s="7"/>
      <c r="F156" s="7"/>
    </row>
    <row r="157" spans="1:6" x14ac:dyDescent="0.25">
      <c r="A157" s="7"/>
      <c r="B157" s="7"/>
      <c r="C157" s="7"/>
      <c r="D157" s="7"/>
      <c r="E157" s="7"/>
      <c r="F157" s="7"/>
    </row>
    <row r="158" spans="1:6" x14ac:dyDescent="0.25">
      <c r="A158" s="7"/>
      <c r="B158" s="7"/>
      <c r="C158" s="7"/>
      <c r="D158" s="7"/>
      <c r="E158" s="7"/>
      <c r="F158" s="7"/>
    </row>
    <row r="159" spans="1:6" x14ac:dyDescent="0.25">
      <c r="A159" s="7"/>
      <c r="B159" s="7"/>
      <c r="C159" s="7"/>
      <c r="D159" s="7"/>
      <c r="E159" s="7"/>
      <c r="F159" s="7"/>
    </row>
    <row r="160" spans="1:6" x14ac:dyDescent="0.25">
      <c r="A160" s="7"/>
      <c r="B160" s="7"/>
      <c r="C160" s="7"/>
      <c r="D160" s="7"/>
      <c r="E160" s="7"/>
      <c r="F160" s="7"/>
    </row>
    <row r="161" spans="1:6" x14ac:dyDescent="0.25">
      <c r="A161" s="7"/>
      <c r="B161" s="7"/>
      <c r="C161" s="7"/>
      <c r="D161" s="7"/>
      <c r="E161" s="7"/>
      <c r="F161" s="7"/>
    </row>
    <row r="162" spans="1:6" x14ac:dyDescent="0.25">
      <c r="A162" s="7"/>
      <c r="B162" s="7"/>
      <c r="C162" s="7"/>
      <c r="D162" s="7"/>
      <c r="E162" s="7"/>
      <c r="F162" s="7"/>
    </row>
    <row r="163" spans="1:6" x14ac:dyDescent="0.25">
      <c r="A163" s="7"/>
      <c r="B163" s="7"/>
      <c r="C163" s="7"/>
      <c r="D163" s="7"/>
      <c r="E163" s="7"/>
      <c r="F163" s="7"/>
    </row>
    <row r="164" spans="1:6" x14ac:dyDescent="0.25">
      <c r="A164" s="7"/>
      <c r="B164" s="7"/>
      <c r="C164" s="7"/>
      <c r="D164" s="7"/>
      <c r="E164" s="7"/>
      <c r="F164" s="7"/>
    </row>
    <row r="165" spans="1:6" x14ac:dyDescent="0.25">
      <c r="A165" s="7"/>
      <c r="B165" s="7"/>
      <c r="C165" s="7"/>
      <c r="D165" s="7"/>
      <c r="E165" s="7"/>
      <c r="F165" s="7"/>
    </row>
    <row r="166" spans="1:6" x14ac:dyDescent="0.25">
      <c r="A166" s="7"/>
      <c r="B166" s="7"/>
      <c r="C166" s="7"/>
      <c r="D166" s="7"/>
      <c r="E166" s="7"/>
      <c r="F166" s="7"/>
    </row>
    <row r="167" spans="1:6" x14ac:dyDescent="0.25">
      <c r="A167" s="7"/>
      <c r="B167" s="7"/>
      <c r="C167" s="7"/>
      <c r="D167" s="7"/>
      <c r="E167" s="7"/>
      <c r="F167" s="7"/>
    </row>
    <row r="168" spans="1:6" x14ac:dyDescent="0.25">
      <c r="A168" s="7"/>
      <c r="B168" s="7"/>
      <c r="C168" s="7"/>
      <c r="D168" s="7"/>
      <c r="E168" s="7"/>
      <c r="F168" s="7"/>
    </row>
    <row r="169" spans="1:6" x14ac:dyDescent="0.25">
      <c r="A169" s="7"/>
      <c r="B169" s="7"/>
      <c r="C169" s="7"/>
      <c r="D169" s="7"/>
      <c r="E169" s="7"/>
      <c r="F169" s="7"/>
    </row>
    <row r="170" spans="1:6" x14ac:dyDescent="0.25">
      <c r="A170" s="7"/>
      <c r="B170" s="7"/>
      <c r="C170" s="7"/>
      <c r="D170" s="7"/>
      <c r="E170" s="7"/>
      <c r="F170" s="7"/>
    </row>
    <row r="171" spans="1:6" x14ac:dyDescent="0.25">
      <c r="A171" s="7"/>
      <c r="B171" s="7"/>
      <c r="C171" s="7"/>
      <c r="D171" s="7"/>
      <c r="E171" s="7"/>
      <c r="F171" s="7"/>
    </row>
  </sheetData>
  <mergeCells count="21">
    <mergeCell ref="A10:A12"/>
    <mergeCell ref="B10:B12"/>
    <mergeCell ref="A8:N8"/>
    <mergeCell ref="G10:G12"/>
    <mergeCell ref="H10:J10"/>
    <mergeCell ref="F11:F12"/>
    <mergeCell ref="D11:E11"/>
    <mergeCell ref="L11:M11"/>
    <mergeCell ref="D10:F10"/>
    <mergeCell ref="L10:N10"/>
    <mergeCell ref="C10:C12"/>
    <mergeCell ref="N11:N12"/>
    <mergeCell ref="J11:J12"/>
    <mergeCell ref="H11:I11"/>
    <mergeCell ref="K10:K12"/>
    <mergeCell ref="B6:N6"/>
    <mergeCell ref="B5:N5"/>
    <mergeCell ref="B1:N1"/>
    <mergeCell ref="B2:N2"/>
    <mergeCell ref="B3:N3"/>
    <mergeCell ref="B4:N4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2"/>
  <sheetViews>
    <sheetView showZeros="0" zoomScaleNormal="100" zoomScaleSheetLayoutView="100" workbookViewId="0">
      <selection activeCell="B6" sqref="B6:O6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4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7" x14ac:dyDescent="0.25">
      <c r="B1" s="497" t="s">
        <v>354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</row>
    <row r="2" spans="1:17" x14ac:dyDescent="0.25">
      <c r="B2" s="497" t="s">
        <v>445</v>
      </c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</row>
    <row r="3" spans="1:17" x14ac:dyDescent="0.25">
      <c r="B3" s="497" t="s">
        <v>466</v>
      </c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</row>
    <row r="4" spans="1:17" x14ac:dyDescent="0.25">
      <c r="B4" s="497" t="s">
        <v>361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</row>
    <row r="5" spans="1:17" s="441" customFormat="1" ht="15" customHeight="1" x14ac:dyDescent="0.25">
      <c r="B5" s="452" t="s">
        <v>468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  <c r="O5" s="452"/>
    </row>
    <row r="6" spans="1:17" s="441" customFormat="1" x14ac:dyDescent="0.25">
      <c r="B6" s="452" t="s">
        <v>476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  <c r="O6" s="452"/>
    </row>
    <row r="7" spans="1:17" s="441" customFormat="1" x14ac:dyDescent="0.25">
      <c r="B7" s="442"/>
      <c r="C7" s="442"/>
      <c r="D7" s="442"/>
      <c r="E7" s="442"/>
      <c r="F7" s="442"/>
      <c r="G7" s="442"/>
      <c r="H7" s="442"/>
      <c r="I7" s="442"/>
      <c r="J7" s="442"/>
      <c r="K7" s="442"/>
      <c r="L7" s="442"/>
      <c r="M7" s="442"/>
      <c r="N7" s="442"/>
      <c r="O7" s="442"/>
    </row>
    <row r="8" spans="1:17" ht="32.25" customHeight="1" x14ac:dyDescent="0.25">
      <c r="A8" s="456" t="s">
        <v>469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</row>
    <row r="9" spans="1:17" ht="17.25" customHeight="1" x14ac:dyDescent="0.25">
      <c r="G9" s="5"/>
      <c r="H9" s="5"/>
      <c r="I9" s="5"/>
      <c r="J9" s="5"/>
      <c r="K9" s="5"/>
      <c r="L9" s="5"/>
      <c r="M9" s="5"/>
      <c r="N9" s="5"/>
      <c r="O9" s="5" t="s">
        <v>456</v>
      </c>
    </row>
    <row r="10" spans="1:17" ht="15" customHeight="1" x14ac:dyDescent="0.25">
      <c r="A10" s="464" t="s">
        <v>5</v>
      </c>
      <c r="B10" s="467" t="s">
        <v>353</v>
      </c>
      <c r="C10" s="467" t="s">
        <v>54</v>
      </c>
      <c r="D10" s="478" t="s">
        <v>362</v>
      </c>
      <c r="E10" s="481" t="s">
        <v>200</v>
      </c>
      <c r="F10" s="482"/>
      <c r="G10" s="483"/>
      <c r="H10" s="470" t="s">
        <v>364</v>
      </c>
      <c r="I10" s="473" t="s">
        <v>200</v>
      </c>
      <c r="J10" s="474"/>
      <c r="K10" s="474"/>
      <c r="L10" s="477" t="s">
        <v>0</v>
      </c>
      <c r="M10" s="477" t="s">
        <v>200</v>
      </c>
      <c r="N10" s="477"/>
      <c r="O10" s="477"/>
    </row>
    <row r="11" spans="1:17" x14ac:dyDescent="0.25">
      <c r="A11" s="465"/>
      <c r="B11" s="468"/>
      <c r="C11" s="468"/>
      <c r="D11" s="479"/>
      <c r="E11" s="481" t="s">
        <v>1</v>
      </c>
      <c r="F11" s="483"/>
      <c r="G11" s="478" t="s">
        <v>2</v>
      </c>
      <c r="H11" s="471"/>
      <c r="I11" s="473" t="s">
        <v>1</v>
      </c>
      <c r="J11" s="475"/>
      <c r="K11" s="500" t="s">
        <v>2</v>
      </c>
      <c r="L11" s="477"/>
      <c r="M11" s="477" t="s">
        <v>1</v>
      </c>
      <c r="N11" s="477"/>
      <c r="O11" s="459" t="s">
        <v>2</v>
      </c>
    </row>
    <row r="12" spans="1:17" ht="49.5" customHeight="1" x14ac:dyDescent="0.25">
      <c r="A12" s="466"/>
      <c r="B12" s="469"/>
      <c r="C12" s="469"/>
      <c r="D12" s="480"/>
      <c r="E12" s="61" t="s">
        <v>3</v>
      </c>
      <c r="F12" s="150" t="s">
        <v>4</v>
      </c>
      <c r="G12" s="480"/>
      <c r="H12" s="472"/>
      <c r="I12" s="63" t="s">
        <v>3</v>
      </c>
      <c r="J12" s="152" t="s">
        <v>4</v>
      </c>
      <c r="K12" s="501"/>
      <c r="L12" s="477"/>
      <c r="M12" s="149" t="s">
        <v>3</v>
      </c>
      <c r="N12" s="151" t="s">
        <v>4</v>
      </c>
      <c r="O12" s="459"/>
    </row>
    <row r="13" spans="1:17" ht="15.95" customHeight="1" x14ac:dyDescent="0.25">
      <c r="A13" s="160" t="s">
        <v>72</v>
      </c>
      <c r="B13" s="499" t="s">
        <v>6</v>
      </c>
      <c r="C13" s="499"/>
      <c r="D13" s="499"/>
      <c r="E13" s="499"/>
      <c r="F13" s="499"/>
      <c r="G13" s="499"/>
      <c r="H13" s="499"/>
      <c r="I13" s="499"/>
      <c r="J13" s="499"/>
      <c r="K13" s="499"/>
      <c r="L13" s="499"/>
      <c r="M13" s="499"/>
      <c r="N13" s="499"/>
      <c r="O13" s="499"/>
    </row>
    <row r="14" spans="1:17" ht="15" customHeight="1" x14ac:dyDescent="0.25">
      <c r="A14" s="6" t="s">
        <v>187</v>
      </c>
      <c r="B14" s="7" t="s">
        <v>56</v>
      </c>
      <c r="C14" s="8" t="s">
        <v>9</v>
      </c>
      <c r="D14" s="9">
        <f>E14+G14</f>
        <v>71.8</v>
      </c>
      <c r="E14" s="9">
        <v>71.8</v>
      </c>
      <c r="F14" s="9">
        <v>53.4</v>
      </c>
      <c r="G14" s="9"/>
      <c r="H14" s="10">
        <f>I14+K14</f>
        <v>0</v>
      </c>
      <c r="I14" s="10"/>
      <c r="J14" s="10"/>
      <c r="K14" s="269"/>
      <c r="L14" s="12">
        <f>M14+O14</f>
        <v>71.8</v>
      </c>
      <c r="M14" s="12">
        <f>E14+I14</f>
        <v>71.8</v>
      </c>
      <c r="N14" s="12">
        <f>F14+J14</f>
        <v>53.4</v>
      </c>
      <c r="O14" s="12">
        <f>G14+K14</f>
        <v>0</v>
      </c>
      <c r="P14" s="71" t="s">
        <v>329</v>
      </c>
      <c r="Q14" s="72">
        <f>SUMIF(C14:C208,1,L14:L208)</f>
        <v>3735.4</v>
      </c>
    </row>
    <row r="15" spans="1:17" ht="15" customHeight="1" x14ac:dyDescent="0.25">
      <c r="A15" s="160" t="s">
        <v>73</v>
      </c>
      <c r="B15" s="30" t="s">
        <v>20</v>
      </c>
      <c r="C15" s="31"/>
      <c r="D15" s="9">
        <f t="shared" ref="D15:D77" si="0">E15+G15</f>
        <v>3094.7999999999997</v>
      </c>
      <c r="E15" s="9">
        <f>E16+E17+E18+E19</f>
        <v>2879.7999999999997</v>
      </c>
      <c r="F15" s="9">
        <f>F16+F17+F18+F19</f>
        <v>1259.8</v>
      </c>
      <c r="G15" s="9">
        <f>G16+G17+G18+G19</f>
        <v>215</v>
      </c>
      <c r="H15" s="10">
        <f t="shared" ref="H15:H77" si="1">I15+K15</f>
        <v>-79</v>
      </c>
      <c r="I15" s="10">
        <f t="shared" ref="I15:O15" si="2">I16+I17+I18+I19</f>
        <v>-51</v>
      </c>
      <c r="J15" s="10">
        <f t="shared" si="2"/>
        <v>0</v>
      </c>
      <c r="K15" s="269">
        <f t="shared" si="2"/>
        <v>-28</v>
      </c>
      <c r="L15" s="12">
        <f t="shared" si="2"/>
        <v>3015.7999999999997</v>
      </c>
      <c r="M15" s="12">
        <f t="shared" si="2"/>
        <v>2828.7999999999997</v>
      </c>
      <c r="N15" s="12">
        <f t="shared" si="2"/>
        <v>1259.8</v>
      </c>
      <c r="O15" s="12">
        <f t="shared" si="2"/>
        <v>187</v>
      </c>
      <c r="P15" s="71" t="s">
        <v>330</v>
      </c>
      <c r="Q15" s="72">
        <f>SUMIF(C14:C208,2,L14:L208)</f>
        <v>0</v>
      </c>
    </row>
    <row r="16" spans="1:17" ht="15" customHeight="1" x14ac:dyDescent="0.25">
      <c r="A16" s="164"/>
      <c r="B16" s="81"/>
      <c r="C16" s="31" t="s">
        <v>9</v>
      </c>
      <c r="D16" s="9">
        <f t="shared" si="0"/>
        <v>2274.4</v>
      </c>
      <c r="E16" s="17">
        <v>2159.4</v>
      </c>
      <c r="F16" s="17">
        <v>1259.8</v>
      </c>
      <c r="G16" s="17">
        <v>115</v>
      </c>
      <c r="H16" s="10">
        <f t="shared" si="1"/>
        <v>-79</v>
      </c>
      <c r="I16" s="11">
        <v>-51</v>
      </c>
      <c r="J16" s="11"/>
      <c r="K16" s="11">
        <v>-28</v>
      </c>
      <c r="L16" s="12">
        <f>M16+O16</f>
        <v>2195.4</v>
      </c>
      <c r="M16" s="12">
        <f t="shared" ref="M16:O17" si="3">E16+I16</f>
        <v>2108.4</v>
      </c>
      <c r="N16" s="12">
        <f t="shared" si="3"/>
        <v>1259.8</v>
      </c>
      <c r="O16" s="12">
        <f t="shared" si="3"/>
        <v>87</v>
      </c>
      <c r="P16" s="71" t="s">
        <v>331</v>
      </c>
      <c r="Q16" s="72">
        <f>SUMIF(C14:C208,3,L14:L208)</f>
        <v>101.89999999999999</v>
      </c>
    </row>
    <row r="17" spans="1:17" ht="15" customHeight="1" x14ac:dyDescent="0.25">
      <c r="A17" s="164"/>
      <c r="B17" s="42"/>
      <c r="C17" s="31" t="s">
        <v>25</v>
      </c>
      <c r="D17" s="9">
        <f t="shared" si="0"/>
        <v>437.2</v>
      </c>
      <c r="E17" s="17">
        <v>437.2</v>
      </c>
      <c r="F17" s="17"/>
      <c r="G17" s="17"/>
      <c r="H17" s="10">
        <f t="shared" si="1"/>
        <v>0</v>
      </c>
      <c r="I17" s="11"/>
      <c r="J17" s="11"/>
      <c r="K17" s="11"/>
      <c r="L17" s="12">
        <f>M17+O17</f>
        <v>437.2</v>
      </c>
      <c r="M17" s="12">
        <f t="shared" si="3"/>
        <v>437.2</v>
      </c>
      <c r="N17" s="12">
        <f t="shared" si="3"/>
        <v>0</v>
      </c>
      <c r="O17" s="12">
        <f t="shared" si="3"/>
        <v>0</v>
      </c>
      <c r="P17" s="71" t="s">
        <v>332</v>
      </c>
      <c r="Q17" s="72">
        <f>SUMIF(C14:C208,4,L14:L208)</f>
        <v>742.40000000000009</v>
      </c>
    </row>
    <row r="18" spans="1:17" ht="15" customHeight="1" x14ac:dyDescent="0.25">
      <c r="A18" s="164"/>
      <c r="B18" s="270"/>
      <c r="C18" s="31" t="s">
        <v>22</v>
      </c>
      <c r="D18" s="9">
        <f t="shared" si="0"/>
        <v>369.7</v>
      </c>
      <c r="E18" s="17">
        <v>269.7</v>
      </c>
      <c r="F18" s="17"/>
      <c r="G18" s="17">
        <v>100</v>
      </c>
      <c r="H18" s="10">
        <f t="shared" si="1"/>
        <v>0</v>
      </c>
      <c r="I18" s="11"/>
      <c r="J18" s="11"/>
      <c r="K18" s="218"/>
      <c r="L18" s="13">
        <f>M18+O18</f>
        <v>369.7</v>
      </c>
      <c r="M18" s="13">
        <f t="shared" ref="M18:O18" si="4">E18+I18</f>
        <v>269.7</v>
      </c>
      <c r="N18" s="13">
        <f t="shared" si="4"/>
        <v>0</v>
      </c>
      <c r="O18" s="13">
        <f t="shared" si="4"/>
        <v>100</v>
      </c>
      <c r="P18" s="71"/>
      <c r="Q18" s="72"/>
    </row>
    <row r="19" spans="1:17" ht="15" customHeight="1" x14ac:dyDescent="0.25">
      <c r="A19" s="164"/>
      <c r="B19" s="271"/>
      <c r="C19" s="312">
        <v>10</v>
      </c>
      <c r="D19" s="9">
        <f t="shared" si="0"/>
        <v>13.5</v>
      </c>
      <c r="E19" s="17">
        <v>13.5</v>
      </c>
      <c r="F19" s="17"/>
      <c r="G19" s="17"/>
      <c r="H19" s="10">
        <f t="shared" si="1"/>
        <v>0</v>
      </c>
      <c r="I19" s="11"/>
      <c r="J19" s="11"/>
      <c r="K19" s="218"/>
      <c r="L19" s="13">
        <f>M19+O19</f>
        <v>13.5</v>
      </c>
      <c r="M19" s="13">
        <f>E19+I19</f>
        <v>13.5</v>
      </c>
      <c r="N19" s="13">
        <f>F19+J19</f>
        <v>0</v>
      </c>
      <c r="O19" s="13">
        <f>G19+K19</f>
        <v>0</v>
      </c>
      <c r="P19" s="71" t="s">
        <v>335</v>
      </c>
      <c r="Q19" s="72">
        <f>SUMIF(C15:C209,5,L15:L209)</f>
        <v>1358.9</v>
      </c>
    </row>
    <row r="20" spans="1:17" ht="15" customHeight="1" x14ac:dyDescent="0.25">
      <c r="A20" s="6" t="s">
        <v>74</v>
      </c>
      <c r="B20" s="7" t="s">
        <v>7</v>
      </c>
      <c r="C20" s="16"/>
      <c r="D20" s="9">
        <f t="shared" si="0"/>
        <v>77.400000000000006</v>
      </c>
      <c r="E20" s="17">
        <f>SUM(E21:E25)</f>
        <v>77.400000000000006</v>
      </c>
      <c r="F20" s="17">
        <f>SUM(F21:F25)</f>
        <v>49.6</v>
      </c>
      <c r="G20" s="17">
        <f t="shared" ref="G20:O20" si="5">SUM(G21:G25)</f>
        <v>0</v>
      </c>
      <c r="H20" s="10">
        <f t="shared" si="1"/>
        <v>0</v>
      </c>
      <c r="I20" s="11">
        <f t="shared" si="5"/>
        <v>0</v>
      </c>
      <c r="J20" s="11">
        <f t="shared" si="5"/>
        <v>0</v>
      </c>
      <c r="K20" s="218">
        <f t="shared" si="5"/>
        <v>0</v>
      </c>
      <c r="L20" s="13">
        <f t="shared" si="5"/>
        <v>77.400000000000006</v>
      </c>
      <c r="M20" s="13">
        <f t="shared" si="5"/>
        <v>77.400000000000006</v>
      </c>
      <c r="N20" s="13">
        <f t="shared" si="5"/>
        <v>49.6</v>
      </c>
      <c r="O20" s="13">
        <f t="shared" si="5"/>
        <v>0</v>
      </c>
      <c r="P20" s="71" t="s">
        <v>333</v>
      </c>
      <c r="Q20" s="72">
        <f>SUMIF(C14:C208,6,L14:L208)</f>
        <v>1366.3999999999999</v>
      </c>
    </row>
    <row r="21" spans="1:17" ht="15" customHeight="1" x14ac:dyDescent="0.25">
      <c r="A21" s="20"/>
      <c r="C21" s="16" t="s">
        <v>9</v>
      </c>
      <c r="D21" s="9">
        <f t="shared" si="0"/>
        <v>31.4</v>
      </c>
      <c r="E21" s="17">
        <v>31.4</v>
      </c>
      <c r="F21" s="17">
        <v>18.5</v>
      </c>
      <c r="G21" s="17"/>
      <c r="H21" s="10">
        <f t="shared" si="1"/>
        <v>0</v>
      </c>
      <c r="I21" s="11"/>
      <c r="J21" s="11"/>
      <c r="K21" s="218"/>
      <c r="L21" s="13">
        <f t="shared" ref="L21:L35" si="6">M21+O21</f>
        <v>31.4</v>
      </c>
      <c r="M21" s="13">
        <f t="shared" ref="M21:M35" si="7">E21+I21</f>
        <v>31.4</v>
      </c>
      <c r="N21" s="13">
        <f t="shared" ref="N21:N35" si="8">F21+J21</f>
        <v>18.5</v>
      </c>
      <c r="O21" s="13">
        <f t="shared" ref="O21:O35" si="9">G21+K21</f>
        <v>0</v>
      </c>
      <c r="P21" s="71" t="s">
        <v>334</v>
      </c>
      <c r="Q21" s="72">
        <f>SUMIF(C14:C208,7,L14:L208)</f>
        <v>39.299999999999997</v>
      </c>
    </row>
    <row r="22" spans="1:17" ht="15" customHeight="1" x14ac:dyDescent="0.25">
      <c r="A22" s="20"/>
      <c r="C22" s="16" t="s">
        <v>31</v>
      </c>
      <c r="D22" s="9">
        <f t="shared" si="0"/>
        <v>2.5</v>
      </c>
      <c r="E22" s="17">
        <v>2.5</v>
      </c>
      <c r="F22" s="17">
        <v>1.9</v>
      </c>
      <c r="G22" s="17"/>
      <c r="H22" s="10">
        <f t="shared" si="1"/>
        <v>0</v>
      </c>
      <c r="I22" s="11"/>
      <c r="J22" s="11"/>
      <c r="K22" s="218"/>
      <c r="L22" s="13">
        <f t="shared" si="6"/>
        <v>2.5</v>
      </c>
      <c r="M22" s="13">
        <f t="shared" si="7"/>
        <v>2.5</v>
      </c>
      <c r="N22" s="13">
        <f t="shared" si="8"/>
        <v>1.9</v>
      </c>
      <c r="O22" s="13">
        <f t="shared" si="9"/>
        <v>0</v>
      </c>
      <c r="P22" s="71" t="s">
        <v>336</v>
      </c>
      <c r="Q22" s="72">
        <f>SUMIF(C14:C208,8,L14:L208)</f>
        <v>2153.6999999999998</v>
      </c>
    </row>
    <row r="23" spans="1:17" ht="15" customHeight="1" x14ac:dyDescent="0.25">
      <c r="A23" s="20"/>
      <c r="C23" s="16" t="s">
        <v>22</v>
      </c>
      <c r="D23" s="9">
        <f t="shared" si="0"/>
        <v>21.3</v>
      </c>
      <c r="E23" s="17">
        <v>21.3</v>
      </c>
      <c r="F23" s="17">
        <v>16.3</v>
      </c>
      <c r="G23" s="17"/>
      <c r="H23" s="10">
        <f t="shared" si="1"/>
        <v>0</v>
      </c>
      <c r="I23" s="11"/>
      <c r="J23" s="11"/>
      <c r="K23" s="218"/>
      <c r="L23" s="13">
        <f t="shared" si="6"/>
        <v>21.3</v>
      </c>
      <c r="M23" s="13">
        <f t="shared" si="7"/>
        <v>21.3</v>
      </c>
      <c r="N23" s="13">
        <f t="shared" si="8"/>
        <v>16.3</v>
      </c>
      <c r="O23" s="13">
        <f t="shared" si="9"/>
        <v>0</v>
      </c>
      <c r="P23" s="71" t="s">
        <v>337</v>
      </c>
      <c r="Q23" s="72">
        <f>SUMIF(C14:C208,9,L14:L208)</f>
        <v>5607.0299999999988</v>
      </c>
    </row>
    <row r="24" spans="1:17" ht="15" customHeight="1" x14ac:dyDescent="0.25">
      <c r="A24" s="20"/>
      <c r="C24" s="98" t="s">
        <v>30</v>
      </c>
      <c r="D24" s="9">
        <f t="shared" si="0"/>
        <v>8.1999999999999993</v>
      </c>
      <c r="E24" s="17">
        <v>8.1999999999999993</v>
      </c>
      <c r="F24" s="17">
        <v>2.2999999999999998</v>
      </c>
      <c r="G24" s="17"/>
      <c r="H24" s="10">
        <f t="shared" si="1"/>
        <v>0</v>
      </c>
      <c r="I24" s="11"/>
      <c r="J24" s="11"/>
      <c r="K24" s="218"/>
      <c r="L24" s="13">
        <f t="shared" si="6"/>
        <v>8.1999999999999993</v>
      </c>
      <c r="M24" s="13">
        <f t="shared" si="7"/>
        <v>8.1999999999999993</v>
      </c>
      <c r="N24" s="13">
        <f t="shared" si="8"/>
        <v>2.2999999999999998</v>
      </c>
      <c r="O24" s="13">
        <f t="shared" si="9"/>
        <v>0</v>
      </c>
      <c r="P24" s="71" t="s">
        <v>338</v>
      </c>
      <c r="Q24" s="72">
        <f>SUMIF(C14:C208,10,L14:L208)</f>
        <v>4132.5</v>
      </c>
    </row>
    <row r="25" spans="1:17" ht="15" customHeight="1" x14ac:dyDescent="0.25">
      <c r="A25" s="41"/>
      <c r="B25" s="272"/>
      <c r="C25" s="98" t="s">
        <v>24</v>
      </c>
      <c r="D25" s="9">
        <f t="shared" si="0"/>
        <v>14</v>
      </c>
      <c r="E25" s="17">
        <v>14</v>
      </c>
      <c r="F25" s="17">
        <v>10.6</v>
      </c>
      <c r="G25" s="17"/>
      <c r="H25" s="10">
        <f t="shared" si="1"/>
        <v>0</v>
      </c>
      <c r="I25" s="11"/>
      <c r="J25" s="11"/>
      <c r="K25" s="218"/>
      <c r="L25" s="12">
        <f>M25+O25</f>
        <v>14</v>
      </c>
      <c r="M25" s="12">
        <f>E25+I25</f>
        <v>14</v>
      </c>
      <c r="N25" s="12">
        <f>F25+J25</f>
        <v>10.6</v>
      </c>
      <c r="O25" s="12">
        <f>G25+K25</f>
        <v>0</v>
      </c>
      <c r="P25" s="76" t="s">
        <v>177</v>
      </c>
      <c r="Q25" s="77">
        <f>SUM(Q14:Q24)</f>
        <v>19237.53</v>
      </c>
    </row>
    <row r="26" spans="1:17" ht="15" customHeight="1" x14ac:dyDescent="0.25">
      <c r="A26" s="6" t="s">
        <v>75</v>
      </c>
      <c r="B26" s="18" t="s">
        <v>10</v>
      </c>
      <c r="C26" s="16"/>
      <c r="D26" s="9">
        <f t="shared" si="0"/>
        <v>76.599999999999994</v>
      </c>
      <c r="E26" s="17">
        <f>SUM(E27:E30)</f>
        <v>71.599999999999994</v>
      </c>
      <c r="F26" s="17">
        <f>SUM(F27:F30)</f>
        <v>50.7</v>
      </c>
      <c r="G26" s="17">
        <f t="shared" ref="G26:O26" si="10">SUM(G27:G30)</f>
        <v>5</v>
      </c>
      <c r="H26" s="10">
        <f t="shared" si="1"/>
        <v>0</v>
      </c>
      <c r="I26" s="11">
        <f t="shared" si="10"/>
        <v>0</v>
      </c>
      <c r="J26" s="11">
        <f t="shared" si="10"/>
        <v>0</v>
      </c>
      <c r="K26" s="218">
        <f t="shared" si="10"/>
        <v>0</v>
      </c>
      <c r="L26" s="13">
        <f t="shared" si="10"/>
        <v>76.599999999999994</v>
      </c>
      <c r="M26" s="13">
        <f t="shared" si="10"/>
        <v>71.599999999999994</v>
      </c>
      <c r="N26" s="13">
        <f t="shared" si="10"/>
        <v>50.7</v>
      </c>
      <c r="O26" s="13">
        <f t="shared" si="10"/>
        <v>5</v>
      </c>
      <c r="P26" s="78"/>
      <c r="Q26" s="78"/>
    </row>
    <row r="27" spans="1:17" ht="15" customHeight="1" x14ac:dyDescent="0.25">
      <c r="A27" s="20"/>
      <c r="C27" s="16" t="s">
        <v>9</v>
      </c>
      <c r="D27" s="9">
        <f t="shared" si="0"/>
        <v>41.1</v>
      </c>
      <c r="E27" s="17">
        <v>36.1</v>
      </c>
      <c r="F27" s="17">
        <v>23.8</v>
      </c>
      <c r="G27" s="17">
        <v>5</v>
      </c>
      <c r="H27" s="10">
        <f t="shared" si="1"/>
        <v>0</v>
      </c>
      <c r="I27" s="11"/>
      <c r="J27" s="11"/>
      <c r="K27" s="218"/>
      <c r="L27" s="13">
        <f t="shared" si="6"/>
        <v>41.1</v>
      </c>
      <c r="M27" s="13">
        <f t="shared" si="7"/>
        <v>36.1</v>
      </c>
      <c r="N27" s="13">
        <f t="shared" si="8"/>
        <v>23.8</v>
      </c>
      <c r="O27" s="13">
        <f t="shared" si="9"/>
        <v>5</v>
      </c>
      <c r="P27" s="78"/>
      <c r="Q27" s="78">
        <f>Q25-L211</f>
        <v>0</v>
      </c>
    </row>
    <row r="28" spans="1:17" ht="15" customHeight="1" x14ac:dyDescent="0.25">
      <c r="A28" s="20"/>
      <c r="C28" s="16" t="s">
        <v>31</v>
      </c>
      <c r="D28" s="9">
        <f t="shared" si="0"/>
        <v>2.5</v>
      </c>
      <c r="E28" s="17">
        <v>2.5</v>
      </c>
      <c r="F28" s="17">
        <v>1.9</v>
      </c>
      <c r="G28" s="17"/>
      <c r="H28" s="10">
        <f t="shared" si="1"/>
        <v>0</v>
      </c>
      <c r="I28" s="11"/>
      <c r="J28" s="11"/>
      <c r="K28" s="218"/>
      <c r="L28" s="13">
        <f t="shared" si="6"/>
        <v>2.5</v>
      </c>
      <c r="M28" s="13">
        <f t="shared" si="7"/>
        <v>2.5</v>
      </c>
      <c r="N28" s="13">
        <f t="shared" si="8"/>
        <v>1.9</v>
      </c>
      <c r="O28" s="13">
        <f t="shared" si="9"/>
        <v>0</v>
      </c>
    </row>
    <row r="29" spans="1:17" ht="15" customHeight="1" x14ac:dyDescent="0.25">
      <c r="A29" s="20"/>
      <c r="C29" s="16" t="s">
        <v>22</v>
      </c>
      <c r="D29" s="9">
        <f t="shared" si="0"/>
        <v>18.899999999999999</v>
      </c>
      <c r="E29" s="17">
        <v>18.899999999999999</v>
      </c>
      <c r="F29" s="17">
        <v>14.4</v>
      </c>
      <c r="G29" s="17"/>
      <c r="H29" s="10">
        <f t="shared" si="1"/>
        <v>0</v>
      </c>
      <c r="I29" s="11"/>
      <c r="J29" s="11"/>
      <c r="K29" s="218"/>
      <c r="L29" s="13">
        <f t="shared" si="6"/>
        <v>18.899999999999999</v>
      </c>
      <c r="M29" s="13">
        <f t="shared" si="7"/>
        <v>18.899999999999999</v>
      </c>
      <c r="N29" s="13">
        <f t="shared" si="8"/>
        <v>14.4</v>
      </c>
      <c r="O29" s="13">
        <f t="shared" si="9"/>
        <v>0</v>
      </c>
      <c r="Q29" s="2">
        <f>L211-Q25</f>
        <v>0</v>
      </c>
    </row>
    <row r="30" spans="1:17" ht="15" customHeight="1" x14ac:dyDescent="0.25">
      <c r="A30" s="41"/>
      <c r="B30" s="272"/>
      <c r="C30" s="98" t="s">
        <v>24</v>
      </c>
      <c r="D30" s="9">
        <f t="shared" si="0"/>
        <v>14.1</v>
      </c>
      <c r="E30" s="17">
        <v>14.1</v>
      </c>
      <c r="F30" s="17">
        <v>10.6</v>
      </c>
      <c r="G30" s="17"/>
      <c r="H30" s="10">
        <f t="shared" si="1"/>
        <v>0</v>
      </c>
      <c r="I30" s="11"/>
      <c r="J30" s="11"/>
      <c r="K30" s="218"/>
      <c r="L30" s="12">
        <f>M30+O30</f>
        <v>14.1</v>
      </c>
      <c r="M30" s="12">
        <f>E30+I30</f>
        <v>14.1</v>
      </c>
      <c r="N30" s="12">
        <f>F30+J30</f>
        <v>10.6</v>
      </c>
      <c r="O30" s="12">
        <f>G30+K30</f>
        <v>0</v>
      </c>
    </row>
    <row r="31" spans="1:17" ht="15" customHeight="1" x14ac:dyDescent="0.25">
      <c r="A31" s="6" t="s">
        <v>76</v>
      </c>
      <c r="B31" s="18" t="s">
        <v>11</v>
      </c>
      <c r="C31" s="16"/>
      <c r="D31" s="9">
        <f t="shared" si="0"/>
        <v>126.8</v>
      </c>
      <c r="E31" s="17">
        <f>SUM(E32:E36)</f>
        <v>126.8</v>
      </c>
      <c r="F31" s="17">
        <f>SUM(F32:F36)</f>
        <v>84.299999999999983</v>
      </c>
      <c r="G31" s="17">
        <f t="shared" ref="G31:O31" si="11">SUM(G32:G36)</f>
        <v>0</v>
      </c>
      <c r="H31" s="10">
        <f t="shared" si="1"/>
        <v>0</v>
      </c>
      <c r="I31" s="11">
        <f t="shared" si="11"/>
        <v>0</v>
      </c>
      <c r="J31" s="11">
        <f t="shared" si="11"/>
        <v>0</v>
      </c>
      <c r="K31" s="218">
        <f t="shared" si="11"/>
        <v>0</v>
      </c>
      <c r="L31" s="13">
        <f t="shared" si="11"/>
        <v>126.8</v>
      </c>
      <c r="M31" s="13">
        <f t="shared" si="11"/>
        <v>126.8</v>
      </c>
      <c r="N31" s="13">
        <f t="shared" si="11"/>
        <v>84.299999999999983</v>
      </c>
      <c r="O31" s="13">
        <f t="shared" si="11"/>
        <v>0</v>
      </c>
    </row>
    <row r="32" spans="1:17" ht="15" customHeight="1" x14ac:dyDescent="0.25">
      <c r="A32" s="20"/>
      <c r="C32" s="16" t="s">
        <v>9</v>
      </c>
      <c r="D32" s="9">
        <f t="shared" si="0"/>
        <v>40.1</v>
      </c>
      <c r="E32" s="17">
        <v>40.1</v>
      </c>
      <c r="F32" s="17">
        <v>26.2</v>
      </c>
      <c r="G32" s="17"/>
      <c r="H32" s="10">
        <f t="shared" si="1"/>
        <v>0</v>
      </c>
      <c r="I32" s="11"/>
      <c r="J32" s="11"/>
      <c r="K32" s="218"/>
      <c r="L32" s="13">
        <f t="shared" si="6"/>
        <v>40.1</v>
      </c>
      <c r="M32" s="13">
        <f t="shared" si="7"/>
        <v>40.1</v>
      </c>
      <c r="N32" s="13">
        <f t="shared" si="8"/>
        <v>26.2</v>
      </c>
      <c r="O32" s="13">
        <f t="shared" si="9"/>
        <v>0</v>
      </c>
    </row>
    <row r="33" spans="1:15" ht="15" customHeight="1" x14ac:dyDescent="0.25">
      <c r="A33" s="20"/>
      <c r="C33" s="16" t="s">
        <v>31</v>
      </c>
      <c r="D33" s="9">
        <f t="shared" si="0"/>
        <v>5.0999999999999996</v>
      </c>
      <c r="E33" s="17">
        <v>5.0999999999999996</v>
      </c>
      <c r="F33" s="17">
        <v>3.9</v>
      </c>
      <c r="G33" s="17"/>
      <c r="H33" s="10">
        <f t="shared" si="1"/>
        <v>0</v>
      </c>
      <c r="I33" s="11"/>
      <c r="J33" s="11"/>
      <c r="K33" s="218"/>
      <c r="L33" s="13">
        <f t="shared" si="6"/>
        <v>5.0999999999999996</v>
      </c>
      <c r="M33" s="13">
        <f t="shared" si="7"/>
        <v>5.0999999999999996</v>
      </c>
      <c r="N33" s="13">
        <f t="shared" si="8"/>
        <v>3.9</v>
      </c>
      <c r="O33" s="13">
        <f t="shared" si="9"/>
        <v>0</v>
      </c>
    </row>
    <row r="34" spans="1:15" ht="15" customHeight="1" x14ac:dyDescent="0.25">
      <c r="A34" s="20"/>
      <c r="C34" s="16" t="s">
        <v>22</v>
      </c>
      <c r="D34" s="9">
        <f t="shared" si="0"/>
        <v>64.8</v>
      </c>
      <c r="E34" s="17">
        <v>64.8</v>
      </c>
      <c r="F34" s="17">
        <v>41.5</v>
      </c>
      <c r="G34" s="17"/>
      <c r="H34" s="10">
        <f t="shared" si="1"/>
        <v>0</v>
      </c>
      <c r="I34" s="11"/>
      <c r="J34" s="11"/>
      <c r="K34" s="218"/>
      <c r="L34" s="13">
        <f t="shared" si="6"/>
        <v>64.8</v>
      </c>
      <c r="M34" s="13">
        <f t="shared" si="7"/>
        <v>64.8</v>
      </c>
      <c r="N34" s="13">
        <f t="shared" si="8"/>
        <v>41.5</v>
      </c>
      <c r="O34" s="13">
        <f t="shared" si="9"/>
        <v>0</v>
      </c>
    </row>
    <row r="35" spans="1:15" ht="15" customHeight="1" x14ac:dyDescent="0.25">
      <c r="A35" s="20"/>
      <c r="C35" s="98" t="s">
        <v>30</v>
      </c>
      <c r="D35" s="9">
        <f t="shared" si="0"/>
        <v>2.8</v>
      </c>
      <c r="E35" s="17">
        <v>2.8</v>
      </c>
      <c r="F35" s="17">
        <v>2.1</v>
      </c>
      <c r="G35" s="17"/>
      <c r="H35" s="10">
        <f t="shared" si="1"/>
        <v>0</v>
      </c>
      <c r="I35" s="11"/>
      <c r="J35" s="11"/>
      <c r="K35" s="218"/>
      <c r="L35" s="13">
        <f t="shared" si="6"/>
        <v>2.8</v>
      </c>
      <c r="M35" s="13">
        <f t="shared" si="7"/>
        <v>2.8</v>
      </c>
      <c r="N35" s="13">
        <f t="shared" si="8"/>
        <v>2.1</v>
      </c>
      <c r="O35" s="13">
        <f t="shared" si="9"/>
        <v>0</v>
      </c>
    </row>
    <row r="36" spans="1:15" ht="15" customHeight="1" x14ac:dyDescent="0.25">
      <c r="A36" s="41"/>
      <c r="B36" s="272"/>
      <c r="C36" s="98" t="s">
        <v>24</v>
      </c>
      <c r="D36" s="9">
        <f t="shared" si="0"/>
        <v>14</v>
      </c>
      <c r="E36" s="17">
        <v>14</v>
      </c>
      <c r="F36" s="17">
        <v>10.6</v>
      </c>
      <c r="G36" s="17"/>
      <c r="H36" s="10">
        <f t="shared" si="1"/>
        <v>0</v>
      </c>
      <c r="I36" s="11"/>
      <c r="J36" s="11"/>
      <c r="K36" s="218"/>
      <c r="L36" s="13">
        <f t="shared" ref="L36" si="12">M36+O36</f>
        <v>14</v>
      </c>
      <c r="M36" s="13">
        <f t="shared" ref="M36" si="13">E36+I36</f>
        <v>14</v>
      </c>
      <c r="N36" s="13">
        <f t="shared" ref="N36" si="14">F36+J36</f>
        <v>10.6</v>
      </c>
      <c r="O36" s="13">
        <f t="shared" ref="O36" si="15">G36+K36</f>
        <v>0</v>
      </c>
    </row>
    <row r="37" spans="1:15" ht="15" customHeight="1" x14ac:dyDescent="0.25">
      <c r="A37" s="6" t="s">
        <v>77</v>
      </c>
      <c r="B37" s="18" t="s">
        <v>12</v>
      </c>
      <c r="C37" s="16"/>
      <c r="D37" s="9">
        <f t="shared" si="0"/>
        <v>116.5</v>
      </c>
      <c r="E37" s="17">
        <f>SUM(E38:E41)</f>
        <v>116.5</v>
      </c>
      <c r="F37" s="17">
        <f>SUM(F38:F41)</f>
        <v>75.3</v>
      </c>
      <c r="G37" s="17">
        <f t="shared" ref="G37:O37" si="16">SUM(G38:G41)</f>
        <v>0</v>
      </c>
      <c r="H37" s="10">
        <f t="shared" si="1"/>
        <v>0</v>
      </c>
      <c r="I37" s="11">
        <f t="shared" si="16"/>
        <v>0</v>
      </c>
      <c r="J37" s="11">
        <f t="shared" si="16"/>
        <v>0</v>
      </c>
      <c r="K37" s="218">
        <f t="shared" si="16"/>
        <v>0</v>
      </c>
      <c r="L37" s="13">
        <f t="shared" si="16"/>
        <v>116.5</v>
      </c>
      <c r="M37" s="13">
        <f t="shared" si="16"/>
        <v>116.5</v>
      </c>
      <c r="N37" s="13">
        <f t="shared" si="16"/>
        <v>75.3</v>
      </c>
      <c r="O37" s="13">
        <f t="shared" si="16"/>
        <v>0</v>
      </c>
    </row>
    <row r="38" spans="1:15" ht="15" customHeight="1" x14ac:dyDescent="0.25">
      <c r="A38" s="20"/>
      <c r="C38" s="16" t="s">
        <v>9</v>
      </c>
      <c r="D38" s="9">
        <f t="shared" si="0"/>
        <v>35.200000000000003</v>
      </c>
      <c r="E38" s="17">
        <v>35.200000000000003</v>
      </c>
      <c r="F38" s="17">
        <v>23.6</v>
      </c>
      <c r="G38" s="17"/>
      <c r="H38" s="10">
        <f t="shared" si="1"/>
        <v>0</v>
      </c>
      <c r="I38" s="11"/>
      <c r="J38" s="11"/>
      <c r="K38" s="218"/>
      <c r="L38" s="13">
        <f t="shared" ref="L38:L53" si="17">M38+O38</f>
        <v>35.200000000000003</v>
      </c>
      <c r="M38" s="13">
        <f t="shared" ref="M38:M53" si="18">E38+I38</f>
        <v>35.200000000000003</v>
      </c>
      <c r="N38" s="13">
        <f t="shared" ref="N38:N53" si="19">F38+J38</f>
        <v>23.6</v>
      </c>
      <c r="O38" s="13">
        <f t="shared" ref="O38:O53" si="20">G38+K38</f>
        <v>0</v>
      </c>
    </row>
    <row r="39" spans="1:15" ht="15" customHeight="1" x14ac:dyDescent="0.25">
      <c r="A39" s="20"/>
      <c r="C39" s="16" t="s">
        <v>31</v>
      </c>
      <c r="D39" s="9">
        <f t="shared" si="0"/>
        <v>7.6</v>
      </c>
      <c r="E39" s="17">
        <v>7.6</v>
      </c>
      <c r="F39" s="17">
        <v>5.8</v>
      </c>
      <c r="G39" s="17"/>
      <c r="H39" s="10">
        <f t="shared" si="1"/>
        <v>0</v>
      </c>
      <c r="I39" s="11"/>
      <c r="J39" s="11"/>
      <c r="K39" s="218"/>
      <c r="L39" s="13">
        <f t="shared" si="17"/>
        <v>7.6</v>
      </c>
      <c r="M39" s="13">
        <f t="shared" si="18"/>
        <v>7.6</v>
      </c>
      <c r="N39" s="13">
        <f t="shared" si="19"/>
        <v>5.8</v>
      </c>
      <c r="O39" s="13">
        <f t="shared" si="20"/>
        <v>0</v>
      </c>
    </row>
    <row r="40" spans="1:15" ht="15" customHeight="1" x14ac:dyDescent="0.25">
      <c r="A40" s="20"/>
      <c r="C40" s="16" t="s">
        <v>22</v>
      </c>
      <c r="D40" s="9">
        <f t="shared" si="0"/>
        <v>59.7</v>
      </c>
      <c r="E40" s="17">
        <v>59.7</v>
      </c>
      <c r="F40" s="17">
        <v>35.299999999999997</v>
      </c>
      <c r="G40" s="17"/>
      <c r="H40" s="10">
        <f t="shared" si="1"/>
        <v>0</v>
      </c>
      <c r="I40" s="11"/>
      <c r="J40" s="11"/>
      <c r="K40" s="218"/>
      <c r="L40" s="13">
        <f t="shared" si="17"/>
        <v>59.7</v>
      </c>
      <c r="M40" s="13">
        <f t="shared" si="18"/>
        <v>59.7</v>
      </c>
      <c r="N40" s="13">
        <f t="shared" si="19"/>
        <v>35.299999999999997</v>
      </c>
      <c r="O40" s="13">
        <f t="shared" si="20"/>
        <v>0</v>
      </c>
    </row>
    <row r="41" spans="1:15" ht="15" customHeight="1" x14ac:dyDescent="0.25">
      <c r="A41" s="41"/>
      <c r="B41" s="272"/>
      <c r="C41" s="98" t="s">
        <v>24</v>
      </c>
      <c r="D41" s="9">
        <f t="shared" si="0"/>
        <v>14</v>
      </c>
      <c r="E41" s="17">
        <v>14</v>
      </c>
      <c r="F41" s="17">
        <v>10.6</v>
      </c>
      <c r="G41" s="17"/>
      <c r="H41" s="10">
        <f t="shared" si="1"/>
        <v>0</v>
      </c>
      <c r="I41" s="11"/>
      <c r="J41" s="11"/>
      <c r="K41" s="218"/>
      <c r="L41" s="12">
        <f>M41+O41</f>
        <v>14</v>
      </c>
      <c r="M41" s="12">
        <f>E41+I41</f>
        <v>14</v>
      </c>
      <c r="N41" s="12">
        <f>F41+J41</f>
        <v>10.6</v>
      </c>
      <c r="O41" s="12">
        <f>G41+K41</f>
        <v>0</v>
      </c>
    </row>
    <row r="42" spans="1:15" ht="15" customHeight="1" x14ac:dyDescent="0.25">
      <c r="A42" s="6" t="s">
        <v>78</v>
      </c>
      <c r="B42" s="18" t="s">
        <v>13</v>
      </c>
      <c r="C42" s="16"/>
      <c r="D42" s="9">
        <f t="shared" si="0"/>
        <v>69.599999999999994</v>
      </c>
      <c r="E42" s="17">
        <f>SUM(E43:E46)</f>
        <v>69.599999999999994</v>
      </c>
      <c r="F42" s="17">
        <f>SUM(F43:F46)</f>
        <v>46.4</v>
      </c>
      <c r="G42" s="17">
        <f>SUM(G43:G46)</f>
        <v>0</v>
      </c>
      <c r="H42" s="10">
        <f t="shared" si="1"/>
        <v>0</v>
      </c>
      <c r="I42" s="11">
        <f t="shared" ref="I42:O42" si="21">SUM(I43:I46)</f>
        <v>0</v>
      </c>
      <c r="J42" s="11">
        <f t="shared" si="21"/>
        <v>0</v>
      </c>
      <c r="K42" s="218">
        <f t="shared" si="21"/>
        <v>0</v>
      </c>
      <c r="L42" s="13">
        <f t="shared" si="21"/>
        <v>69.599999999999994</v>
      </c>
      <c r="M42" s="13">
        <f t="shared" si="21"/>
        <v>69.599999999999994</v>
      </c>
      <c r="N42" s="13">
        <f t="shared" si="21"/>
        <v>46.4</v>
      </c>
      <c r="O42" s="13">
        <f t="shared" si="21"/>
        <v>0</v>
      </c>
    </row>
    <row r="43" spans="1:15" ht="15" customHeight="1" x14ac:dyDescent="0.25">
      <c r="A43" s="20"/>
      <c r="C43" s="16" t="s">
        <v>9</v>
      </c>
      <c r="D43" s="9">
        <f t="shared" si="0"/>
        <v>35.9</v>
      </c>
      <c r="E43" s="17">
        <v>35.9</v>
      </c>
      <c r="F43" s="17">
        <v>21.4</v>
      </c>
      <c r="G43" s="17"/>
      <c r="H43" s="10">
        <f t="shared" si="1"/>
        <v>0</v>
      </c>
      <c r="I43" s="11"/>
      <c r="J43" s="11"/>
      <c r="K43" s="218"/>
      <c r="L43" s="13">
        <f t="shared" si="17"/>
        <v>35.9</v>
      </c>
      <c r="M43" s="13">
        <f t="shared" si="18"/>
        <v>35.9</v>
      </c>
      <c r="N43" s="13">
        <f t="shared" si="19"/>
        <v>21.4</v>
      </c>
      <c r="O43" s="13">
        <f t="shared" si="20"/>
        <v>0</v>
      </c>
    </row>
    <row r="44" spans="1:15" ht="15" customHeight="1" x14ac:dyDescent="0.25">
      <c r="A44" s="20"/>
      <c r="C44" s="16" t="s">
        <v>31</v>
      </c>
      <c r="D44" s="9">
        <f t="shared" si="0"/>
        <v>5.0999999999999996</v>
      </c>
      <c r="E44" s="17">
        <v>5.0999999999999996</v>
      </c>
      <c r="F44" s="17">
        <v>3.9</v>
      </c>
      <c r="G44" s="17"/>
      <c r="H44" s="10">
        <f t="shared" si="1"/>
        <v>0</v>
      </c>
      <c r="I44" s="11"/>
      <c r="J44" s="11"/>
      <c r="K44" s="218"/>
      <c r="L44" s="13">
        <f t="shared" si="17"/>
        <v>5.0999999999999996</v>
      </c>
      <c r="M44" s="13">
        <f t="shared" si="18"/>
        <v>5.0999999999999996</v>
      </c>
      <c r="N44" s="13">
        <f t="shared" si="19"/>
        <v>3.9</v>
      </c>
      <c r="O44" s="13">
        <f t="shared" si="20"/>
        <v>0</v>
      </c>
    </row>
    <row r="45" spans="1:15" ht="15" customHeight="1" x14ac:dyDescent="0.25">
      <c r="A45" s="20"/>
      <c r="C45" s="16" t="s">
        <v>22</v>
      </c>
      <c r="D45" s="9">
        <f t="shared" si="0"/>
        <v>14.6</v>
      </c>
      <c r="E45" s="17">
        <v>14.6</v>
      </c>
      <c r="F45" s="17">
        <v>10.5</v>
      </c>
      <c r="G45" s="17"/>
      <c r="H45" s="10">
        <f t="shared" si="1"/>
        <v>0</v>
      </c>
      <c r="I45" s="11"/>
      <c r="J45" s="11"/>
      <c r="K45" s="218"/>
      <c r="L45" s="13">
        <f t="shared" si="17"/>
        <v>14.6</v>
      </c>
      <c r="M45" s="13">
        <f t="shared" si="18"/>
        <v>14.6</v>
      </c>
      <c r="N45" s="13">
        <f t="shared" si="19"/>
        <v>10.5</v>
      </c>
      <c r="O45" s="13">
        <f t="shared" si="20"/>
        <v>0</v>
      </c>
    </row>
    <row r="46" spans="1:15" ht="15" customHeight="1" x14ac:dyDescent="0.25">
      <c r="A46" s="41"/>
      <c r="B46" s="272"/>
      <c r="C46" s="98" t="s">
        <v>24</v>
      </c>
      <c r="D46" s="9">
        <f t="shared" si="0"/>
        <v>14</v>
      </c>
      <c r="E46" s="17">
        <v>14</v>
      </c>
      <c r="F46" s="17">
        <v>10.6</v>
      </c>
      <c r="G46" s="17"/>
      <c r="H46" s="10">
        <f t="shared" si="1"/>
        <v>0</v>
      </c>
      <c r="I46" s="11"/>
      <c r="J46" s="11"/>
      <c r="K46" s="218"/>
      <c r="L46" s="12">
        <f>M46+O46</f>
        <v>14</v>
      </c>
      <c r="M46" s="12">
        <f>E46+I46</f>
        <v>14</v>
      </c>
      <c r="N46" s="12">
        <f>F46+J46</f>
        <v>10.6</v>
      </c>
      <c r="O46" s="12">
        <f>G46+K46</f>
        <v>0</v>
      </c>
    </row>
    <row r="47" spans="1:15" ht="15" customHeight="1" x14ac:dyDescent="0.25">
      <c r="A47" s="6" t="s">
        <v>79</v>
      </c>
      <c r="B47" s="30" t="s">
        <v>14</v>
      </c>
      <c r="C47" s="31"/>
      <c r="D47" s="9">
        <f t="shared" si="0"/>
        <v>76.099999999999994</v>
      </c>
      <c r="E47" s="17">
        <f t="shared" ref="E47:O47" si="22">SUM(E48:E51)</f>
        <v>76.099999999999994</v>
      </c>
      <c r="F47" s="17">
        <f t="shared" si="22"/>
        <v>53.1</v>
      </c>
      <c r="G47" s="17">
        <f t="shared" si="22"/>
        <v>0</v>
      </c>
      <c r="H47" s="10">
        <f t="shared" si="1"/>
        <v>0</v>
      </c>
      <c r="I47" s="11">
        <f t="shared" si="22"/>
        <v>0</v>
      </c>
      <c r="J47" s="11">
        <f t="shared" si="22"/>
        <v>0</v>
      </c>
      <c r="K47" s="218">
        <f t="shared" si="22"/>
        <v>0</v>
      </c>
      <c r="L47" s="13">
        <f t="shared" si="22"/>
        <v>76.099999999999994</v>
      </c>
      <c r="M47" s="13">
        <f t="shared" si="22"/>
        <v>76.099999999999994</v>
      </c>
      <c r="N47" s="13">
        <f t="shared" si="22"/>
        <v>53.1</v>
      </c>
      <c r="O47" s="13">
        <f t="shared" si="22"/>
        <v>0</v>
      </c>
    </row>
    <row r="48" spans="1:15" ht="15" customHeight="1" x14ac:dyDescent="0.25">
      <c r="A48" s="20"/>
      <c r="B48" s="81"/>
      <c r="C48" s="31" t="s">
        <v>9</v>
      </c>
      <c r="D48" s="9">
        <f t="shared" si="0"/>
        <v>38</v>
      </c>
      <c r="E48" s="17">
        <v>38</v>
      </c>
      <c r="F48" s="17">
        <v>24.2</v>
      </c>
      <c r="G48" s="17"/>
      <c r="H48" s="10">
        <f t="shared" si="1"/>
        <v>0</v>
      </c>
      <c r="I48" s="11"/>
      <c r="J48" s="11"/>
      <c r="K48" s="218"/>
      <c r="L48" s="13">
        <f t="shared" si="17"/>
        <v>38</v>
      </c>
      <c r="M48" s="13">
        <f t="shared" si="18"/>
        <v>38</v>
      </c>
      <c r="N48" s="13">
        <f t="shared" si="19"/>
        <v>24.2</v>
      </c>
      <c r="O48" s="13">
        <f t="shared" si="20"/>
        <v>0</v>
      </c>
    </row>
    <row r="49" spans="1:15" ht="15" customHeight="1" x14ac:dyDescent="0.25">
      <c r="A49" s="20"/>
      <c r="B49" s="81"/>
      <c r="C49" s="31" t="s">
        <v>31</v>
      </c>
      <c r="D49" s="9">
        <f t="shared" si="0"/>
        <v>5.0999999999999996</v>
      </c>
      <c r="E49" s="17">
        <v>5.0999999999999996</v>
      </c>
      <c r="F49" s="17">
        <v>3.9</v>
      </c>
      <c r="G49" s="17"/>
      <c r="H49" s="10">
        <f t="shared" si="1"/>
        <v>0</v>
      </c>
      <c r="I49" s="11"/>
      <c r="J49" s="11"/>
      <c r="K49" s="218"/>
      <c r="L49" s="13">
        <f t="shared" si="17"/>
        <v>5.0999999999999996</v>
      </c>
      <c r="M49" s="13">
        <f t="shared" si="18"/>
        <v>5.0999999999999996</v>
      </c>
      <c r="N49" s="13">
        <f t="shared" si="19"/>
        <v>3.9</v>
      </c>
      <c r="O49" s="13">
        <f t="shared" si="20"/>
        <v>0</v>
      </c>
    </row>
    <row r="50" spans="1:15" ht="15" customHeight="1" x14ac:dyDescent="0.25">
      <c r="A50" s="20"/>
      <c r="B50" s="81"/>
      <c r="C50" s="31" t="s">
        <v>22</v>
      </c>
      <c r="D50" s="9">
        <f t="shared" si="0"/>
        <v>18.899999999999999</v>
      </c>
      <c r="E50" s="17">
        <v>18.899999999999999</v>
      </c>
      <c r="F50" s="17">
        <v>14.4</v>
      </c>
      <c r="G50" s="17"/>
      <c r="H50" s="10">
        <f t="shared" si="1"/>
        <v>0</v>
      </c>
      <c r="I50" s="11"/>
      <c r="J50" s="11"/>
      <c r="K50" s="218"/>
      <c r="L50" s="13">
        <f t="shared" si="17"/>
        <v>18.899999999999999</v>
      </c>
      <c r="M50" s="13">
        <f t="shared" si="18"/>
        <v>18.899999999999999</v>
      </c>
      <c r="N50" s="13">
        <f t="shared" si="19"/>
        <v>14.4</v>
      </c>
      <c r="O50" s="13">
        <f t="shared" si="20"/>
        <v>0</v>
      </c>
    </row>
    <row r="51" spans="1:15" ht="15" customHeight="1" x14ac:dyDescent="0.25">
      <c r="A51" s="41"/>
      <c r="B51" s="42"/>
      <c r="C51" s="83" t="s">
        <v>24</v>
      </c>
      <c r="D51" s="9">
        <f t="shared" si="0"/>
        <v>14.1</v>
      </c>
      <c r="E51" s="17">
        <v>14.1</v>
      </c>
      <c r="F51" s="17">
        <v>10.6</v>
      </c>
      <c r="G51" s="17"/>
      <c r="H51" s="10">
        <f t="shared" si="1"/>
        <v>0</v>
      </c>
      <c r="I51" s="11"/>
      <c r="J51" s="11"/>
      <c r="K51" s="218"/>
      <c r="L51" s="12">
        <f>M51+O51</f>
        <v>14.1</v>
      </c>
      <c r="M51" s="12">
        <f>E51+I51</f>
        <v>14.1</v>
      </c>
      <c r="N51" s="12">
        <f>F51+J51</f>
        <v>10.6</v>
      </c>
      <c r="O51" s="12">
        <f>G51+K51</f>
        <v>0</v>
      </c>
    </row>
    <row r="52" spans="1:15" ht="15" customHeight="1" x14ac:dyDescent="0.25">
      <c r="A52" s="160" t="s">
        <v>80</v>
      </c>
      <c r="B52" s="30" t="s">
        <v>15</v>
      </c>
      <c r="C52" s="31"/>
      <c r="D52" s="9">
        <f t="shared" si="0"/>
        <v>83.4</v>
      </c>
      <c r="E52" s="17">
        <f>SUM(E53:E56)</f>
        <v>83.4</v>
      </c>
      <c r="F52" s="17">
        <f>SUM(F53:F56)</f>
        <v>60.1</v>
      </c>
      <c r="G52" s="17">
        <f t="shared" ref="G52:O52" si="23">SUM(G53:G56)</f>
        <v>0</v>
      </c>
      <c r="H52" s="10">
        <f t="shared" si="1"/>
        <v>0</v>
      </c>
      <c r="I52" s="11">
        <f t="shared" si="23"/>
        <v>0</v>
      </c>
      <c r="J52" s="11">
        <f t="shared" si="23"/>
        <v>0</v>
      </c>
      <c r="K52" s="218">
        <f t="shared" si="23"/>
        <v>0</v>
      </c>
      <c r="L52" s="13">
        <f t="shared" si="23"/>
        <v>83.4</v>
      </c>
      <c r="M52" s="13">
        <f t="shared" si="23"/>
        <v>83.4</v>
      </c>
      <c r="N52" s="13">
        <f t="shared" si="23"/>
        <v>60.1</v>
      </c>
      <c r="O52" s="13">
        <f t="shared" si="23"/>
        <v>0</v>
      </c>
    </row>
    <row r="53" spans="1:15" ht="15" customHeight="1" x14ac:dyDescent="0.25">
      <c r="A53" s="164"/>
      <c r="B53" s="81"/>
      <c r="C53" s="31" t="s">
        <v>9</v>
      </c>
      <c r="D53" s="9">
        <f t="shared" si="0"/>
        <v>32.299999999999997</v>
      </c>
      <c r="E53" s="17">
        <v>32.299999999999997</v>
      </c>
      <c r="F53" s="17">
        <v>21.3</v>
      </c>
      <c r="G53" s="17"/>
      <c r="H53" s="10">
        <f t="shared" si="1"/>
        <v>0</v>
      </c>
      <c r="I53" s="11"/>
      <c r="J53" s="11"/>
      <c r="K53" s="218"/>
      <c r="L53" s="13">
        <f t="shared" si="17"/>
        <v>32.299999999999997</v>
      </c>
      <c r="M53" s="13">
        <f t="shared" si="18"/>
        <v>32.299999999999997</v>
      </c>
      <c r="N53" s="13">
        <f t="shared" si="19"/>
        <v>21.3</v>
      </c>
      <c r="O53" s="13">
        <f t="shared" si="20"/>
        <v>0</v>
      </c>
    </row>
    <row r="54" spans="1:15" ht="15" customHeight="1" x14ac:dyDescent="0.25">
      <c r="A54" s="164"/>
      <c r="B54" s="81"/>
      <c r="C54" s="31" t="s">
        <v>31</v>
      </c>
      <c r="D54" s="9">
        <f t="shared" si="0"/>
        <v>7.6</v>
      </c>
      <c r="E54" s="17">
        <v>7.6</v>
      </c>
      <c r="F54" s="17">
        <v>5.8</v>
      </c>
      <c r="G54" s="17"/>
      <c r="H54" s="10">
        <f t="shared" si="1"/>
        <v>0</v>
      </c>
      <c r="I54" s="11"/>
      <c r="J54" s="11"/>
      <c r="K54" s="218"/>
      <c r="L54" s="13">
        <f>M54+O54</f>
        <v>7.6</v>
      </c>
      <c r="M54" s="13">
        <f>E54+I54</f>
        <v>7.6</v>
      </c>
      <c r="N54" s="13">
        <f>F54+J54</f>
        <v>5.8</v>
      </c>
      <c r="O54" s="13">
        <f>G54+K54</f>
        <v>0</v>
      </c>
    </row>
    <row r="55" spans="1:15" ht="15" customHeight="1" x14ac:dyDescent="0.25">
      <c r="A55" s="164"/>
      <c r="B55" s="81"/>
      <c r="C55" s="31" t="s">
        <v>22</v>
      </c>
      <c r="D55" s="9">
        <f t="shared" si="0"/>
        <v>29.3</v>
      </c>
      <c r="E55" s="17">
        <v>29.3</v>
      </c>
      <c r="F55" s="17">
        <v>22.4</v>
      </c>
      <c r="G55" s="17"/>
      <c r="H55" s="10">
        <f t="shared" si="1"/>
        <v>0</v>
      </c>
      <c r="I55" s="11"/>
      <c r="J55" s="11"/>
      <c r="K55" s="218"/>
      <c r="L55" s="13">
        <f t="shared" ref="L55:L75" si="24">M55+O55</f>
        <v>29.3</v>
      </c>
      <c r="M55" s="13">
        <f t="shared" ref="M55:M75" si="25">E55+I55</f>
        <v>29.3</v>
      </c>
      <c r="N55" s="13">
        <f t="shared" ref="N55:N75" si="26">F55+J55</f>
        <v>22.4</v>
      </c>
      <c r="O55" s="13">
        <f t="shared" ref="O55:O75" si="27">G55+K55</f>
        <v>0</v>
      </c>
    </row>
    <row r="56" spans="1:15" ht="15" customHeight="1" x14ac:dyDescent="0.25">
      <c r="A56" s="273"/>
      <c r="B56" s="42"/>
      <c r="C56" s="83" t="s">
        <v>24</v>
      </c>
      <c r="D56" s="9">
        <f t="shared" si="0"/>
        <v>14.2</v>
      </c>
      <c r="E56" s="17">
        <v>14.2</v>
      </c>
      <c r="F56" s="17">
        <v>10.6</v>
      </c>
      <c r="G56" s="17"/>
      <c r="H56" s="10">
        <f t="shared" si="1"/>
        <v>0</v>
      </c>
      <c r="I56" s="11"/>
      <c r="J56" s="11"/>
      <c r="K56" s="218"/>
      <c r="L56" s="12">
        <f>M56+O56</f>
        <v>14.2</v>
      </c>
      <c r="M56" s="12">
        <f>E56+I56</f>
        <v>14.2</v>
      </c>
      <c r="N56" s="12">
        <f>F56+J56</f>
        <v>10.6</v>
      </c>
      <c r="O56" s="12">
        <f>G56+K56</f>
        <v>0</v>
      </c>
    </row>
    <row r="57" spans="1:15" ht="15" customHeight="1" x14ac:dyDescent="0.25">
      <c r="A57" s="6" t="s">
        <v>81</v>
      </c>
      <c r="B57" s="274" t="s">
        <v>16</v>
      </c>
      <c r="C57" s="16"/>
      <c r="D57" s="9">
        <f t="shared" si="0"/>
        <v>158.1</v>
      </c>
      <c r="E57" s="17">
        <f>SUM(E58:E61)</f>
        <v>158.1</v>
      </c>
      <c r="F57" s="17">
        <f>SUM(F58:F61)</f>
        <v>111.4</v>
      </c>
      <c r="G57" s="17">
        <f t="shared" ref="G57:O57" si="28">SUM(G58:G61)</f>
        <v>0</v>
      </c>
      <c r="H57" s="10">
        <f t="shared" si="1"/>
        <v>0</v>
      </c>
      <c r="I57" s="11">
        <f t="shared" si="28"/>
        <v>0</v>
      </c>
      <c r="J57" s="11">
        <f t="shared" si="28"/>
        <v>0</v>
      </c>
      <c r="K57" s="218">
        <f t="shared" si="28"/>
        <v>0</v>
      </c>
      <c r="L57" s="13">
        <f t="shared" si="28"/>
        <v>158.1</v>
      </c>
      <c r="M57" s="13">
        <f t="shared" si="28"/>
        <v>158.1</v>
      </c>
      <c r="N57" s="13">
        <f t="shared" si="28"/>
        <v>111.4</v>
      </c>
      <c r="O57" s="13">
        <f t="shared" si="28"/>
        <v>0</v>
      </c>
    </row>
    <row r="58" spans="1:15" ht="15" customHeight="1" x14ac:dyDescent="0.25">
      <c r="A58" s="20"/>
      <c r="B58" s="275"/>
      <c r="C58" s="16" t="s">
        <v>9</v>
      </c>
      <c r="D58" s="9">
        <f t="shared" si="0"/>
        <v>65.599999999999994</v>
      </c>
      <c r="E58" s="17">
        <v>65.599999999999994</v>
      </c>
      <c r="F58" s="17">
        <v>43.2</v>
      </c>
      <c r="G58" s="17"/>
      <c r="H58" s="10">
        <f t="shared" si="1"/>
        <v>0</v>
      </c>
      <c r="I58" s="11"/>
      <c r="J58" s="11"/>
      <c r="K58" s="218"/>
      <c r="L58" s="13">
        <f t="shared" si="24"/>
        <v>65.599999999999994</v>
      </c>
      <c r="M58" s="13">
        <f t="shared" si="25"/>
        <v>65.599999999999994</v>
      </c>
      <c r="N58" s="13">
        <f t="shared" si="26"/>
        <v>43.2</v>
      </c>
      <c r="O58" s="13">
        <f t="shared" si="27"/>
        <v>0</v>
      </c>
    </row>
    <row r="59" spans="1:15" ht="15" customHeight="1" x14ac:dyDescent="0.25">
      <c r="A59" s="20"/>
      <c r="B59" s="275"/>
      <c r="C59" s="16" t="s">
        <v>31</v>
      </c>
      <c r="D59" s="9">
        <f t="shared" si="0"/>
        <v>12.6</v>
      </c>
      <c r="E59" s="17">
        <v>12.6</v>
      </c>
      <c r="F59" s="17">
        <v>9.6</v>
      </c>
      <c r="G59" s="17"/>
      <c r="H59" s="10">
        <f t="shared" si="1"/>
        <v>0</v>
      </c>
      <c r="I59" s="11"/>
      <c r="J59" s="11"/>
      <c r="K59" s="218"/>
      <c r="L59" s="13">
        <f t="shared" si="24"/>
        <v>12.6</v>
      </c>
      <c r="M59" s="13">
        <f t="shared" si="25"/>
        <v>12.6</v>
      </c>
      <c r="N59" s="13">
        <f t="shared" si="26"/>
        <v>9.6</v>
      </c>
      <c r="O59" s="13">
        <f t="shared" si="27"/>
        <v>0</v>
      </c>
    </row>
    <row r="60" spans="1:15" ht="15" customHeight="1" x14ac:dyDescent="0.25">
      <c r="A60" s="20"/>
      <c r="B60" s="275"/>
      <c r="C60" s="16" t="s">
        <v>22</v>
      </c>
      <c r="D60" s="9">
        <f t="shared" si="0"/>
        <v>62.5</v>
      </c>
      <c r="E60" s="17">
        <v>62.5</v>
      </c>
      <c r="F60" s="17">
        <v>45.5</v>
      </c>
      <c r="G60" s="17"/>
      <c r="H60" s="10">
        <f t="shared" si="1"/>
        <v>0</v>
      </c>
      <c r="I60" s="11"/>
      <c r="J60" s="11"/>
      <c r="K60" s="218"/>
      <c r="L60" s="13">
        <f t="shared" si="24"/>
        <v>62.5</v>
      </c>
      <c r="M60" s="13">
        <f t="shared" si="25"/>
        <v>62.5</v>
      </c>
      <c r="N60" s="13">
        <f t="shared" si="26"/>
        <v>45.5</v>
      </c>
      <c r="O60" s="13">
        <f t="shared" si="27"/>
        <v>0</v>
      </c>
    </row>
    <row r="61" spans="1:15" ht="15" customHeight="1" x14ac:dyDescent="0.25">
      <c r="A61" s="276"/>
      <c r="B61" s="277"/>
      <c r="C61" s="98" t="s">
        <v>24</v>
      </c>
      <c r="D61" s="9">
        <f t="shared" si="0"/>
        <v>17.399999999999999</v>
      </c>
      <c r="E61" s="17">
        <v>17.399999999999999</v>
      </c>
      <c r="F61" s="17">
        <v>13.1</v>
      </c>
      <c r="G61" s="17"/>
      <c r="H61" s="10">
        <f t="shared" si="1"/>
        <v>0</v>
      </c>
      <c r="I61" s="11"/>
      <c r="J61" s="11"/>
      <c r="K61" s="218"/>
      <c r="L61" s="12">
        <f>M61+O61</f>
        <v>17.399999999999999</v>
      </c>
      <c r="M61" s="12">
        <f>E61+I61</f>
        <v>17.399999999999999</v>
      </c>
      <c r="N61" s="12">
        <f>F61+J61</f>
        <v>13.1</v>
      </c>
      <c r="O61" s="12">
        <f>G61+K61</f>
        <v>0</v>
      </c>
    </row>
    <row r="62" spans="1:15" ht="15" customHeight="1" x14ac:dyDescent="0.25">
      <c r="A62" s="6" t="s">
        <v>82</v>
      </c>
      <c r="B62" s="18" t="s">
        <v>17</v>
      </c>
      <c r="C62" s="16"/>
      <c r="D62" s="9">
        <f t="shared" si="0"/>
        <v>79.2</v>
      </c>
      <c r="E62" s="17">
        <f t="shared" ref="E62:O62" si="29">SUM(E63:E66)</f>
        <v>79.2</v>
      </c>
      <c r="F62" s="17">
        <f t="shared" si="29"/>
        <v>55.5</v>
      </c>
      <c r="G62" s="17">
        <f t="shared" si="29"/>
        <v>0</v>
      </c>
      <c r="H62" s="10">
        <f t="shared" si="1"/>
        <v>0</v>
      </c>
      <c r="I62" s="11">
        <f t="shared" si="29"/>
        <v>0</v>
      </c>
      <c r="J62" s="11">
        <f t="shared" si="29"/>
        <v>0</v>
      </c>
      <c r="K62" s="218">
        <f t="shared" si="29"/>
        <v>0</v>
      </c>
      <c r="L62" s="13">
        <f t="shared" si="29"/>
        <v>79.2</v>
      </c>
      <c r="M62" s="13">
        <f t="shared" si="29"/>
        <v>79.2</v>
      </c>
      <c r="N62" s="13">
        <f t="shared" si="29"/>
        <v>55.5</v>
      </c>
      <c r="O62" s="13">
        <f t="shared" si="29"/>
        <v>0</v>
      </c>
    </row>
    <row r="63" spans="1:15" ht="15" customHeight="1" x14ac:dyDescent="0.25">
      <c r="A63" s="20"/>
      <c r="C63" s="16" t="s">
        <v>9</v>
      </c>
      <c r="D63" s="9">
        <f t="shared" si="0"/>
        <v>38.700000000000003</v>
      </c>
      <c r="E63" s="17">
        <v>38.700000000000003</v>
      </c>
      <c r="F63" s="17">
        <v>24.8</v>
      </c>
      <c r="G63" s="17"/>
      <c r="H63" s="10">
        <f t="shared" si="1"/>
        <v>0</v>
      </c>
      <c r="I63" s="11"/>
      <c r="J63" s="11"/>
      <c r="K63" s="218"/>
      <c r="L63" s="13">
        <f t="shared" si="24"/>
        <v>38.700000000000003</v>
      </c>
      <c r="M63" s="13">
        <f t="shared" si="25"/>
        <v>38.700000000000003</v>
      </c>
      <c r="N63" s="13">
        <f t="shared" si="26"/>
        <v>24.8</v>
      </c>
      <c r="O63" s="13">
        <f t="shared" si="27"/>
        <v>0</v>
      </c>
    </row>
    <row r="64" spans="1:15" ht="15" customHeight="1" x14ac:dyDescent="0.25">
      <c r="A64" s="20"/>
      <c r="C64" s="16" t="s">
        <v>31</v>
      </c>
      <c r="D64" s="9">
        <f t="shared" si="0"/>
        <v>2.5</v>
      </c>
      <c r="E64" s="17">
        <v>2.5</v>
      </c>
      <c r="F64" s="17">
        <v>1.9</v>
      </c>
      <c r="G64" s="17"/>
      <c r="H64" s="10">
        <f t="shared" si="1"/>
        <v>0</v>
      </c>
      <c r="I64" s="11"/>
      <c r="J64" s="11"/>
      <c r="K64" s="218"/>
      <c r="L64" s="13">
        <f t="shared" si="24"/>
        <v>2.5</v>
      </c>
      <c r="M64" s="13">
        <f t="shared" si="25"/>
        <v>2.5</v>
      </c>
      <c r="N64" s="13">
        <f t="shared" si="26"/>
        <v>1.9</v>
      </c>
      <c r="O64" s="13">
        <f t="shared" si="27"/>
        <v>0</v>
      </c>
    </row>
    <row r="65" spans="1:15" ht="15" customHeight="1" x14ac:dyDescent="0.25">
      <c r="A65" s="20"/>
      <c r="C65" s="16" t="s">
        <v>22</v>
      </c>
      <c r="D65" s="9">
        <f t="shared" si="0"/>
        <v>23.8</v>
      </c>
      <c r="E65" s="17">
        <v>23.8</v>
      </c>
      <c r="F65" s="17">
        <v>18.2</v>
      </c>
      <c r="G65" s="17"/>
      <c r="H65" s="10">
        <f t="shared" si="1"/>
        <v>0</v>
      </c>
      <c r="I65" s="11"/>
      <c r="J65" s="11"/>
      <c r="K65" s="218"/>
      <c r="L65" s="13">
        <f t="shared" si="24"/>
        <v>23.8</v>
      </c>
      <c r="M65" s="13">
        <f t="shared" si="25"/>
        <v>23.8</v>
      </c>
      <c r="N65" s="13">
        <f t="shared" si="26"/>
        <v>18.2</v>
      </c>
      <c r="O65" s="13">
        <f t="shared" si="27"/>
        <v>0</v>
      </c>
    </row>
    <row r="66" spans="1:15" ht="15" customHeight="1" x14ac:dyDescent="0.25">
      <c r="A66" s="41"/>
      <c r="B66" s="272"/>
      <c r="C66" s="98" t="s">
        <v>24</v>
      </c>
      <c r="D66" s="9">
        <f t="shared" si="0"/>
        <v>14.2</v>
      </c>
      <c r="E66" s="17">
        <v>14.2</v>
      </c>
      <c r="F66" s="17">
        <v>10.6</v>
      </c>
      <c r="G66" s="17"/>
      <c r="H66" s="10">
        <f t="shared" si="1"/>
        <v>0</v>
      </c>
      <c r="I66" s="11"/>
      <c r="J66" s="11"/>
      <c r="K66" s="218"/>
      <c r="L66" s="12">
        <f>M66+O66</f>
        <v>14.2</v>
      </c>
      <c r="M66" s="12">
        <f>E66+I66</f>
        <v>14.2</v>
      </c>
      <c r="N66" s="12">
        <f>F66+J66</f>
        <v>10.6</v>
      </c>
      <c r="O66" s="12">
        <f>G66+K66</f>
        <v>0</v>
      </c>
    </row>
    <row r="67" spans="1:15" ht="15" customHeight="1" x14ac:dyDescent="0.25">
      <c r="A67" s="6" t="s">
        <v>83</v>
      </c>
      <c r="B67" s="18" t="s">
        <v>18</v>
      </c>
      <c r="C67" s="16"/>
      <c r="D67" s="9">
        <f t="shared" si="0"/>
        <v>58.2</v>
      </c>
      <c r="E67" s="17">
        <f t="shared" ref="E67:O67" si="30">SUM(E68:E71)</f>
        <v>58.2</v>
      </c>
      <c r="F67" s="17">
        <f t="shared" si="30"/>
        <v>42.099999999999994</v>
      </c>
      <c r="G67" s="17">
        <f t="shared" si="30"/>
        <v>0</v>
      </c>
      <c r="H67" s="10">
        <f t="shared" si="1"/>
        <v>0</v>
      </c>
      <c r="I67" s="11">
        <f t="shared" si="30"/>
        <v>0</v>
      </c>
      <c r="J67" s="11">
        <f t="shared" si="30"/>
        <v>0</v>
      </c>
      <c r="K67" s="218">
        <f t="shared" si="30"/>
        <v>0</v>
      </c>
      <c r="L67" s="13">
        <f t="shared" si="30"/>
        <v>58.2</v>
      </c>
      <c r="M67" s="13">
        <f t="shared" si="30"/>
        <v>58.2</v>
      </c>
      <c r="N67" s="13">
        <f t="shared" si="30"/>
        <v>42.099999999999994</v>
      </c>
      <c r="O67" s="13">
        <f t="shared" si="30"/>
        <v>0</v>
      </c>
    </row>
    <row r="68" spans="1:15" ht="15" customHeight="1" x14ac:dyDescent="0.25">
      <c r="A68" s="20"/>
      <c r="C68" s="16" t="s">
        <v>9</v>
      </c>
      <c r="D68" s="9">
        <f t="shared" si="0"/>
        <v>25.9</v>
      </c>
      <c r="E68" s="17">
        <v>25.9</v>
      </c>
      <c r="F68" s="17">
        <v>17.5</v>
      </c>
      <c r="G68" s="17"/>
      <c r="H68" s="10">
        <f t="shared" si="1"/>
        <v>0</v>
      </c>
      <c r="I68" s="11"/>
      <c r="J68" s="11"/>
      <c r="K68" s="218"/>
      <c r="L68" s="13">
        <f t="shared" si="24"/>
        <v>25.9</v>
      </c>
      <c r="M68" s="13">
        <f t="shared" si="25"/>
        <v>25.9</v>
      </c>
      <c r="N68" s="13">
        <f t="shared" si="26"/>
        <v>17.5</v>
      </c>
      <c r="O68" s="13">
        <f t="shared" si="27"/>
        <v>0</v>
      </c>
    </row>
    <row r="69" spans="1:15" ht="15" customHeight="1" x14ac:dyDescent="0.25">
      <c r="A69" s="20"/>
      <c r="C69" s="16" t="s">
        <v>31</v>
      </c>
      <c r="D69" s="9">
        <f t="shared" si="0"/>
        <v>2.5</v>
      </c>
      <c r="E69" s="17">
        <v>2.5</v>
      </c>
      <c r="F69" s="17">
        <v>1.9</v>
      </c>
      <c r="G69" s="17"/>
      <c r="H69" s="10">
        <f t="shared" si="1"/>
        <v>0</v>
      </c>
      <c r="I69" s="11"/>
      <c r="J69" s="11"/>
      <c r="K69" s="218"/>
      <c r="L69" s="13">
        <f t="shared" si="24"/>
        <v>2.5</v>
      </c>
      <c r="M69" s="13">
        <f t="shared" si="25"/>
        <v>2.5</v>
      </c>
      <c r="N69" s="13">
        <f t="shared" si="26"/>
        <v>1.9</v>
      </c>
      <c r="O69" s="13">
        <f t="shared" si="27"/>
        <v>0</v>
      </c>
    </row>
    <row r="70" spans="1:15" ht="15" customHeight="1" x14ac:dyDescent="0.25">
      <c r="A70" s="20"/>
      <c r="C70" s="16" t="s">
        <v>22</v>
      </c>
      <c r="D70" s="9">
        <f t="shared" si="0"/>
        <v>22.8</v>
      </c>
      <c r="E70" s="17">
        <v>22.8</v>
      </c>
      <c r="F70" s="17">
        <v>17.399999999999999</v>
      </c>
      <c r="G70" s="17"/>
      <c r="H70" s="10">
        <f t="shared" si="1"/>
        <v>0</v>
      </c>
      <c r="I70" s="11"/>
      <c r="J70" s="11"/>
      <c r="K70" s="218"/>
      <c r="L70" s="13">
        <f t="shared" si="24"/>
        <v>22.8</v>
      </c>
      <c r="M70" s="13">
        <f t="shared" si="25"/>
        <v>22.8</v>
      </c>
      <c r="N70" s="13">
        <f t="shared" si="26"/>
        <v>17.399999999999999</v>
      </c>
      <c r="O70" s="13">
        <f t="shared" si="27"/>
        <v>0</v>
      </c>
    </row>
    <row r="71" spans="1:15" ht="15" customHeight="1" x14ac:dyDescent="0.25">
      <c r="A71" s="41"/>
      <c r="B71" s="272"/>
      <c r="C71" s="98" t="s">
        <v>24</v>
      </c>
      <c r="D71" s="9">
        <f t="shared" si="0"/>
        <v>7</v>
      </c>
      <c r="E71" s="17">
        <v>7</v>
      </c>
      <c r="F71" s="17">
        <v>5.3</v>
      </c>
      <c r="G71" s="17"/>
      <c r="H71" s="10">
        <f t="shared" si="1"/>
        <v>0</v>
      </c>
      <c r="I71" s="11"/>
      <c r="J71" s="11"/>
      <c r="K71" s="218"/>
      <c r="L71" s="12">
        <f>M71+O71</f>
        <v>7</v>
      </c>
      <c r="M71" s="12">
        <f>E71+I71</f>
        <v>7</v>
      </c>
      <c r="N71" s="12">
        <f>F71+J71</f>
        <v>5.3</v>
      </c>
      <c r="O71" s="12">
        <f>G71+K71</f>
        <v>0</v>
      </c>
    </row>
    <row r="72" spans="1:15" ht="15" customHeight="1" x14ac:dyDescent="0.25">
      <c r="A72" s="6" t="s">
        <v>84</v>
      </c>
      <c r="B72" s="18" t="s">
        <v>19</v>
      </c>
      <c r="C72" s="16"/>
      <c r="D72" s="9">
        <f t="shared" si="0"/>
        <v>148.20000000000002</v>
      </c>
      <c r="E72" s="17">
        <f>SUM(E73:E75)</f>
        <v>143.20000000000002</v>
      </c>
      <c r="F72" s="17">
        <f>SUM(F73:F75)</f>
        <v>92.6</v>
      </c>
      <c r="G72" s="17">
        <f t="shared" ref="G72:O72" si="31">SUM(G73:G75)</f>
        <v>5</v>
      </c>
      <c r="H72" s="10">
        <f t="shared" si="1"/>
        <v>0</v>
      </c>
      <c r="I72" s="11">
        <f t="shared" si="31"/>
        <v>-3.5</v>
      </c>
      <c r="J72" s="11">
        <f t="shared" si="31"/>
        <v>0</v>
      </c>
      <c r="K72" s="218">
        <f t="shared" si="31"/>
        <v>3.5</v>
      </c>
      <c r="L72" s="13">
        <f t="shared" si="31"/>
        <v>148.20000000000002</v>
      </c>
      <c r="M72" s="13">
        <f t="shared" si="31"/>
        <v>139.70000000000002</v>
      </c>
      <c r="N72" s="13">
        <f t="shared" si="31"/>
        <v>92.6</v>
      </c>
      <c r="O72" s="13">
        <f t="shared" si="31"/>
        <v>8.5</v>
      </c>
    </row>
    <row r="73" spans="1:15" ht="15" customHeight="1" x14ac:dyDescent="0.25">
      <c r="A73" s="20"/>
      <c r="C73" s="16" t="s">
        <v>9</v>
      </c>
      <c r="D73" s="9">
        <f t="shared" si="0"/>
        <v>102.4</v>
      </c>
      <c r="E73" s="17">
        <v>97.4</v>
      </c>
      <c r="F73" s="17">
        <v>57.6</v>
      </c>
      <c r="G73" s="17">
        <v>5</v>
      </c>
      <c r="H73" s="10">
        <f t="shared" si="1"/>
        <v>0</v>
      </c>
      <c r="I73" s="11">
        <v>-3.5</v>
      </c>
      <c r="J73" s="11"/>
      <c r="K73" s="218">
        <v>3.5</v>
      </c>
      <c r="L73" s="13">
        <f t="shared" si="24"/>
        <v>102.4</v>
      </c>
      <c r="M73" s="13">
        <f t="shared" si="25"/>
        <v>93.9</v>
      </c>
      <c r="N73" s="13">
        <f t="shared" si="26"/>
        <v>57.6</v>
      </c>
      <c r="O73" s="13">
        <f t="shared" si="27"/>
        <v>8.5</v>
      </c>
    </row>
    <row r="74" spans="1:15" ht="15" customHeight="1" x14ac:dyDescent="0.25">
      <c r="A74" s="20"/>
      <c r="C74" s="16" t="s">
        <v>31</v>
      </c>
      <c r="D74" s="9">
        <f t="shared" si="0"/>
        <v>15.2</v>
      </c>
      <c r="E74" s="17">
        <v>15.2</v>
      </c>
      <c r="F74" s="17">
        <v>11.6</v>
      </c>
      <c r="G74" s="17"/>
      <c r="H74" s="10">
        <f t="shared" si="1"/>
        <v>0</v>
      </c>
      <c r="I74" s="11"/>
      <c r="J74" s="11"/>
      <c r="K74" s="218"/>
      <c r="L74" s="13">
        <f t="shared" si="24"/>
        <v>15.2</v>
      </c>
      <c r="M74" s="13">
        <f t="shared" si="25"/>
        <v>15.2</v>
      </c>
      <c r="N74" s="13">
        <f t="shared" si="26"/>
        <v>11.6</v>
      </c>
      <c r="O74" s="13">
        <f t="shared" si="27"/>
        <v>0</v>
      </c>
    </row>
    <row r="75" spans="1:15" ht="15" customHeight="1" x14ac:dyDescent="0.25">
      <c r="A75" s="20"/>
      <c r="C75" s="16" t="s">
        <v>22</v>
      </c>
      <c r="D75" s="9">
        <f t="shared" si="0"/>
        <v>30.6</v>
      </c>
      <c r="E75" s="17">
        <v>30.6</v>
      </c>
      <c r="F75" s="17">
        <v>23.4</v>
      </c>
      <c r="G75" s="17"/>
      <c r="H75" s="10">
        <f t="shared" si="1"/>
        <v>0</v>
      </c>
      <c r="I75" s="11"/>
      <c r="J75" s="11"/>
      <c r="K75" s="218"/>
      <c r="L75" s="13">
        <f t="shared" si="24"/>
        <v>30.6</v>
      </c>
      <c r="M75" s="13">
        <f t="shared" si="25"/>
        <v>30.6</v>
      </c>
      <c r="N75" s="13">
        <f t="shared" si="26"/>
        <v>23.4</v>
      </c>
      <c r="O75" s="13">
        <f t="shared" si="27"/>
        <v>0</v>
      </c>
    </row>
    <row r="76" spans="1:15" ht="30" x14ac:dyDescent="0.25">
      <c r="A76" s="14" t="s">
        <v>85</v>
      </c>
      <c r="B76" s="278" t="s">
        <v>26</v>
      </c>
      <c r="C76" s="16" t="s">
        <v>9</v>
      </c>
      <c r="D76" s="9">
        <f t="shared" si="0"/>
        <v>936.8</v>
      </c>
      <c r="E76" s="17">
        <v>345.5</v>
      </c>
      <c r="F76" s="17"/>
      <c r="G76" s="17">
        <v>591.29999999999995</v>
      </c>
      <c r="H76" s="10">
        <f t="shared" si="1"/>
        <v>44.8</v>
      </c>
      <c r="I76" s="11"/>
      <c r="J76" s="11"/>
      <c r="K76" s="218">
        <v>44.8</v>
      </c>
      <c r="L76" s="13">
        <f>M76+O76</f>
        <v>981.59999999999991</v>
      </c>
      <c r="M76" s="13">
        <f t="shared" ref="M76:O77" si="32">E76+I76</f>
        <v>345.5</v>
      </c>
      <c r="N76" s="13">
        <f t="shared" si="32"/>
        <v>0</v>
      </c>
      <c r="O76" s="13">
        <f t="shared" si="32"/>
        <v>636.09999999999991</v>
      </c>
    </row>
    <row r="77" spans="1:15" ht="15" customHeight="1" x14ac:dyDescent="0.25">
      <c r="A77" s="20" t="s">
        <v>86</v>
      </c>
      <c r="B77" s="36" t="s">
        <v>175</v>
      </c>
      <c r="C77" s="98" t="s">
        <v>21</v>
      </c>
      <c r="D77" s="9">
        <f t="shared" si="0"/>
        <v>22</v>
      </c>
      <c r="E77" s="17">
        <v>1</v>
      </c>
      <c r="F77" s="17"/>
      <c r="G77" s="17">
        <v>21</v>
      </c>
      <c r="H77" s="10">
        <f t="shared" si="1"/>
        <v>0</v>
      </c>
      <c r="I77" s="11"/>
      <c r="J77" s="11"/>
      <c r="K77" s="218"/>
      <c r="L77" s="13">
        <f>M77+O77</f>
        <v>22</v>
      </c>
      <c r="M77" s="13">
        <f t="shared" si="32"/>
        <v>1</v>
      </c>
      <c r="N77" s="13">
        <f t="shared" si="32"/>
        <v>0</v>
      </c>
      <c r="O77" s="13">
        <f t="shared" si="32"/>
        <v>21</v>
      </c>
    </row>
    <row r="78" spans="1:15" ht="15.95" customHeight="1" x14ac:dyDescent="0.25">
      <c r="A78" s="21" t="s">
        <v>87</v>
      </c>
      <c r="B78" s="279" t="s">
        <v>179</v>
      </c>
      <c r="C78" s="73"/>
      <c r="D78" s="74">
        <f t="shared" ref="D78:O78" si="33">D14+D15+D20+D26+D31+D37+D42+D47+D52+D57+D62+D67+D72+D76+D77</f>
        <v>5195.5</v>
      </c>
      <c r="E78" s="74">
        <f t="shared" si="33"/>
        <v>4358.1999999999989</v>
      </c>
      <c r="F78" s="74">
        <f t="shared" si="33"/>
        <v>2034.2999999999997</v>
      </c>
      <c r="G78" s="74">
        <f t="shared" si="33"/>
        <v>837.3</v>
      </c>
      <c r="H78" s="75">
        <f t="shared" si="33"/>
        <v>-34.200000000000003</v>
      </c>
      <c r="I78" s="75">
        <f t="shared" si="33"/>
        <v>-54.5</v>
      </c>
      <c r="J78" s="75">
        <f t="shared" si="33"/>
        <v>0</v>
      </c>
      <c r="K78" s="280">
        <f t="shared" si="33"/>
        <v>20.299999999999997</v>
      </c>
      <c r="L78" s="45">
        <f t="shared" si="33"/>
        <v>5161.2999999999993</v>
      </c>
      <c r="M78" s="45">
        <f t="shared" si="33"/>
        <v>4303.6999999999989</v>
      </c>
      <c r="N78" s="45">
        <f t="shared" si="33"/>
        <v>2034.2999999999997</v>
      </c>
      <c r="O78" s="45">
        <f t="shared" si="33"/>
        <v>857.59999999999991</v>
      </c>
    </row>
    <row r="79" spans="1:15" ht="15.95" customHeight="1" x14ac:dyDescent="0.25">
      <c r="A79" s="164" t="s">
        <v>88</v>
      </c>
      <c r="B79" s="499" t="s">
        <v>59</v>
      </c>
      <c r="C79" s="499"/>
      <c r="D79" s="499"/>
      <c r="E79" s="499"/>
      <c r="F79" s="499"/>
      <c r="G79" s="499"/>
      <c r="H79" s="499"/>
      <c r="I79" s="499"/>
      <c r="J79" s="499"/>
      <c r="K79" s="499"/>
      <c r="L79" s="499"/>
      <c r="M79" s="499"/>
      <c r="N79" s="499"/>
      <c r="O79" s="499"/>
    </row>
    <row r="80" spans="1:15" ht="15" customHeight="1" x14ac:dyDescent="0.25">
      <c r="A80" s="6" t="s">
        <v>89</v>
      </c>
      <c r="B80" s="81" t="s">
        <v>20</v>
      </c>
      <c r="C80" s="82"/>
      <c r="D80" s="9">
        <f>D81+D82+D83+D86+D87</f>
        <v>1364.3000000000002</v>
      </c>
      <c r="E80" s="9">
        <f t="shared" ref="E80:O80" si="34">E81+E82+E83+E86+E87</f>
        <v>1272</v>
      </c>
      <c r="F80" s="9">
        <f t="shared" si="34"/>
        <v>0</v>
      </c>
      <c r="G80" s="9">
        <f t="shared" si="34"/>
        <v>92.300000000000011</v>
      </c>
      <c r="H80" s="10">
        <f t="shared" ref="H80:H87" si="35">I80+K80</f>
        <v>39</v>
      </c>
      <c r="I80" s="10">
        <f t="shared" si="34"/>
        <v>-10</v>
      </c>
      <c r="J80" s="10">
        <f t="shared" si="34"/>
        <v>0</v>
      </c>
      <c r="K80" s="269">
        <f t="shared" si="34"/>
        <v>49</v>
      </c>
      <c r="L80" s="12">
        <f t="shared" si="34"/>
        <v>1403.3000000000002</v>
      </c>
      <c r="M80" s="12">
        <f t="shared" si="34"/>
        <v>1262</v>
      </c>
      <c r="N80" s="12">
        <f t="shared" si="34"/>
        <v>0</v>
      </c>
      <c r="O80" s="12">
        <f t="shared" si="34"/>
        <v>141.30000000000001</v>
      </c>
    </row>
    <row r="81" spans="1:15" ht="15" customHeight="1" x14ac:dyDescent="0.25">
      <c r="A81" s="20"/>
      <c r="B81" s="81"/>
      <c r="C81" s="31" t="s">
        <v>21</v>
      </c>
      <c r="D81" s="17">
        <f t="shared" ref="D81:D87" si="36">E81+G81</f>
        <v>79.899999999999991</v>
      </c>
      <c r="E81" s="17">
        <v>70.3</v>
      </c>
      <c r="F81" s="17"/>
      <c r="G81" s="17">
        <v>9.6</v>
      </c>
      <c r="H81" s="10">
        <f t="shared" si="35"/>
        <v>0</v>
      </c>
      <c r="I81" s="11"/>
      <c r="J81" s="11"/>
      <c r="K81" s="218"/>
      <c r="L81" s="13">
        <f t="shared" ref="L81:L131" si="37">M81+O81</f>
        <v>79.899999999999991</v>
      </c>
      <c r="M81" s="13">
        <f t="shared" ref="M81:M131" si="38">E81+I81</f>
        <v>70.3</v>
      </c>
      <c r="N81" s="13">
        <f t="shared" ref="N81:N131" si="39">F81+J81</f>
        <v>0</v>
      </c>
      <c r="O81" s="13">
        <f t="shared" ref="O81:O131" si="40">G81+K81</f>
        <v>9.6</v>
      </c>
    </row>
    <row r="82" spans="1:15" hidden="1" x14ac:dyDescent="0.25">
      <c r="A82" s="20"/>
      <c r="B82" s="81"/>
      <c r="C82" s="171" t="s">
        <v>25</v>
      </c>
      <c r="D82" s="17">
        <f t="shared" si="36"/>
        <v>0</v>
      </c>
      <c r="E82" s="17"/>
      <c r="F82" s="17"/>
      <c r="G82" s="17"/>
      <c r="H82" s="10">
        <f t="shared" si="35"/>
        <v>0</v>
      </c>
      <c r="I82" s="11"/>
      <c r="J82" s="11"/>
      <c r="K82" s="218"/>
      <c r="L82" s="13">
        <f>M82+O82</f>
        <v>0</v>
      </c>
      <c r="M82" s="13">
        <f>E82+I82</f>
        <v>0</v>
      </c>
      <c r="N82" s="13">
        <f>F82+J82</f>
        <v>0</v>
      </c>
      <c r="O82" s="13">
        <f>G82+K82</f>
        <v>0</v>
      </c>
    </row>
    <row r="83" spans="1:15" ht="15" customHeight="1" x14ac:dyDescent="0.25">
      <c r="A83" s="41"/>
      <c r="B83" s="281"/>
      <c r="C83" s="187" t="s">
        <v>31</v>
      </c>
      <c r="D83" s="282">
        <f>D84+D85</f>
        <v>1135.1000000000001</v>
      </c>
      <c r="E83" s="17">
        <f>E84+E85</f>
        <v>1096.9000000000001</v>
      </c>
      <c r="F83" s="17">
        <f t="shared" ref="F83:O83" si="41">F84+F85</f>
        <v>0</v>
      </c>
      <c r="G83" s="17">
        <f t="shared" si="41"/>
        <v>38.200000000000003</v>
      </c>
      <c r="H83" s="10">
        <f t="shared" si="41"/>
        <v>0</v>
      </c>
      <c r="I83" s="11">
        <f>I84+I85</f>
        <v>0</v>
      </c>
      <c r="J83" s="11">
        <f t="shared" si="41"/>
        <v>0</v>
      </c>
      <c r="K83" s="218">
        <f t="shared" si="41"/>
        <v>0</v>
      </c>
      <c r="L83" s="13">
        <f t="shared" si="41"/>
        <v>1135.1000000000001</v>
      </c>
      <c r="M83" s="13">
        <f t="shared" si="41"/>
        <v>1096.9000000000001</v>
      </c>
      <c r="N83" s="13">
        <f t="shared" si="41"/>
        <v>0</v>
      </c>
      <c r="O83" s="13">
        <f t="shared" si="41"/>
        <v>38.200000000000003</v>
      </c>
    </row>
    <row r="84" spans="1:15" ht="15" hidden="1" customHeight="1" x14ac:dyDescent="0.25">
      <c r="A84" s="283"/>
      <c r="B84" s="284" t="s">
        <v>8</v>
      </c>
      <c r="C84" s="285"/>
      <c r="D84" s="286">
        <f t="shared" si="36"/>
        <v>121.4</v>
      </c>
      <c r="E84" s="287">
        <v>83.2</v>
      </c>
      <c r="F84" s="287"/>
      <c r="G84" s="287">
        <v>38.200000000000003</v>
      </c>
      <c r="H84" s="10">
        <f t="shared" si="35"/>
        <v>0</v>
      </c>
      <c r="I84" s="11"/>
      <c r="J84" s="11"/>
      <c r="K84" s="218"/>
      <c r="L84" s="287">
        <f t="shared" si="37"/>
        <v>121.4</v>
      </c>
      <c r="M84" s="287">
        <f t="shared" si="38"/>
        <v>83.2</v>
      </c>
      <c r="N84" s="287">
        <f t="shared" si="39"/>
        <v>0</v>
      </c>
      <c r="O84" s="287">
        <f t="shared" si="40"/>
        <v>38.200000000000003</v>
      </c>
    </row>
    <row r="85" spans="1:15" ht="27.95" customHeight="1" x14ac:dyDescent="0.25">
      <c r="A85" s="41"/>
      <c r="B85" s="288" t="s">
        <v>174</v>
      </c>
      <c r="C85" s="188"/>
      <c r="D85" s="282">
        <f t="shared" si="36"/>
        <v>1013.7</v>
      </c>
      <c r="E85" s="17">
        <v>1013.7</v>
      </c>
      <c r="F85" s="97"/>
      <c r="G85" s="97"/>
      <c r="H85" s="10">
        <f t="shared" si="35"/>
        <v>0</v>
      </c>
      <c r="I85" s="11"/>
      <c r="J85" s="11"/>
      <c r="K85" s="218"/>
      <c r="L85" s="13">
        <f t="shared" si="37"/>
        <v>1013.7</v>
      </c>
      <c r="M85" s="13">
        <f t="shared" si="38"/>
        <v>1013.7</v>
      </c>
      <c r="N85" s="13">
        <f t="shared" si="39"/>
        <v>0</v>
      </c>
      <c r="O85" s="13">
        <f t="shared" si="40"/>
        <v>0</v>
      </c>
    </row>
    <row r="86" spans="1:15" ht="15" customHeight="1" x14ac:dyDescent="0.25">
      <c r="A86" s="41"/>
      <c r="B86" s="42"/>
      <c r="C86" s="289" t="s">
        <v>22</v>
      </c>
      <c r="D86" s="17">
        <f t="shared" si="36"/>
        <v>104.2</v>
      </c>
      <c r="E86" s="17">
        <v>59.7</v>
      </c>
      <c r="F86" s="17"/>
      <c r="G86" s="17">
        <v>44.5</v>
      </c>
      <c r="H86" s="10">
        <f t="shared" si="35"/>
        <v>39</v>
      </c>
      <c r="I86" s="11">
        <v>-10</v>
      </c>
      <c r="J86" s="11"/>
      <c r="K86" s="218">
        <v>49</v>
      </c>
      <c r="L86" s="13">
        <f t="shared" si="37"/>
        <v>143.19999999999999</v>
      </c>
      <c r="M86" s="13">
        <f t="shared" si="38"/>
        <v>49.7</v>
      </c>
      <c r="N86" s="13">
        <f t="shared" si="39"/>
        <v>0</v>
      </c>
      <c r="O86" s="13">
        <f t="shared" si="40"/>
        <v>93.5</v>
      </c>
    </row>
    <row r="87" spans="1:15" ht="15" customHeight="1" x14ac:dyDescent="0.25">
      <c r="A87" s="41"/>
      <c r="B87" s="42"/>
      <c r="C87" s="83" t="s">
        <v>30</v>
      </c>
      <c r="D87" s="17">
        <f t="shared" si="36"/>
        <v>45.1</v>
      </c>
      <c r="E87" s="17">
        <v>45.1</v>
      </c>
      <c r="F87" s="17"/>
      <c r="G87" s="17"/>
      <c r="H87" s="10">
        <f t="shared" si="35"/>
        <v>0</v>
      </c>
      <c r="I87" s="11"/>
      <c r="J87" s="11"/>
      <c r="K87" s="218"/>
      <c r="L87" s="13">
        <f t="shared" si="37"/>
        <v>45.1</v>
      </c>
      <c r="M87" s="13">
        <f t="shared" si="38"/>
        <v>45.1</v>
      </c>
      <c r="N87" s="13">
        <f t="shared" si="39"/>
        <v>0</v>
      </c>
      <c r="O87" s="13">
        <f t="shared" si="40"/>
        <v>0</v>
      </c>
    </row>
    <row r="88" spans="1:15" ht="15" customHeight="1" x14ac:dyDescent="0.25">
      <c r="A88" s="33" t="s">
        <v>90</v>
      </c>
      <c r="B88" s="274" t="s">
        <v>7</v>
      </c>
      <c r="C88" s="98"/>
      <c r="D88" s="17">
        <f>SUM(D89:D91)</f>
        <v>15.6</v>
      </c>
      <c r="E88" s="17">
        <f>SUM(E89:E91)</f>
        <v>15.6</v>
      </c>
      <c r="F88" s="17">
        <f>SUM(F89:F91)</f>
        <v>0</v>
      </c>
      <c r="G88" s="17">
        <f t="shared" ref="G88:O88" si="42">SUM(G89:G91)</f>
        <v>0</v>
      </c>
      <c r="H88" s="11">
        <f t="shared" si="42"/>
        <v>0</v>
      </c>
      <c r="I88" s="11">
        <f t="shared" si="42"/>
        <v>0</v>
      </c>
      <c r="J88" s="11">
        <f t="shared" si="42"/>
        <v>0</v>
      </c>
      <c r="K88" s="218">
        <f t="shared" si="42"/>
        <v>0</v>
      </c>
      <c r="L88" s="13">
        <f t="shared" si="42"/>
        <v>15.6</v>
      </c>
      <c r="M88" s="13">
        <f t="shared" si="42"/>
        <v>15.6</v>
      </c>
      <c r="N88" s="13">
        <f t="shared" si="42"/>
        <v>0</v>
      </c>
      <c r="O88" s="13">
        <f t="shared" si="42"/>
        <v>0</v>
      </c>
    </row>
    <row r="89" spans="1:15" ht="15" customHeight="1" x14ac:dyDescent="0.25">
      <c r="A89" s="41"/>
      <c r="B89" s="290"/>
      <c r="C89" s="98" t="s">
        <v>25</v>
      </c>
      <c r="D89" s="17">
        <f>E89+G89</f>
        <v>8</v>
      </c>
      <c r="E89" s="17">
        <v>8</v>
      </c>
      <c r="F89" s="17"/>
      <c r="G89" s="17"/>
      <c r="H89" s="10">
        <f>I89+K89</f>
        <v>0</v>
      </c>
      <c r="I89" s="11"/>
      <c r="J89" s="11"/>
      <c r="K89" s="218"/>
      <c r="L89" s="13">
        <f t="shared" si="37"/>
        <v>8</v>
      </c>
      <c r="M89" s="13">
        <f t="shared" si="38"/>
        <v>8</v>
      </c>
      <c r="N89" s="13">
        <f t="shared" si="39"/>
        <v>0</v>
      </c>
      <c r="O89" s="13">
        <f t="shared" si="40"/>
        <v>0</v>
      </c>
    </row>
    <row r="90" spans="1:15" ht="15" customHeight="1" x14ac:dyDescent="0.25">
      <c r="A90" s="41"/>
      <c r="B90" s="275"/>
      <c r="C90" s="98" t="s">
        <v>31</v>
      </c>
      <c r="D90" s="17">
        <f>E90+G90</f>
        <v>1.6</v>
      </c>
      <c r="E90" s="17">
        <v>1.6</v>
      </c>
      <c r="F90" s="17"/>
      <c r="G90" s="17"/>
      <c r="H90" s="10">
        <f t="shared" ref="H90:H131" si="43">I90+K90</f>
        <v>0</v>
      </c>
      <c r="I90" s="11"/>
      <c r="J90" s="11"/>
      <c r="K90" s="218"/>
      <c r="L90" s="13">
        <f t="shared" si="37"/>
        <v>1.6</v>
      </c>
      <c r="M90" s="13">
        <f t="shared" si="38"/>
        <v>1.6</v>
      </c>
      <c r="N90" s="13">
        <f t="shared" si="39"/>
        <v>0</v>
      </c>
      <c r="O90" s="13">
        <f t="shared" si="40"/>
        <v>0</v>
      </c>
    </row>
    <row r="91" spans="1:15" ht="15" customHeight="1" x14ac:dyDescent="0.25">
      <c r="A91" s="41"/>
      <c r="B91" s="275"/>
      <c r="C91" s="98" t="s">
        <v>22</v>
      </c>
      <c r="D91" s="17">
        <f>E91+G91</f>
        <v>6</v>
      </c>
      <c r="E91" s="17">
        <v>6</v>
      </c>
      <c r="F91" s="17"/>
      <c r="G91" s="17"/>
      <c r="H91" s="10">
        <f t="shared" si="43"/>
        <v>0</v>
      </c>
      <c r="I91" s="11"/>
      <c r="J91" s="11"/>
      <c r="K91" s="218"/>
      <c r="L91" s="13">
        <f t="shared" si="37"/>
        <v>6</v>
      </c>
      <c r="M91" s="13">
        <f t="shared" si="38"/>
        <v>6</v>
      </c>
      <c r="N91" s="13">
        <f t="shared" si="39"/>
        <v>0</v>
      </c>
      <c r="O91" s="13">
        <f t="shared" si="40"/>
        <v>0</v>
      </c>
    </row>
    <row r="92" spans="1:15" ht="15" customHeight="1" x14ac:dyDescent="0.25">
      <c r="A92" s="33" t="s">
        <v>91</v>
      </c>
      <c r="B92" s="18" t="s">
        <v>10</v>
      </c>
      <c r="C92" s="98"/>
      <c r="D92" s="17">
        <f>SUM(D93:D95)</f>
        <v>25.5</v>
      </c>
      <c r="E92" s="17">
        <f>SUM(E93:E95)</f>
        <v>15.5</v>
      </c>
      <c r="F92" s="17">
        <f t="shared" ref="F92:O92" si="44">SUM(F93:F95)</f>
        <v>0</v>
      </c>
      <c r="G92" s="17">
        <f t="shared" si="44"/>
        <v>10</v>
      </c>
      <c r="H92" s="11">
        <f t="shared" si="44"/>
        <v>0</v>
      </c>
      <c r="I92" s="11">
        <f t="shared" si="44"/>
        <v>0</v>
      </c>
      <c r="J92" s="11">
        <f t="shared" si="44"/>
        <v>0</v>
      </c>
      <c r="K92" s="218">
        <f t="shared" si="44"/>
        <v>0</v>
      </c>
      <c r="L92" s="13">
        <f t="shared" si="44"/>
        <v>25.5</v>
      </c>
      <c r="M92" s="13">
        <f t="shared" si="44"/>
        <v>15.5</v>
      </c>
      <c r="N92" s="13">
        <f t="shared" si="44"/>
        <v>0</v>
      </c>
      <c r="O92" s="13">
        <f t="shared" si="44"/>
        <v>10</v>
      </c>
    </row>
    <row r="93" spans="1:15" ht="15" customHeight="1" x14ac:dyDescent="0.25">
      <c r="A93" s="41"/>
      <c r="B93" s="272"/>
      <c r="C93" s="98" t="s">
        <v>25</v>
      </c>
      <c r="D93" s="17">
        <f>E93+G93</f>
        <v>6.5</v>
      </c>
      <c r="E93" s="17">
        <v>6.5</v>
      </c>
      <c r="F93" s="17"/>
      <c r="G93" s="17"/>
      <c r="H93" s="10">
        <f t="shared" si="43"/>
        <v>0</v>
      </c>
      <c r="I93" s="11"/>
      <c r="J93" s="11"/>
      <c r="K93" s="218"/>
      <c r="L93" s="13">
        <f t="shared" si="37"/>
        <v>6.5</v>
      </c>
      <c r="M93" s="13">
        <f t="shared" si="38"/>
        <v>6.5</v>
      </c>
      <c r="N93" s="13">
        <f t="shared" si="39"/>
        <v>0</v>
      </c>
      <c r="O93" s="13">
        <f t="shared" si="40"/>
        <v>0</v>
      </c>
    </row>
    <row r="94" spans="1:15" ht="15" customHeight="1" x14ac:dyDescent="0.25">
      <c r="A94" s="41"/>
      <c r="B94" s="7"/>
      <c r="C94" s="98" t="s">
        <v>31</v>
      </c>
      <c r="D94" s="17">
        <f>E94+G94</f>
        <v>0.9</v>
      </c>
      <c r="E94" s="17">
        <v>0.9</v>
      </c>
      <c r="F94" s="17"/>
      <c r="G94" s="17"/>
      <c r="H94" s="10">
        <f t="shared" si="43"/>
        <v>0</v>
      </c>
      <c r="I94" s="11"/>
      <c r="J94" s="11"/>
      <c r="K94" s="218"/>
      <c r="L94" s="13">
        <f t="shared" si="37"/>
        <v>0.9</v>
      </c>
      <c r="M94" s="13">
        <f t="shared" si="38"/>
        <v>0.9</v>
      </c>
      <c r="N94" s="13">
        <f t="shared" si="39"/>
        <v>0</v>
      </c>
      <c r="O94" s="13">
        <f t="shared" si="40"/>
        <v>0</v>
      </c>
    </row>
    <row r="95" spans="1:15" ht="15" customHeight="1" x14ac:dyDescent="0.25">
      <c r="A95" s="41"/>
      <c r="B95" s="7"/>
      <c r="C95" s="98" t="s">
        <v>22</v>
      </c>
      <c r="D95" s="17">
        <f>E95+G95</f>
        <v>18.100000000000001</v>
      </c>
      <c r="E95" s="17">
        <v>8.1</v>
      </c>
      <c r="F95" s="17"/>
      <c r="G95" s="17">
        <v>10</v>
      </c>
      <c r="H95" s="10">
        <f t="shared" si="43"/>
        <v>0</v>
      </c>
      <c r="I95" s="11"/>
      <c r="J95" s="11"/>
      <c r="K95" s="218"/>
      <c r="L95" s="13">
        <f t="shared" si="37"/>
        <v>18.100000000000001</v>
      </c>
      <c r="M95" s="13">
        <f t="shared" si="38"/>
        <v>8.1</v>
      </c>
      <c r="N95" s="13">
        <f t="shared" si="39"/>
        <v>0</v>
      </c>
      <c r="O95" s="13">
        <f t="shared" si="40"/>
        <v>10</v>
      </c>
    </row>
    <row r="96" spans="1:15" ht="15" customHeight="1" x14ac:dyDescent="0.25">
      <c r="A96" s="33" t="s">
        <v>92</v>
      </c>
      <c r="B96" s="36" t="s">
        <v>11</v>
      </c>
      <c r="C96" s="98"/>
      <c r="D96" s="17">
        <f>SUM(D97:D99)</f>
        <v>19.3</v>
      </c>
      <c r="E96" s="17">
        <f>SUM(E97:E99)</f>
        <v>19.3</v>
      </c>
      <c r="F96" s="17">
        <f t="shared" ref="F96:O96" si="45">SUM(F97:F99)</f>
        <v>0</v>
      </c>
      <c r="G96" s="17">
        <f t="shared" si="45"/>
        <v>0</v>
      </c>
      <c r="H96" s="11">
        <f t="shared" si="45"/>
        <v>0</v>
      </c>
      <c r="I96" s="11">
        <f t="shared" si="45"/>
        <v>0</v>
      </c>
      <c r="J96" s="11">
        <f t="shared" si="45"/>
        <v>0</v>
      </c>
      <c r="K96" s="218">
        <f t="shared" si="45"/>
        <v>0</v>
      </c>
      <c r="L96" s="13">
        <f t="shared" si="45"/>
        <v>19.3</v>
      </c>
      <c r="M96" s="13">
        <f t="shared" si="45"/>
        <v>19.3</v>
      </c>
      <c r="N96" s="13">
        <f t="shared" si="45"/>
        <v>0</v>
      </c>
      <c r="O96" s="13">
        <f t="shared" si="45"/>
        <v>0</v>
      </c>
    </row>
    <row r="97" spans="1:15" ht="15" customHeight="1" x14ac:dyDescent="0.25">
      <c r="A97" s="41"/>
      <c r="B97" s="272"/>
      <c r="C97" s="98" t="s">
        <v>25</v>
      </c>
      <c r="D97" s="17">
        <f>E97+G97</f>
        <v>9.6999999999999993</v>
      </c>
      <c r="E97" s="17">
        <v>9.6999999999999993</v>
      </c>
      <c r="F97" s="17"/>
      <c r="G97" s="17"/>
      <c r="H97" s="10">
        <f>I97+K97</f>
        <v>0</v>
      </c>
      <c r="I97" s="11"/>
      <c r="J97" s="11"/>
      <c r="K97" s="218"/>
      <c r="L97" s="13">
        <f t="shared" si="37"/>
        <v>9.6999999999999993</v>
      </c>
      <c r="M97" s="13">
        <f t="shared" si="38"/>
        <v>9.6999999999999993</v>
      </c>
      <c r="N97" s="13">
        <f t="shared" si="39"/>
        <v>0</v>
      </c>
      <c r="O97" s="13">
        <f t="shared" si="40"/>
        <v>0</v>
      </c>
    </row>
    <row r="98" spans="1:15" ht="15" customHeight="1" x14ac:dyDescent="0.25">
      <c r="A98" s="41"/>
      <c r="B98" s="27"/>
      <c r="C98" s="98" t="s">
        <v>31</v>
      </c>
      <c r="D98" s="17">
        <f>E98+G98</f>
        <v>3.4</v>
      </c>
      <c r="E98" s="17">
        <v>3.4</v>
      </c>
      <c r="F98" s="17"/>
      <c r="G98" s="17"/>
      <c r="H98" s="10">
        <f t="shared" si="43"/>
        <v>0</v>
      </c>
      <c r="I98" s="11"/>
      <c r="J98" s="11"/>
      <c r="K98" s="218"/>
      <c r="L98" s="13">
        <f t="shared" si="37"/>
        <v>3.4</v>
      </c>
      <c r="M98" s="13">
        <f t="shared" si="38"/>
        <v>3.4</v>
      </c>
      <c r="N98" s="13">
        <f t="shared" si="39"/>
        <v>0</v>
      </c>
      <c r="O98" s="13">
        <f t="shared" si="40"/>
        <v>0</v>
      </c>
    </row>
    <row r="99" spans="1:15" ht="15" customHeight="1" x14ac:dyDescent="0.25">
      <c r="A99" s="41"/>
      <c r="B99" s="27"/>
      <c r="C99" s="98" t="s">
        <v>22</v>
      </c>
      <c r="D99" s="17">
        <f>E99+G99</f>
        <v>6.2</v>
      </c>
      <c r="E99" s="17">
        <v>6.2</v>
      </c>
      <c r="F99" s="17"/>
      <c r="G99" s="17"/>
      <c r="H99" s="10">
        <f t="shared" si="43"/>
        <v>0</v>
      </c>
      <c r="I99" s="11"/>
      <c r="J99" s="11"/>
      <c r="K99" s="218"/>
      <c r="L99" s="13">
        <f t="shared" si="37"/>
        <v>6.2</v>
      </c>
      <c r="M99" s="13">
        <f t="shared" si="38"/>
        <v>6.2</v>
      </c>
      <c r="N99" s="13">
        <f t="shared" si="39"/>
        <v>0</v>
      </c>
      <c r="O99" s="13">
        <f t="shared" si="40"/>
        <v>0</v>
      </c>
    </row>
    <row r="100" spans="1:15" ht="15" customHeight="1" x14ac:dyDescent="0.25">
      <c r="A100" s="33" t="s">
        <v>93</v>
      </c>
      <c r="B100" s="36" t="s">
        <v>61</v>
      </c>
      <c r="C100" s="98"/>
      <c r="D100" s="17">
        <f>SUM(D101:D103)</f>
        <v>32.700000000000003</v>
      </c>
      <c r="E100" s="17">
        <f>SUM(E101:E103)</f>
        <v>17.7</v>
      </c>
      <c r="F100" s="17">
        <f t="shared" ref="F100:O100" si="46">SUM(F101:F103)</f>
        <v>0</v>
      </c>
      <c r="G100" s="17">
        <f t="shared" si="46"/>
        <v>15</v>
      </c>
      <c r="H100" s="11">
        <f t="shared" si="46"/>
        <v>0</v>
      </c>
      <c r="I100" s="11">
        <f t="shared" si="46"/>
        <v>0</v>
      </c>
      <c r="J100" s="11">
        <f t="shared" si="46"/>
        <v>0</v>
      </c>
      <c r="K100" s="218">
        <f t="shared" si="46"/>
        <v>0</v>
      </c>
      <c r="L100" s="13">
        <f t="shared" si="46"/>
        <v>32.700000000000003</v>
      </c>
      <c r="M100" s="13">
        <f t="shared" si="46"/>
        <v>17.7</v>
      </c>
      <c r="N100" s="13">
        <f t="shared" si="46"/>
        <v>0</v>
      </c>
      <c r="O100" s="13">
        <f t="shared" si="46"/>
        <v>15</v>
      </c>
    </row>
    <row r="101" spans="1:15" ht="15" customHeight="1" x14ac:dyDescent="0.25">
      <c r="A101" s="41"/>
      <c r="B101" s="272"/>
      <c r="C101" s="98" t="s">
        <v>25</v>
      </c>
      <c r="D101" s="17">
        <f>E101+G101</f>
        <v>8.1</v>
      </c>
      <c r="E101" s="17">
        <v>8.1</v>
      </c>
      <c r="F101" s="17"/>
      <c r="G101" s="17"/>
      <c r="H101" s="10">
        <f>I101+K101</f>
        <v>0</v>
      </c>
      <c r="I101" s="11"/>
      <c r="J101" s="11"/>
      <c r="K101" s="218"/>
      <c r="L101" s="13">
        <f t="shared" si="37"/>
        <v>8.1</v>
      </c>
      <c r="M101" s="13">
        <f t="shared" si="38"/>
        <v>8.1</v>
      </c>
      <c r="N101" s="13">
        <f t="shared" si="39"/>
        <v>0</v>
      </c>
      <c r="O101" s="13">
        <f t="shared" si="40"/>
        <v>0</v>
      </c>
    </row>
    <row r="102" spans="1:15" ht="15" customHeight="1" x14ac:dyDescent="0.25">
      <c r="A102" s="41"/>
      <c r="B102" s="27"/>
      <c r="C102" s="98" t="s">
        <v>31</v>
      </c>
      <c r="D102" s="17">
        <f>E102+G102</f>
        <v>1.9</v>
      </c>
      <c r="E102" s="17">
        <v>1.9</v>
      </c>
      <c r="F102" s="17"/>
      <c r="G102" s="17"/>
      <c r="H102" s="10">
        <f t="shared" si="43"/>
        <v>0</v>
      </c>
      <c r="I102" s="11"/>
      <c r="J102" s="11"/>
      <c r="K102" s="218"/>
      <c r="L102" s="13">
        <f t="shared" si="37"/>
        <v>1.9</v>
      </c>
      <c r="M102" s="13">
        <f t="shared" si="38"/>
        <v>1.9</v>
      </c>
      <c r="N102" s="13">
        <f t="shared" si="39"/>
        <v>0</v>
      </c>
      <c r="O102" s="13">
        <f t="shared" si="40"/>
        <v>0</v>
      </c>
    </row>
    <row r="103" spans="1:15" ht="15" customHeight="1" x14ac:dyDescent="0.25">
      <c r="A103" s="41"/>
      <c r="B103" s="27"/>
      <c r="C103" s="98" t="s">
        <v>22</v>
      </c>
      <c r="D103" s="17">
        <f>E103+G103</f>
        <v>22.7</v>
      </c>
      <c r="E103" s="17">
        <v>7.7</v>
      </c>
      <c r="F103" s="17"/>
      <c r="G103" s="17">
        <v>15</v>
      </c>
      <c r="H103" s="10">
        <f t="shared" si="43"/>
        <v>0</v>
      </c>
      <c r="I103" s="11"/>
      <c r="J103" s="11"/>
      <c r="K103" s="218"/>
      <c r="L103" s="13">
        <f t="shared" si="37"/>
        <v>22.7</v>
      </c>
      <c r="M103" s="13">
        <f t="shared" si="38"/>
        <v>7.7</v>
      </c>
      <c r="N103" s="13">
        <f t="shared" si="39"/>
        <v>0</v>
      </c>
      <c r="O103" s="13">
        <f t="shared" si="40"/>
        <v>15</v>
      </c>
    </row>
    <row r="104" spans="1:15" ht="15" customHeight="1" x14ac:dyDescent="0.25">
      <c r="A104" s="33" t="s">
        <v>94</v>
      </c>
      <c r="B104" s="36" t="s">
        <v>62</v>
      </c>
      <c r="C104" s="98"/>
      <c r="D104" s="17">
        <f>SUM(D105:D107)</f>
        <v>13.8</v>
      </c>
      <c r="E104" s="17">
        <f>SUM(E105:E107)</f>
        <v>13.8</v>
      </c>
      <c r="F104" s="17">
        <f t="shared" ref="F104:O104" si="47">SUM(F105:F107)</f>
        <v>0</v>
      </c>
      <c r="G104" s="17">
        <f t="shared" si="47"/>
        <v>0</v>
      </c>
      <c r="H104" s="11">
        <f t="shared" si="47"/>
        <v>0</v>
      </c>
      <c r="I104" s="11">
        <f t="shared" si="47"/>
        <v>0</v>
      </c>
      <c r="J104" s="11">
        <f t="shared" si="47"/>
        <v>0</v>
      </c>
      <c r="K104" s="218">
        <f t="shared" si="47"/>
        <v>0</v>
      </c>
      <c r="L104" s="13">
        <f t="shared" si="47"/>
        <v>13.8</v>
      </c>
      <c r="M104" s="13">
        <f t="shared" si="47"/>
        <v>13.8</v>
      </c>
      <c r="N104" s="13">
        <f t="shared" si="47"/>
        <v>0</v>
      </c>
      <c r="O104" s="13">
        <f t="shared" si="47"/>
        <v>0</v>
      </c>
    </row>
    <row r="105" spans="1:15" ht="15" customHeight="1" x14ac:dyDescent="0.25">
      <c r="A105" s="41"/>
      <c r="B105" s="272"/>
      <c r="C105" s="98" t="s">
        <v>25</v>
      </c>
      <c r="D105" s="17">
        <f>E105+G105</f>
        <v>5.6</v>
      </c>
      <c r="E105" s="17">
        <v>5.6</v>
      </c>
      <c r="F105" s="17"/>
      <c r="G105" s="17"/>
      <c r="H105" s="10">
        <f t="shared" si="43"/>
        <v>0</v>
      </c>
      <c r="I105" s="11"/>
      <c r="J105" s="11"/>
      <c r="K105" s="218"/>
      <c r="L105" s="13">
        <f t="shared" si="37"/>
        <v>5.6</v>
      </c>
      <c r="M105" s="13">
        <f t="shared" si="38"/>
        <v>5.6</v>
      </c>
      <c r="N105" s="13">
        <f t="shared" si="39"/>
        <v>0</v>
      </c>
      <c r="O105" s="13">
        <f t="shared" si="40"/>
        <v>0</v>
      </c>
    </row>
    <row r="106" spans="1:15" ht="15" customHeight="1" x14ac:dyDescent="0.25">
      <c r="A106" s="41"/>
      <c r="B106" s="27"/>
      <c r="C106" s="98" t="s">
        <v>31</v>
      </c>
      <c r="D106" s="17">
        <f>E106+G106</f>
        <v>1.8</v>
      </c>
      <c r="E106" s="17">
        <v>1.8</v>
      </c>
      <c r="F106" s="17"/>
      <c r="G106" s="17"/>
      <c r="H106" s="10">
        <f t="shared" si="43"/>
        <v>0</v>
      </c>
      <c r="I106" s="11"/>
      <c r="J106" s="11"/>
      <c r="K106" s="218"/>
      <c r="L106" s="13">
        <f t="shared" si="37"/>
        <v>1.8</v>
      </c>
      <c r="M106" s="13">
        <f t="shared" si="38"/>
        <v>1.8</v>
      </c>
      <c r="N106" s="13">
        <f t="shared" si="39"/>
        <v>0</v>
      </c>
      <c r="O106" s="13">
        <f t="shared" si="40"/>
        <v>0</v>
      </c>
    </row>
    <row r="107" spans="1:15" ht="15" customHeight="1" x14ac:dyDescent="0.25">
      <c r="A107" s="41"/>
      <c r="B107" s="27"/>
      <c r="C107" s="98" t="s">
        <v>22</v>
      </c>
      <c r="D107" s="17">
        <f>E107+G107</f>
        <v>6.4</v>
      </c>
      <c r="E107" s="17">
        <v>6.4</v>
      </c>
      <c r="F107" s="17"/>
      <c r="G107" s="17"/>
      <c r="H107" s="10">
        <f t="shared" si="43"/>
        <v>0</v>
      </c>
      <c r="I107" s="11"/>
      <c r="J107" s="11"/>
      <c r="K107" s="218"/>
      <c r="L107" s="13">
        <f t="shared" si="37"/>
        <v>6.4</v>
      </c>
      <c r="M107" s="13">
        <f t="shared" si="38"/>
        <v>6.4</v>
      </c>
      <c r="N107" s="13">
        <f t="shared" si="39"/>
        <v>0</v>
      </c>
      <c r="O107" s="13">
        <f t="shared" si="40"/>
        <v>0</v>
      </c>
    </row>
    <row r="108" spans="1:15" ht="15" customHeight="1" x14ac:dyDescent="0.25">
      <c r="A108" s="33" t="s">
        <v>95</v>
      </c>
      <c r="B108" s="36" t="s">
        <v>14</v>
      </c>
      <c r="C108" s="98"/>
      <c r="D108" s="17">
        <f>SUM(D109:D111)</f>
        <v>24.799999999999997</v>
      </c>
      <c r="E108" s="17">
        <f>SUM(E109:E111)</f>
        <v>24.799999999999997</v>
      </c>
      <c r="F108" s="17">
        <f t="shared" ref="F108:O108" si="48">SUM(F109:F111)</f>
        <v>0</v>
      </c>
      <c r="G108" s="17">
        <f t="shared" si="48"/>
        <v>0</v>
      </c>
      <c r="H108" s="11">
        <f t="shared" si="48"/>
        <v>0</v>
      </c>
      <c r="I108" s="11">
        <f t="shared" si="48"/>
        <v>0</v>
      </c>
      <c r="J108" s="11">
        <f t="shared" si="48"/>
        <v>0</v>
      </c>
      <c r="K108" s="218">
        <f t="shared" si="48"/>
        <v>0</v>
      </c>
      <c r="L108" s="13">
        <f t="shared" si="48"/>
        <v>24.799999999999997</v>
      </c>
      <c r="M108" s="13">
        <f t="shared" si="48"/>
        <v>24.799999999999997</v>
      </c>
      <c r="N108" s="13">
        <f t="shared" si="48"/>
        <v>0</v>
      </c>
      <c r="O108" s="13">
        <f t="shared" si="48"/>
        <v>0</v>
      </c>
    </row>
    <row r="109" spans="1:15" ht="15" customHeight="1" x14ac:dyDescent="0.25">
      <c r="A109" s="41"/>
      <c r="B109" s="272"/>
      <c r="C109" s="98" t="s">
        <v>25</v>
      </c>
      <c r="D109" s="17">
        <f>E109+G109</f>
        <v>10.7</v>
      </c>
      <c r="E109" s="17">
        <v>10.7</v>
      </c>
      <c r="F109" s="17"/>
      <c r="G109" s="17"/>
      <c r="H109" s="10">
        <f t="shared" si="43"/>
        <v>0</v>
      </c>
      <c r="I109" s="11"/>
      <c r="J109" s="11"/>
      <c r="K109" s="218"/>
      <c r="L109" s="13">
        <f t="shared" si="37"/>
        <v>10.7</v>
      </c>
      <c r="M109" s="13">
        <f t="shared" si="38"/>
        <v>10.7</v>
      </c>
      <c r="N109" s="13">
        <f t="shared" si="39"/>
        <v>0</v>
      </c>
      <c r="O109" s="13">
        <f t="shared" si="40"/>
        <v>0</v>
      </c>
    </row>
    <row r="110" spans="1:15" ht="15" customHeight="1" x14ac:dyDescent="0.25">
      <c r="A110" s="41"/>
      <c r="B110" s="27"/>
      <c r="C110" s="98" t="s">
        <v>31</v>
      </c>
      <c r="D110" s="17">
        <f>E110+G110</f>
        <v>2.1</v>
      </c>
      <c r="E110" s="17">
        <v>2.1</v>
      </c>
      <c r="F110" s="17"/>
      <c r="G110" s="17"/>
      <c r="H110" s="10">
        <f t="shared" si="43"/>
        <v>0</v>
      </c>
      <c r="I110" s="11"/>
      <c r="J110" s="11"/>
      <c r="K110" s="218"/>
      <c r="L110" s="13">
        <f t="shared" si="37"/>
        <v>2.1</v>
      </c>
      <c r="M110" s="13">
        <f t="shared" si="38"/>
        <v>2.1</v>
      </c>
      <c r="N110" s="13">
        <f t="shared" si="39"/>
        <v>0</v>
      </c>
      <c r="O110" s="13">
        <f t="shared" si="40"/>
        <v>0</v>
      </c>
    </row>
    <row r="111" spans="1:15" ht="15" customHeight="1" x14ac:dyDescent="0.25">
      <c r="A111" s="41"/>
      <c r="B111" s="27"/>
      <c r="C111" s="98" t="s">
        <v>22</v>
      </c>
      <c r="D111" s="17">
        <f>E111+G111</f>
        <v>12</v>
      </c>
      <c r="E111" s="17">
        <v>12</v>
      </c>
      <c r="F111" s="17"/>
      <c r="G111" s="17"/>
      <c r="H111" s="10">
        <f t="shared" si="43"/>
        <v>0</v>
      </c>
      <c r="I111" s="11"/>
      <c r="J111" s="11"/>
      <c r="K111" s="218"/>
      <c r="L111" s="13">
        <f t="shared" si="37"/>
        <v>12</v>
      </c>
      <c r="M111" s="13">
        <f t="shared" si="38"/>
        <v>12</v>
      </c>
      <c r="N111" s="13">
        <f t="shared" si="39"/>
        <v>0</v>
      </c>
      <c r="O111" s="13">
        <f t="shared" si="40"/>
        <v>0</v>
      </c>
    </row>
    <row r="112" spans="1:15" ht="15" customHeight="1" x14ac:dyDescent="0.25">
      <c r="A112" s="33" t="s">
        <v>96</v>
      </c>
      <c r="B112" s="36" t="s">
        <v>15</v>
      </c>
      <c r="C112" s="98"/>
      <c r="D112" s="17">
        <f t="shared" ref="D112:O112" si="49">SUM(D113:D115)</f>
        <v>17.5</v>
      </c>
      <c r="E112" s="17">
        <f t="shared" si="49"/>
        <v>17.5</v>
      </c>
      <c r="F112" s="17">
        <f t="shared" si="49"/>
        <v>0</v>
      </c>
      <c r="G112" s="17">
        <f t="shared" si="49"/>
        <v>0</v>
      </c>
      <c r="H112" s="11">
        <f t="shared" si="49"/>
        <v>0</v>
      </c>
      <c r="I112" s="11">
        <f t="shared" si="49"/>
        <v>0</v>
      </c>
      <c r="J112" s="11">
        <f t="shared" si="49"/>
        <v>0</v>
      </c>
      <c r="K112" s="218">
        <f t="shared" si="49"/>
        <v>0</v>
      </c>
      <c r="L112" s="13">
        <f t="shared" si="49"/>
        <v>17.5</v>
      </c>
      <c r="M112" s="13">
        <f t="shared" si="49"/>
        <v>17.5</v>
      </c>
      <c r="N112" s="13">
        <f t="shared" si="49"/>
        <v>0</v>
      </c>
      <c r="O112" s="13">
        <f t="shared" si="49"/>
        <v>0</v>
      </c>
    </row>
    <row r="113" spans="1:15" ht="15" customHeight="1" x14ac:dyDescent="0.25">
      <c r="A113" s="41"/>
      <c r="B113" s="272"/>
      <c r="C113" s="98" t="s">
        <v>25</v>
      </c>
      <c r="D113" s="17">
        <f>E113+G113</f>
        <v>8.9</v>
      </c>
      <c r="E113" s="17">
        <v>8.9</v>
      </c>
      <c r="F113" s="17"/>
      <c r="G113" s="17"/>
      <c r="H113" s="10">
        <f t="shared" si="43"/>
        <v>0</v>
      </c>
      <c r="I113" s="11"/>
      <c r="J113" s="11"/>
      <c r="K113" s="218"/>
      <c r="L113" s="13">
        <f t="shared" si="37"/>
        <v>8.9</v>
      </c>
      <c r="M113" s="13">
        <f t="shared" si="38"/>
        <v>8.9</v>
      </c>
      <c r="N113" s="13">
        <f t="shared" si="39"/>
        <v>0</v>
      </c>
      <c r="O113" s="13">
        <f t="shared" si="40"/>
        <v>0</v>
      </c>
    </row>
    <row r="114" spans="1:15" ht="15" customHeight="1" x14ac:dyDescent="0.25">
      <c r="A114" s="41"/>
      <c r="B114" s="27"/>
      <c r="C114" s="98" t="s">
        <v>31</v>
      </c>
      <c r="D114" s="17">
        <f>E114+G114</f>
        <v>1.3</v>
      </c>
      <c r="E114" s="17">
        <v>1.3</v>
      </c>
      <c r="F114" s="17"/>
      <c r="G114" s="17"/>
      <c r="H114" s="10">
        <f t="shared" si="43"/>
        <v>0</v>
      </c>
      <c r="I114" s="11"/>
      <c r="J114" s="11"/>
      <c r="K114" s="218"/>
      <c r="L114" s="13">
        <f t="shared" si="37"/>
        <v>1.3</v>
      </c>
      <c r="M114" s="13">
        <f t="shared" si="38"/>
        <v>1.3</v>
      </c>
      <c r="N114" s="13">
        <f t="shared" si="39"/>
        <v>0</v>
      </c>
      <c r="O114" s="13">
        <f t="shared" si="40"/>
        <v>0</v>
      </c>
    </row>
    <row r="115" spans="1:15" ht="15" customHeight="1" x14ac:dyDescent="0.25">
      <c r="A115" s="41"/>
      <c r="B115" s="27"/>
      <c r="C115" s="98" t="s">
        <v>22</v>
      </c>
      <c r="D115" s="17">
        <f>E115+G115</f>
        <v>7.3</v>
      </c>
      <c r="E115" s="17">
        <v>7.3</v>
      </c>
      <c r="F115" s="17"/>
      <c r="G115" s="17"/>
      <c r="H115" s="10">
        <f t="shared" si="43"/>
        <v>0</v>
      </c>
      <c r="I115" s="11"/>
      <c r="J115" s="11"/>
      <c r="K115" s="218"/>
      <c r="L115" s="13">
        <f t="shared" si="37"/>
        <v>7.3</v>
      </c>
      <c r="M115" s="13">
        <f t="shared" si="38"/>
        <v>7.3</v>
      </c>
      <c r="N115" s="13">
        <f t="shared" si="39"/>
        <v>0</v>
      </c>
      <c r="O115" s="13">
        <f t="shared" si="40"/>
        <v>0</v>
      </c>
    </row>
    <row r="116" spans="1:15" ht="15" customHeight="1" x14ac:dyDescent="0.25">
      <c r="A116" s="33" t="s">
        <v>97</v>
      </c>
      <c r="B116" s="274" t="s">
        <v>16</v>
      </c>
      <c r="C116" s="98"/>
      <c r="D116" s="17">
        <f>SUM(D117:D119)</f>
        <v>37.700000000000003</v>
      </c>
      <c r="E116" s="17">
        <f>SUM(E117:E119)</f>
        <v>37.700000000000003</v>
      </c>
      <c r="F116" s="17">
        <f>SUM(F117:F119)</f>
        <v>0</v>
      </c>
      <c r="G116" s="17">
        <f>SUM(G117:G119)</f>
        <v>0</v>
      </c>
      <c r="H116" s="11">
        <f t="shared" ref="H116:O116" si="50">SUM(H117:H119)</f>
        <v>0</v>
      </c>
      <c r="I116" s="11">
        <f t="shared" si="50"/>
        <v>0</v>
      </c>
      <c r="J116" s="11">
        <f t="shared" si="50"/>
        <v>0</v>
      </c>
      <c r="K116" s="218">
        <f t="shared" si="50"/>
        <v>0</v>
      </c>
      <c r="L116" s="13">
        <f t="shared" si="50"/>
        <v>37.700000000000003</v>
      </c>
      <c r="M116" s="13">
        <f t="shared" si="50"/>
        <v>37.700000000000003</v>
      </c>
      <c r="N116" s="13">
        <f t="shared" si="50"/>
        <v>0</v>
      </c>
      <c r="O116" s="13">
        <f t="shared" si="50"/>
        <v>0</v>
      </c>
    </row>
    <row r="117" spans="1:15" ht="15" customHeight="1" x14ac:dyDescent="0.25">
      <c r="A117" s="41"/>
      <c r="B117" s="272"/>
      <c r="C117" s="98" t="s">
        <v>25</v>
      </c>
      <c r="D117" s="17">
        <f>E117+G117</f>
        <v>16.2</v>
      </c>
      <c r="E117" s="17">
        <v>16.2</v>
      </c>
      <c r="F117" s="17"/>
      <c r="G117" s="17"/>
      <c r="H117" s="10">
        <f t="shared" si="43"/>
        <v>0</v>
      </c>
      <c r="I117" s="11"/>
      <c r="J117" s="11"/>
      <c r="K117" s="218"/>
      <c r="L117" s="13">
        <f t="shared" si="37"/>
        <v>16.2</v>
      </c>
      <c r="M117" s="13">
        <f t="shared" si="38"/>
        <v>16.2</v>
      </c>
      <c r="N117" s="13">
        <f t="shared" si="39"/>
        <v>0</v>
      </c>
      <c r="O117" s="13">
        <f t="shared" si="40"/>
        <v>0</v>
      </c>
    </row>
    <row r="118" spans="1:15" ht="15" customHeight="1" x14ac:dyDescent="0.25">
      <c r="A118" s="41"/>
      <c r="B118" s="275"/>
      <c r="C118" s="98" t="s">
        <v>31</v>
      </c>
      <c r="D118" s="17">
        <f>E118+G118</f>
        <v>5</v>
      </c>
      <c r="E118" s="17">
        <v>5</v>
      </c>
      <c r="F118" s="17"/>
      <c r="G118" s="17"/>
      <c r="H118" s="10">
        <f t="shared" si="43"/>
        <v>0</v>
      </c>
      <c r="I118" s="11"/>
      <c r="J118" s="11"/>
      <c r="K118" s="218"/>
      <c r="L118" s="13">
        <f t="shared" si="37"/>
        <v>5</v>
      </c>
      <c r="M118" s="13">
        <f t="shared" si="38"/>
        <v>5</v>
      </c>
      <c r="N118" s="13">
        <f t="shared" si="39"/>
        <v>0</v>
      </c>
      <c r="O118" s="13">
        <f t="shared" si="40"/>
        <v>0</v>
      </c>
    </row>
    <row r="119" spans="1:15" ht="15" customHeight="1" x14ac:dyDescent="0.25">
      <c r="A119" s="41"/>
      <c r="B119" s="275"/>
      <c r="C119" s="98" t="s">
        <v>22</v>
      </c>
      <c r="D119" s="17">
        <f>E119+G119</f>
        <v>16.5</v>
      </c>
      <c r="E119" s="17">
        <v>16.5</v>
      </c>
      <c r="F119" s="17"/>
      <c r="G119" s="17"/>
      <c r="H119" s="10">
        <f t="shared" si="43"/>
        <v>0</v>
      </c>
      <c r="I119" s="11"/>
      <c r="J119" s="11"/>
      <c r="K119" s="218"/>
      <c r="L119" s="13">
        <f t="shared" si="37"/>
        <v>16.5</v>
      </c>
      <c r="M119" s="13">
        <f t="shared" si="38"/>
        <v>16.5</v>
      </c>
      <c r="N119" s="13">
        <f t="shared" si="39"/>
        <v>0</v>
      </c>
      <c r="O119" s="13">
        <f t="shared" si="40"/>
        <v>0</v>
      </c>
    </row>
    <row r="120" spans="1:15" ht="15" customHeight="1" x14ac:dyDescent="0.25">
      <c r="A120" s="33" t="s">
        <v>98</v>
      </c>
      <c r="B120" s="36" t="s">
        <v>17</v>
      </c>
      <c r="C120" s="98"/>
      <c r="D120" s="17">
        <f>SUM(D121:D123)</f>
        <v>29</v>
      </c>
      <c r="E120" s="17">
        <f>SUM(E121:E123)</f>
        <v>19</v>
      </c>
      <c r="F120" s="17">
        <f>SUM(F121:F123)</f>
        <v>0</v>
      </c>
      <c r="G120" s="17">
        <f>SUM(G121:G123)</f>
        <v>10</v>
      </c>
      <c r="H120" s="11">
        <f t="shared" ref="H120:O120" si="51">SUM(H121:H123)</f>
        <v>0</v>
      </c>
      <c r="I120" s="11">
        <f t="shared" si="51"/>
        <v>0</v>
      </c>
      <c r="J120" s="11">
        <f t="shared" si="51"/>
        <v>0</v>
      </c>
      <c r="K120" s="218">
        <f t="shared" si="51"/>
        <v>0</v>
      </c>
      <c r="L120" s="13">
        <f t="shared" si="51"/>
        <v>29</v>
      </c>
      <c r="M120" s="13">
        <f t="shared" si="51"/>
        <v>19</v>
      </c>
      <c r="N120" s="13">
        <f t="shared" si="51"/>
        <v>0</v>
      </c>
      <c r="O120" s="13">
        <f t="shared" si="51"/>
        <v>10</v>
      </c>
    </row>
    <row r="121" spans="1:15" ht="15" customHeight="1" x14ac:dyDescent="0.25">
      <c r="A121" s="41"/>
      <c r="B121" s="272"/>
      <c r="C121" s="98" t="s">
        <v>25</v>
      </c>
      <c r="D121" s="17">
        <f>E121+G121</f>
        <v>8.1999999999999993</v>
      </c>
      <c r="E121" s="17">
        <v>8.1999999999999993</v>
      </c>
      <c r="F121" s="17"/>
      <c r="G121" s="17"/>
      <c r="H121" s="10">
        <f t="shared" si="43"/>
        <v>0</v>
      </c>
      <c r="I121" s="11"/>
      <c r="J121" s="11"/>
      <c r="K121" s="218"/>
      <c r="L121" s="13">
        <f t="shared" si="37"/>
        <v>8.1999999999999993</v>
      </c>
      <c r="M121" s="13">
        <f t="shared" si="38"/>
        <v>8.1999999999999993</v>
      </c>
      <c r="N121" s="13">
        <f t="shared" si="39"/>
        <v>0</v>
      </c>
      <c r="O121" s="13">
        <f t="shared" si="40"/>
        <v>0</v>
      </c>
    </row>
    <row r="122" spans="1:15" ht="15" customHeight="1" x14ac:dyDescent="0.25">
      <c r="A122" s="41"/>
      <c r="B122" s="27"/>
      <c r="C122" s="98" t="s">
        <v>31</v>
      </c>
      <c r="D122" s="17">
        <f>E122+G122</f>
        <v>1.5</v>
      </c>
      <c r="E122" s="17">
        <v>1.5</v>
      </c>
      <c r="F122" s="17"/>
      <c r="G122" s="17"/>
      <c r="H122" s="10">
        <f t="shared" si="43"/>
        <v>0</v>
      </c>
      <c r="I122" s="11"/>
      <c r="J122" s="11"/>
      <c r="K122" s="218"/>
      <c r="L122" s="13">
        <f t="shared" si="37"/>
        <v>1.5</v>
      </c>
      <c r="M122" s="13">
        <f t="shared" si="38"/>
        <v>1.5</v>
      </c>
      <c r="N122" s="13">
        <f t="shared" si="39"/>
        <v>0</v>
      </c>
      <c r="O122" s="13">
        <f t="shared" si="40"/>
        <v>0</v>
      </c>
    </row>
    <row r="123" spans="1:15" ht="15" customHeight="1" x14ac:dyDescent="0.25">
      <c r="A123" s="41"/>
      <c r="B123" s="27"/>
      <c r="C123" s="98" t="s">
        <v>22</v>
      </c>
      <c r="D123" s="17">
        <f>E123+G123</f>
        <v>19.3</v>
      </c>
      <c r="E123" s="17">
        <v>9.3000000000000007</v>
      </c>
      <c r="F123" s="17"/>
      <c r="G123" s="17">
        <v>10</v>
      </c>
      <c r="H123" s="10">
        <f t="shared" si="43"/>
        <v>0</v>
      </c>
      <c r="I123" s="11"/>
      <c r="J123" s="11"/>
      <c r="K123" s="218"/>
      <c r="L123" s="13">
        <f t="shared" si="37"/>
        <v>19.3</v>
      </c>
      <c r="M123" s="13">
        <f t="shared" si="38"/>
        <v>9.3000000000000007</v>
      </c>
      <c r="N123" s="13">
        <f t="shared" si="39"/>
        <v>0</v>
      </c>
      <c r="O123" s="13">
        <f t="shared" si="40"/>
        <v>10</v>
      </c>
    </row>
    <row r="124" spans="1:15" ht="15" customHeight="1" x14ac:dyDescent="0.25">
      <c r="A124" s="33" t="s">
        <v>99</v>
      </c>
      <c r="B124" s="36" t="s">
        <v>18</v>
      </c>
      <c r="C124" s="98"/>
      <c r="D124" s="17">
        <f>SUM(D125:D127)</f>
        <v>11.6</v>
      </c>
      <c r="E124" s="17">
        <f>SUM(E125:E127)</f>
        <v>11.6</v>
      </c>
      <c r="F124" s="17">
        <f>SUM(F125:F127)</f>
        <v>0</v>
      </c>
      <c r="G124" s="17">
        <f>SUM(G125:G127)</f>
        <v>0</v>
      </c>
      <c r="H124" s="11">
        <f t="shared" ref="H124:O124" si="52">SUM(H125:H127)</f>
        <v>0</v>
      </c>
      <c r="I124" s="11">
        <f t="shared" si="52"/>
        <v>0</v>
      </c>
      <c r="J124" s="11">
        <f t="shared" si="52"/>
        <v>0</v>
      </c>
      <c r="K124" s="218">
        <f t="shared" si="52"/>
        <v>0</v>
      </c>
      <c r="L124" s="13">
        <f t="shared" si="52"/>
        <v>11.6</v>
      </c>
      <c r="M124" s="13">
        <f t="shared" si="52"/>
        <v>11.6</v>
      </c>
      <c r="N124" s="13">
        <f t="shared" si="52"/>
        <v>0</v>
      </c>
      <c r="O124" s="13">
        <f t="shared" si="52"/>
        <v>0</v>
      </c>
    </row>
    <row r="125" spans="1:15" ht="15" customHeight="1" x14ac:dyDescent="0.25">
      <c r="A125" s="41"/>
      <c r="B125" s="272"/>
      <c r="C125" s="98" t="s">
        <v>25</v>
      </c>
      <c r="D125" s="17">
        <f>E125+G125</f>
        <v>5</v>
      </c>
      <c r="E125" s="17">
        <v>5</v>
      </c>
      <c r="F125" s="17"/>
      <c r="G125" s="17"/>
      <c r="H125" s="10">
        <f t="shared" si="43"/>
        <v>0</v>
      </c>
      <c r="I125" s="11"/>
      <c r="J125" s="11"/>
      <c r="K125" s="218"/>
      <c r="L125" s="13">
        <f t="shared" si="37"/>
        <v>5</v>
      </c>
      <c r="M125" s="13">
        <f t="shared" si="38"/>
        <v>5</v>
      </c>
      <c r="N125" s="13">
        <f t="shared" si="39"/>
        <v>0</v>
      </c>
      <c r="O125" s="13">
        <f t="shared" si="40"/>
        <v>0</v>
      </c>
    </row>
    <row r="126" spans="1:15" ht="15" customHeight="1" x14ac:dyDescent="0.25">
      <c r="A126" s="41"/>
      <c r="B126" s="27"/>
      <c r="C126" s="98" t="s">
        <v>31</v>
      </c>
      <c r="D126" s="17">
        <f>E126+G126</f>
        <v>1.8</v>
      </c>
      <c r="E126" s="17">
        <v>1.8</v>
      </c>
      <c r="F126" s="17"/>
      <c r="G126" s="17"/>
      <c r="H126" s="10">
        <f t="shared" si="43"/>
        <v>0</v>
      </c>
      <c r="I126" s="11"/>
      <c r="J126" s="11"/>
      <c r="K126" s="218"/>
      <c r="L126" s="13">
        <f t="shared" si="37"/>
        <v>1.8</v>
      </c>
      <c r="M126" s="13">
        <f t="shared" si="38"/>
        <v>1.8</v>
      </c>
      <c r="N126" s="13">
        <f t="shared" si="39"/>
        <v>0</v>
      </c>
      <c r="O126" s="13">
        <f t="shared" si="40"/>
        <v>0</v>
      </c>
    </row>
    <row r="127" spans="1:15" ht="15" customHeight="1" x14ac:dyDescent="0.25">
      <c r="A127" s="41"/>
      <c r="B127" s="27"/>
      <c r="C127" s="98" t="s">
        <v>22</v>
      </c>
      <c r="D127" s="17">
        <f>E127+G127</f>
        <v>4.8</v>
      </c>
      <c r="E127" s="17">
        <v>4.8</v>
      </c>
      <c r="F127" s="17"/>
      <c r="G127" s="17"/>
      <c r="H127" s="10">
        <f t="shared" si="43"/>
        <v>0</v>
      </c>
      <c r="I127" s="11"/>
      <c r="J127" s="11"/>
      <c r="K127" s="218"/>
      <c r="L127" s="13">
        <f t="shared" si="37"/>
        <v>4.8</v>
      </c>
      <c r="M127" s="13">
        <f t="shared" si="38"/>
        <v>4.8</v>
      </c>
      <c r="N127" s="13">
        <f t="shared" si="39"/>
        <v>0</v>
      </c>
      <c r="O127" s="13">
        <f t="shared" si="40"/>
        <v>0</v>
      </c>
    </row>
    <row r="128" spans="1:15" ht="15" customHeight="1" x14ac:dyDescent="0.25">
      <c r="A128" s="33" t="s">
        <v>100</v>
      </c>
      <c r="B128" s="30" t="s">
        <v>19</v>
      </c>
      <c r="C128" s="83"/>
      <c r="D128" s="17">
        <f>SUM(D129:D131)</f>
        <v>501.2</v>
      </c>
      <c r="E128" s="17">
        <f t="shared" ref="E128:O128" si="53">SUM(E129:E131)</f>
        <v>501.2</v>
      </c>
      <c r="F128" s="17">
        <f t="shared" si="53"/>
        <v>0</v>
      </c>
      <c r="G128" s="17">
        <f t="shared" si="53"/>
        <v>0</v>
      </c>
      <c r="H128" s="10">
        <f t="shared" si="53"/>
        <v>0</v>
      </c>
      <c r="I128" s="10">
        <f t="shared" si="53"/>
        <v>-6.1</v>
      </c>
      <c r="J128" s="11"/>
      <c r="K128" s="218">
        <f t="shared" si="53"/>
        <v>6.1</v>
      </c>
      <c r="L128" s="13">
        <f t="shared" si="53"/>
        <v>501.2</v>
      </c>
      <c r="M128" s="13">
        <f t="shared" si="53"/>
        <v>495.09999999999997</v>
      </c>
      <c r="N128" s="13">
        <f t="shared" si="53"/>
        <v>0</v>
      </c>
      <c r="O128" s="13">
        <f t="shared" si="53"/>
        <v>6.1</v>
      </c>
    </row>
    <row r="129" spans="1:15" ht="15" hidden="1" customHeight="1" x14ac:dyDescent="0.25">
      <c r="A129" s="41"/>
      <c r="B129" s="81"/>
      <c r="C129" s="98" t="s">
        <v>25</v>
      </c>
      <c r="D129" s="17">
        <f>E129+G129</f>
        <v>0</v>
      </c>
      <c r="E129" s="17"/>
      <c r="F129" s="17"/>
      <c r="G129" s="17"/>
      <c r="H129" s="10">
        <f>I129+K129</f>
        <v>0</v>
      </c>
      <c r="I129" s="11"/>
      <c r="J129" s="11"/>
      <c r="K129" s="218"/>
      <c r="L129" s="13">
        <f>M129+O129</f>
        <v>0</v>
      </c>
      <c r="M129" s="13">
        <f>E129+I129</f>
        <v>0</v>
      </c>
      <c r="N129" s="13">
        <f>F129+J129</f>
        <v>0</v>
      </c>
      <c r="O129" s="13">
        <f>G129+K129</f>
        <v>0</v>
      </c>
    </row>
    <row r="130" spans="1:15" ht="15" customHeight="1" x14ac:dyDescent="0.25">
      <c r="A130" s="41"/>
      <c r="B130" s="81"/>
      <c r="C130" s="83" t="s">
        <v>31</v>
      </c>
      <c r="D130" s="17">
        <f>E130+G130</f>
        <v>134.19999999999999</v>
      </c>
      <c r="E130" s="17">
        <v>134.19999999999999</v>
      </c>
      <c r="F130" s="17"/>
      <c r="G130" s="17"/>
      <c r="H130" s="10">
        <f t="shared" si="43"/>
        <v>0</v>
      </c>
      <c r="I130" s="11"/>
      <c r="J130" s="11"/>
      <c r="K130" s="218"/>
      <c r="L130" s="13">
        <f t="shared" si="37"/>
        <v>134.19999999999999</v>
      </c>
      <c r="M130" s="13">
        <f t="shared" si="38"/>
        <v>134.19999999999999</v>
      </c>
      <c r="N130" s="13">
        <f t="shared" si="39"/>
        <v>0</v>
      </c>
      <c r="O130" s="13">
        <f t="shared" si="40"/>
        <v>0</v>
      </c>
    </row>
    <row r="131" spans="1:15" ht="15" customHeight="1" x14ac:dyDescent="0.25">
      <c r="A131" s="41"/>
      <c r="B131" s="81"/>
      <c r="C131" s="83" t="s">
        <v>22</v>
      </c>
      <c r="D131" s="17">
        <f>E131+G131</f>
        <v>367</v>
      </c>
      <c r="E131" s="17">
        <v>367</v>
      </c>
      <c r="F131" s="17"/>
      <c r="G131" s="17"/>
      <c r="H131" s="10">
        <f t="shared" si="43"/>
        <v>0</v>
      </c>
      <c r="I131" s="11">
        <v>-6.1</v>
      </c>
      <c r="J131" s="11"/>
      <c r="K131" s="218">
        <v>6.1</v>
      </c>
      <c r="L131" s="13">
        <f t="shared" si="37"/>
        <v>367</v>
      </c>
      <c r="M131" s="13">
        <f t="shared" si="38"/>
        <v>360.9</v>
      </c>
      <c r="N131" s="13">
        <f t="shared" si="39"/>
        <v>0</v>
      </c>
      <c r="O131" s="13">
        <f t="shared" si="40"/>
        <v>6.1</v>
      </c>
    </row>
    <row r="132" spans="1:15" ht="15.95" customHeight="1" x14ac:dyDescent="0.25">
      <c r="A132" s="55" t="s">
        <v>101</v>
      </c>
      <c r="B132" s="45" t="s">
        <v>180</v>
      </c>
      <c r="C132" s="26"/>
      <c r="D132" s="24">
        <f t="shared" ref="D132:O132" si="54">D80+D88+D92+D96+D100+D104+D108+D112+D116+D120+D124+D128</f>
        <v>2093</v>
      </c>
      <c r="E132" s="24">
        <f t="shared" si="54"/>
        <v>1965.6999999999998</v>
      </c>
      <c r="F132" s="24">
        <f t="shared" si="54"/>
        <v>0</v>
      </c>
      <c r="G132" s="24">
        <f t="shared" si="54"/>
        <v>127.30000000000001</v>
      </c>
      <c r="H132" s="25">
        <f t="shared" si="54"/>
        <v>39</v>
      </c>
      <c r="I132" s="25">
        <f t="shared" si="54"/>
        <v>-16.100000000000001</v>
      </c>
      <c r="J132" s="25">
        <f t="shared" si="54"/>
        <v>0</v>
      </c>
      <c r="K132" s="291">
        <f t="shared" si="54"/>
        <v>55.1</v>
      </c>
      <c r="L132" s="22">
        <f t="shared" si="54"/>
        <v>2132</v>
      </c>
      <c r="M132" s="22">
        <f t="shared" si="54"/>
        <v>1949.5999999999997</v>
      </c>
      <c r="N132" s="22">
        <f t="shared" si="54"/>
        <v>0</v>
      </c>
      <c r="O132" s="22">
        <f t="shared" si="54"/>
        <v>182.4</v>
      </c>
    </row>
    <row r="133" spans="1:15" ht="27.95" customHeight="1" x14ac:dyDescent="0.25">
      <c r="A133" s="223"/>
      <c r="B133" s="292" t="s">
        <v>174</v>
      </c>
      <c r="C133" s="79"/>
      <c r="D133" s="293">
        <f t="shared" ref="D133:O133" si="55">D85</f>
        <v>1013.7</v>
      </c>
      <c r="E133" s="293">
        <f t="shared" si="55"/>
        <v>1013.7</v>
      </c>
      <c r="F133" s="293">
        <f t="shared" si="55"/>
        <v>0</v>
      </c>
      <c r="G133" s="293">
        <f t="shared" si="55"/>
        <v>0</v>
      </c>
      <c r="H133" s="294">
        <f t="shared" si="55"/>
        <v>0</v>
      </c>
      <c r="I133" s="294">
        <f t="shared" si="55"/>
        <v>0</v>
      </c>
      <c r="J133" s="294">
        <f t="shared" si="55"/>
        <v>0</v>
      </c>
      <c r="K133" s="295">
        <f t="shared" si="55"/>
        <v>0</v>
      </c>
      <c r="L133" s="102">
        <f t="shared" si="55"/>
        <v>1013.7</v>
      </c>
      <c r="M133" s="102">
        <f t="shared" si="55"/>
        <v>1013.7</v>
      </c>
      <c r="N133" s="102">
        <f t="shared" si="55"/>
        <v>0</v>
      </c>
      <c r="O133" s="102">
        <f t="shared" si="55"/>
        <v>0</v>
      </c>
    </row>
    <row r="134" spans="1:15" ht="15.95" customHeight="1" x14ac:dyDescent="0.25">
      <c r="A134" s="164" t="s">
        <v>102</v>
      </c>
      <c r="B134" s="499" t="s">
        <v>63</v>
      </c>
      <c r="C134" s="499"/>
      <c r="D134" s="499"/>
      <c r="E134" s="499"/>
      <c r="F134" s="499"/>
      <c r="G134" s="499"/>
      <c r="H134" s="499"/>
      <c r="I134" s="499"/>
      <c r="J134" s="499"/>
      <c r="K134" s="499"/>
      <c r="L134" s="499"/>
      <c r="M134" s="499"/>
      <c r="N134" s="499"/>
      <c r="O134" s="499"/>
    </row>
    <row r="135" spans="1:15" ht="15" customHeight="1" x14ac:dyDescent="0.25">
      <c r="A135" s="6" t="s">
        <v>103</v>
      </c>
      <c r="B135" s="27" t="s">
        <v>20</v>
      </c>
      <c r="C135" s="8" t="s">
        <v>32</v>
      </c>
      <c r="D135" s="17">
        <f>E135+G135</f>
        <v>10.1</v>
      </c>
      <c r="E135" s="17">
        <v>10.1</v>
      </c>
      <c r="F135" s="17"/>
      <c r="G135" s="17"/>
      <c r="H135" s="10">
        <f t="shared" ref="H135" si="56">I135+K135</f>
        <v>0</v>
      </c>
      <c r="I135" s="11"/>
      <c r="J135" s="11"/>
      <c r="K135" s="218"/>
      <c r="L135" s="13">
        <f>M135+O135</f>
        <v>10.1</v>
      </c>
      <c r="M135" s="13">
        <f t="shared" ref="M135" si="57">E135+I135</f>
        <v>10.1</v>
      </c>
      <c r="N135" s="13">
        <f t="shared" ref="N135" si="58">F135+J135</f>
        <v>0</v>
      </c>
      <c r="O135" s="13">
        <f t="shared" ref="O135" si="59">G135+K135</f>
        <v>0</v>
      </c>
    </row>
    <row r="136" spans="1:15" ht="15" customHeight="1" x14ac:dyDescent="0.25">
      <c r="A136" s="6" t="s">
        <v>104</v>
      </c>
      <c r="B136" s="30" t="s">
        <v>71</v>
      </c>
      <c r="C136" s="31" t="s">
        <v>32</v>
      </c>
      <c r="D136" s="17">
        <f>E136+G136</f>
        <v>29.2</v>
      </c>
      <c r="E136" s="17">
        <v>29.2</v>
      </c>
      <c r="F136" s="17">
        <v>22.3</v>
      </c>
      <c r="G136" s="17"/>
      <c r="H136" s="10">
        <f>I136+K136</f>
        <v>0</v>
      </c>
      <c r="I136" s="11"/>
      <c r="J136" s="11"/>
      <c r="K136" s="218"/>
      <c r="L136" s="13">
        <f>M136+O136</f>
        <v>29.2</v>
      </c>
      <c r="M136" s="13">
        <f t="shared" ref="M136:O136" si="60">E136+I136</f>
        <v>29.2</v>
      </c>
      <c r="N136" s="13">
        <f t="shared" si="60"/>
        <v>22.3</v>
      </c>
      <c r="O136" s="13">
        <f t="shared" si="60"/>
        <v>0</v>
      </c>
    </row>
    <row r="137" spans="1:15" ht="15.95" customHeight="1" x14ac:dyDescent="0.25">
      <c r="A137" s="296" t="s">
        <v>105</v>
      </c>
      <c r="B137" s="279" t="s">
        <v>181</v>
      </c>
      <c r="C137" s="84"/>
      <c r="D137" s="74">
        <f t="shared" ref="D137:O137" si="61">D135+D136</f>
        <v>39.299999999999997</v>
      </c>
      <c r="E137" s="74">
        <f t="shared" si="61"/>
        <v>39.299999999999997</v>
      </c>
      <c r="F137" s="74">
        <f t="shared" si="61"/>
        <v>22.3</v>
      </c>
      <c r="G137" s="74">
        <f t="shared" si="61"/>
        <v>0</v>
      </c>
      <c r="H137" s="75">
        <f t="shared" si="61"/>
        <v>0</v>
      </c>
      <c r="I137" s="75">
        <f t="shared" si="61"/>
        <v>0</v>
      </c>
      <c r="J137" s="75">
        <f t="shared" si="61"/>
        <v>0</v>
      </c>
      <c r="K137" s="280">
        <f t="shared" si="61"/>
        <v>0</v>
      </c>
      <c r="L137" s="45">
        <f t="shared" si="61"/>
        <v>39.299999999999997</v>
      </c>
      <c r="M137" s="45">
        <f t="shared" si="61"/>
        <v>39.299999999999997</v>
      </c>
      <c r="N137" s="45">
        <f t="shared" si="61"/>
        <v>22.3</v>
      </c>
      <c r="O137" s="45">
        <f t="shared" si="61"/>
        <v>0</v>
      </c>
    </row>
    <row r="138" spans="1:15" ht="15.95" customHeight="1" x14ac:dyDescent="0.25">
      <c r="A138" s="14" t="s">
        <v>106</v>
      </c>
      <c r="B138" s="499" t="s">
        <v>176</v>
      </c>
      <c r="C138" s="499"/>
      <c r="D138" s="499"/>
      <c r="E138" s="499"/>
      <c r="F138" s="499"/>
      <c r="G138" s="499"/>
      <c r="H138" s="499"/>
      <c r="I138" s="499"/>
      <c r="J138" s="499"/>
      <c r="K138" s="499"/>
      <c r="L138" s="499"/>
      <c r="M138" s="499"/>
      <c r="N138" s="499"/>
      <c r="O138" s="499"/>
    </row>
    <row r="139" spans="1:15" ht="15" customHeight="1" x14ac:dyDescent="0.25">
      <c r="A139" s="6" t="s">
        <v>107</v>
      </c>
      <c r="B139" s="154" t="s">
        <v>20</v>
      </c>
      <c r="C139" s="82"/>
      <c r="D139" s="17">
        <f>SUM(D140:D141)</f>
        <v>529.6</v>
      </c>
      <c r="E139" s="17">
        <f>SUM(E140:E141)</f>
        <v>436.2</v>
      </c>
      <c r="F139" s="17">
        <f>SUM(F140:F141)</f>
        <v>77.5</v>
      </c>
      <c r="G139" s="17">
        <f>SUM(G140:G141)</f>
        <v>93.4</v>
      </c>
      <c r="H139" s="11">
        <f t="shared" ref="H139:O139" si="62">SUM(H140:H141)</f>
        <v>40</v>
      </c>
      <c r="I139" s="11">
        <f t="shared" si="62"/>
        <v>33</v>
      </c>
      <c r="J139" s="11">
        <f t="shared" si="62"/>
        <v>0</v>
      </c>
      <c r="K139" s="218">
        <f t="shared" si="62"/>
        <v>7</v>
      </c>
      <c r="L139" s="12">
        <f t="shared" si="62"/>
        <v>569.6</v>
      </c>
      <c r="M139" s="12">
        <f t="shared" si="62"/>
        <v>469.2</v>
      </c>
      <c r="N139" s="12">
        <f t="shared" si="62"/>
        <v>77.5</v>
      </c>
      <c r="O139" s="12">
        <f t="shared" si="62"/>
        <v>100.4</v>
      </c>
    </row>
    <row r="140" spans="1:15" ht="15" customHeight="1" x14ac:dyDescent="0.25">
      <c r="A140" s="20"/>
      <c r="B140" s="154"/>
      <c r="C140" s="31" t="s">
        <v>30</v>
      </c>
      <c r="D140" s="17">
        <f>E140+G140</f>
        <v>8</v>
      </c>
      <c r="E140" s="17">
        <v>8</v>
      </c>
      <c r="F140" s="17"/>
      <c r="G140" s="17"/>
      <c r="H140" s="10">
        <f t="shared" ref="H140:H177" si="63">I140+K140</f>
        <v>0</v>
      </c>
      <c r="I140" s="11"/>
      <c r="J140" s="11"/>
      <c r="K140" s="218"/>
      <c r="L140" s="13">
        <f t="shared" ref="L140" si="64">M140+O140</f>
        <v>8</v>
      </c>
      <c r="M140" s="13">
        <f t="shared" ref="M140" si="65">E140+I140</f>
        <v>8</v>
      </c>
      <c r="N140" s="13">
        <f t="shared" ref="N140" si="66">F140+J140</f>
        <v>0</v>
      </c>
      <c r="O140" s="13">
        <f t="shared" ref="O140" si="67">G140+K140</f>
        <v>0</v>
      </c>
    </row>
    <row r="141" spans="1:15" ht="15.75" customHeight="1" x14ac:dyDescent="0.25">
      <c r="A141" s="20"/>
      <c r="B141" s="154"/>
      <c r="C141" s="31" t="s">
        <v>51</v>
      </c>
      <c r="D141" s="17">
        <f>E141+G141</f>
        <v>521.6</v>
      </c>
      <c r="E141" s="17">
        <v>428.2</v>
      </c>
      <c r="F141" s="17">
        <v>77.5</v>
      </c>
      <c r="G141" s="17">
        <v>93.4</v>
      </c>
      <c r="H141" s="10">
        <f t="shared" si="63"/>
        <v>40</v>
      </c>
      <c r="I141" s="11">
        <v>33</v>
      </c>
      <c r="J141" s="11"/>
      <c r="K141" s="11">
        <v>7</v>
      </c>
      <c r="L141" s="13">
        <f t="shared" ref="L141:L177" si="68">M141+O141</f>
        <v>561.6</v>
      </c>
      <c r="M141" s="13">
        <f t="shared" ref="M141:M177" si="69">E141+I141</f>
        <v>461.2</v>
      </c>
      <c r="N141" s="13">
        <f t="shared" ref="N141:N177" si="70">F141+J141</f>
        <v>77.5</v>
      </c>
      <c r="O141" s="13">
        <f t="shared" ref="O141:O177" si="71">G141+K141</f>
        <v>100.4</v>
      </c>
    </row>
    <row r="142" spans="1:15" x14ac:dyDescent="0.25">
      <c r="A142" s="14" t="s">
        <v>108</v>
      </c>
      <c r="B142" s="15" t="s">
        <v>55</v>
      </c>
      <c r="C142" s="16" t="s">
        <v>51</v>
      </c>
      <c r="D142" s="17">
        <f t="shared" ref="D142:D177" si="72">E142+G142</f>
        <v>145</v>
      </c>
      <c r="E142" s="17">
        <v>145</v>
      </c>
      <c r="F142" s="17">
        <v>92.2</v>
      </c>
      <c r="G142" s="17"/>
      <c r="H142" s="11">
        <f t="shared" si="63"/>
        <v>0</v>
      </c>
      <c r="I142" s="11"/>
      <c r="J142" s="11"/>
      <c r="K142" s="11"/>
      <c r="L142" s="13">
        <f t="shared" si="68"/>
        <v>145</v>
      </c>
      <c r="M142" s="13">
        <f t="shared" si="69"/>
        <v>145</v>
      </c>
      <c r="N142" s="13">
        <f t="shared" si="70"/>
        <v>92.2</v>
      </c>
      <c r="O142" s="13">
        <f t="shared" si="71"/>
        <v>0</v>
      </c>
    </row>
    <row r="143" spans="1:15" ht="15" customHeight="1" x14ac:dyDescent="0.25">
      <c r="A143" s="14" t="s">
        <v>109</v>
      </c>
      <c r="B143" s="13" t="s">
        <v>33</v>
      </c>
      <c r="C143" s="16" t="s">
        <v>51</v>
      </c>
      <c r="D143" s="17">
        <f t="shared" si="72"/>
        <v>114.3</v>
      </c>
      <c r="E143" s="17">
        <v>114.3</v>
      </c>
      <c r="F143" s="17">
        <v>64.400000000000006</v>
      </c>
      <c r="G143" s="17"/>
      <c r="H143" s="11">
        <f t="shared" si="63"/>
        <v>0</v>
      </c>
      <c r="I143" s="11"/>
      <c r="J143" s="11"/>
      <c r="K143" s="11"/>
      <c r="L143" s="13">
        <f t="shared" si="68"/>
        <v>114.3</v>
      </c>
      <c r="M143" s="13">
        <f t="shared" si="69"/>
        <v>114.3</v>
      </c>
      <c r="N143" s="13">
        <f t="shared" si="70"/>
        <v>64.400000000000006</v>
      </c>
      <c r="O143" s="13">
        <f t="shared" si="71"/>
        <v>0</v>
      </c>
    </row>
    <row r="144" spans="1:15" ht="15" customHeight="1" x14ac:dyDescent="0.25">
      <c r="A144" s="14" t="s">
        <v>110</v>
      </c>
      <c r="B144" s="13" t="s">
        <v>164</v>
      </c>
      <c r="C144" s="16" t="s">
        <v>51</v>
      </c>
      <c r="D144" s="17">
        <f t="shared" si="72"/>
        <v>175.2</v>
      </c>
      <c r="E144" s="17">
        <v>175.2</v>
      </c>
      <c r="F144" s="17">
        <v>83.4</v>
      </c>
      <c r="G144" s="17"/>
      <c r="H144" s="11">
        <f t="shared" si="63"/>
        <v>0</v>
      </c>
      <c r="I144" s="11"/>
      <c r="J144" s="11"/>
      <c r="K144" s="11"/>
      <c r="L144" s="13">
        <f t="shared" si="68"/>
        <v>175.2</v>
      </c>
      <c r="M144" s="13">
        <f t="shared" si="69"/>
        <v>175.2</v>
      </c>
      <c r="N144" s="13">
        <f t="shared" si="70"/>
        <v>83.4</v>
      </c>
      <c r="O144" s="13">
        <f t="shared" si="71"/>
        <v>0</v>
      </c>
    </row>
    <row r="145" spans="1:15" ht="15" customHeight="1" x14ac:dyDescent="0.25">
      <c r="A145" s="14" t="s">
        <v>159</v>
      </c>
      <c r="B145" s="13" t="s">
        <v>171</v>
      </c>
      <c r="C145" s="16" t="s">
        <v>51</v>
      </c>
      <c r="D145" s="17">
        <f t="shared" si="72"/>
        <v>152.30000000000001</v>
      </c>
      <c r="E145" s="17">
        <v>152.30000000000001</v>
      </c>
      <c r="F145" s="17">
        <v>92.2</v>
      </c>
      <c r="G145" s="17"/>
      <c r="H145" s="11">
        <f t="shared" si="63"/>
        <v>0</v>
      </c>
      <c r="I145" s="11"/>
      <c r="J145" s="11"/>
      <c r="K145" s="11"/>
      <c r="L145" s="13">
        <f t="shared" si="68"/>
        <v>152.30000000000001</v>
      </c>
      <c r="M145" s="13">
        <f t="shared" si="69"/>
        <v>152.30000000000001</v>
      </c>
      <c r="N145" s="13">
        <f t="shared" si="70"/>
        <v>92.2</v>
      </c>
      <c r="O145" s="13">
        <f t="shared" si="71"/>
        <v>0</v>
      </c>
    </row>
    <row r="146" spans="1:15" ht="15" customHeight="1" x14ac:dyDescent="0.25">
      <c r="A146" s="14" t="s">
        <v>160</v>
      </c>
      <c r="B146" s="13" t="s">
        <v>153</v>
      </c>
      <c r="C146" s="16" t="s">
        <v>51</v>
      </c>
      <c r="D146" s="17">
        <f t="shared" si="72"/>
        <v>80.900000000000006</v>
      </c>
      <c r="E146" s="17">
        <v>80.900000000000006</v>
      </c>
      <c r="F146" s="17">
        <v>51.7</v>
      </c>
      <c r="G146" s="17"/>
      <c r="H146" s="11">
        <f t="shared" si="63"/>
        <v>0</v>
      </c>
      <c r="I146" s="11"/>
      <c r="J146" s="11"/>
      <c r="K146" s="11"/>
      <c r="L146" s="13">
        <f t="shared" si="68"/>
        <v>80.900000000000006</v>
      </c>
      <c r="M146" s="13">
        <f t="shared" si="69"/>
        <v>80.900000000000006</v>
      </c>
      <c r="N146" s="13">
        <f t="shared" si="70"/>
        <v>51.7</v>
      </c>
      <c r="O146" s="13">
        <f t="shared" si="71"/>
        <v>0</v>
      </c>
    </row>
    <row r="147" spans="1:15" ht="15" customHeight="1" x14ac:dyDescent="0.25">
      <c r="A147" s="14" t="s">
        <v>111</v>
      </c>
      <c r="B147" s="309" t="s">
        <v>368</v>
      </c>
      <c r="C147" s="16" t="s">
        <v>51</v>
      </c>
      <c r="D147" s="17">
        <f t="shared" si="72"/>
        <v>150.1</v>
      </c>
      <c r="E147" s="17">
        <v>150.1</v>
      </c>
      <c r="F147" s="17">
        <v>95.8</v>
      </c>
      <c r="G147" s="17"/>
      <c r="H147" s="11">
        <f t="shared" si="63"/>
        <v>0</v>
      </c>
      <c r="I147" s="11"/>
      <c r="J147" s="11"/>
      <c r="K147" s="11"/>
      <c r="L147" s="13">
        <f t="shared" si="68"/>
        <v>150.1</v>
      </c>
      <c r="M147" s="13">
        <f t="shared" si="69"/>
        <v>150.1</v>
      </c>
      <c r="N147" s="13">
        <f t="shared" si="70"/>
        <v>95.8</v>
      </c>
      <c r="O147" s="13">
        <f t="shared" si="71"/>
        <v>0</v>
      </c>
    </row>
    <row r="148" spans="1:15" ht="16.5" customHeight="1" x14ac:dyDescent="0.25">
      <c r="A148" s="14" t="s">
        <v>161</v>
      </c>
      <c r="B148" s="13" t="s">
        <v>156</v>
      </c>
      <c r="C148" s="16" t="s">
        <v>51</v>
      </c>
      <c r="D148" s="17">
        <f t="shared" si="72"/>
        <v>231.8</v>
      </c>
      <c r="E148" s="17">
        <v>231.8</v>
      </c>
      <c r="F148" s="17">
        <v>115.1</v>
      </c>
      <c r="G148" s="17"/>
      <c r="H148" s="11">
        <f t="shared" si="63"/>
        <v>0</v>
      </c>
      <c r="I148" s="11"/>
      <c r="J148" s="11"/>
      <c r="K148" s="11"/>
      <c r="L148" s="13">
        <f t="shared" si="68"/>
        <v>231.8</v>
      </c>
      <c r="M148" s="13">
        <f t="shared" si="69"/>
        <v>231.8</v>
      </c>
      <c r="N148" s="13">
        <f t="shared" si="70"/>
        <v>115.1</v>
      </c>
      <c r="O148" s="13">
        <f t="shared" si="71"/>
        <v>0</v>
      </c>
    </row>
    <row r="149" spans="1:15" ht="16.5" customHeight="1" x14ac:dyDescent="0.25">
      <c r="A149" s="14" t="s">
        <v>162</v>
      </c>
      <c r="B149" s="13" t="s">
        <v>155</v>
      </c>
      <c r="C149" s="16" t="s">
        <v>51</v>
      </c>
      <c r="D149" s="17">
        <f t="shared" si="72"/>
        <v>171.6</v>
      </c>
      <c r="E149" s="17">
        <v>171.6</v>
      </c>
      <c r="F149" s="17">
        <v>91.5</v>
      </c>
      <c r="G149" s="17"/>
      <c r="H149" s="11">
        <f t="shared" si="63"/>
        <v>0</v>
      </c>
      <c r="I149" s="11"/>
      <c r="J149" s="11"/>
      <c r="K149" s="11"/>
      <c r="L149" s="13">
        <f t="shared" si="68"/>
        <v>171.6</v>
      </c>
      <c r="M149" s="13">
        <f t="shared" si="69"/>
        <v>171.6</v>
      </c>
      <c r="N149" s="13">
        <f t="shared" si="70"/>
        <v>91.5</v>
      </c>
      <c r="O149" s="13">
        <f t="shared" si="71"/>
        <v>0</v>
      </c>
    </row>
    <row r="150" spans="1:15" ht="15" customHeight="1" x14ac:dyDescent="0.25">
      <c r="A150" s="14" t="s">
        <v>112</v>
      </c>
      <c r="B150" s="13" t="s">
        <v>154</v>
      </c>
      <c r="C150" s="16" t="s">
        <v>51</v>
      </c>
      <c r="D150" s="17">
        <f t="shared" si="72"/>
        <v>143.6</v>
      </c>
      <c r="E150" s="17">
        <v>143.6</v>
      </c>
      <c r="F150" s="17">
        <v>79.599999999999994</v>
      </c>
      <c r="G150" s="17"/>
      <c r="H150" s="11">
        <f t="shared" si="63"/>
        <v>0</v>
      </c>
      <c r="I150" s="11"/>
      <c r="J150" s="11"/>
      <c r="K150" s="11"/>
      <c r="L150" s="13">
        <f t="shared" si="68"/>
        <v>143.6</v>
      </c>
      <c r="M150" s="13">
        <f t="shared" si="69"/>
        <v>143.6</v>
      </c>
      <c r="N150" s="13">
        <f t="shared" si="70"/>
        <v>79.599999999999994</v>
      </c>
      <c r="O150" s="13">
        <f t="shared" si="71"/>
        <v>0</v>
      </c>
    </row>
    <row r="151" spans="1:15" ht="15" customHeight="1" x14ac:dyDescent="0.25">
      <c r="A151" s="14" t="s">
        <v>113</v>
      </c>
      <c r="B151" s="13" t="s">
        <v>424</v>
      </c>
      <c r="C151" s="16" t="s">
        <v>51</v>
      </c>
      <c r="D151" s="17">
        <f t="shared" si="72"/>
        <v>159.19999999999999</v>
      </c>
      <c r="E151" s="17">
        <v>159.19999999999999</v>
      </c>
      <c r="F151" s="17">
        <v>86</v>
      </c>
      <c r="G151" s="17"/>
      <c r="H151" s="11">
        <f t="shared" si="63"/>
        <v>0</v>
      </c>
      <c r="I151" s="11"/>
      <c r="J151" s="11"/>
      <c r="K151" s="11"/>
      <c r="L151" s="13">
        <f t="shared" si="68"/>
        <v>159.19999999999999</v>
      </c>
      <c r="M151" s="13">
        <f t="shared" si="69"/>
        <v>159.19999999999999</v>
      </c>
      <c r="N151" s="13">
        <f t="shared" si="70"/>
        <v>86</v>
      </c>
      <c r="O151" s="13">
        <f t="shared" si="71"/>
        <v>0</v>
      </c>
    </row>
    <row r="152" spans="1:15" ht="15" customHeight="1" x14ac:dyDescent="0.25">
      <c r="A152" s="14" t="s">
        <v>114</v>
      </c>
      <c r="B152" s="213" t="s">
        <v>46</v>
      </c>
      <c r="C152" s="16" t="s">
        <v>51</v>
      </c>
      <c r="D152" s="17">
        <f t="shared" si="72"/>
        <v>99.1</v>
      </c>
      <c r="E152" s="17">
        <v>99.1</v>
      </c>
      <c r="F152" s="17">
        <v>65.099999999999994</v>
      </c>
      <c r="G152" s="17"/>
      <c r="H152" s="11">
        <f t="shared" si="63"/>
        <v>0</v>
      </c>
      <c r="I152" s="11"/>
      <c r="J152" s="11"/>
      <c r="K152" s="11"/>
      <c r="L152" s="13">
        <f t="shared" si="68"/>
        <v>99.1</v>
      </c>
      <c r="M152" s="13">
        <f t="shared" si="69"/>
        <v>99.1</v>
      </c>
      <c r="N152" s="13">
        <f t="shared" si="70"/>
        <v>65.099999999999994</v>
      </c>
      <c r="O152" s="13">
        <f t="shared" si="71"/>
        <v>0</v>
      </c>
    </row>
    <row r="153" spans="1:15" ht="15" customHeight="1" x14ac:dyDescent="0.25">
      <c r="A153" s="14" t="s">
        <v>115</v>
      </c>
      <c r="B153" s="13" t="s">
        <v>43</v>
      </c>
      <c r="C153" s="16" t="s">
        <v>51</v>
      </c>
      <c r="D153" s="17">
        <f t="shared" si="72"/>
        <v>100.9</v>
      </c>
      <c r="E153" s="17">
        <v>100.9</v>
      </c>
      <c r="F153" s="17">
        <v>65.3</v>
      </c>
      <c r="G153" s="17"/>
      <c r="H153" s="11">
        <f t="shared" si="63"/>
        <v>0</v>
      </c>
      <c r="I153" s="11"/>
      <c r="J153" s="11"/>
      <c r="K153" s="11"/>
      <c r="L153" s="13">
        <f t="shared" si="68"/>
        <v>100.9</v>
      </c>
      <c r="M153" s="13">
        <f t="shared" si="69"/>
        <v>100.9</v>
      </c>
      <c r="N153" s="13">
        <f t="shared" si="70"/>
        <v>65.3</v>
      </c>
      <c r="O153" s="13">
        <f t="shared" si="71"/>
        <v>0</v>
      </c>
    </row>
    <row r="154" spans="1:15" ht="15" customHeight="1" x14ac:dyDescent="0.25">
      <c r="A154" s="14" t="s">
        <v>116</v>
      </c>
      <c r="B154" s="13" t="s">
        <v>45</v>
      </c>
      <c r="C154" s="16" t="s">
        <v>51</v>
      </c>
      <c r="D154" s="17">
        <f t="shared" si="72"/>
        <v>80.7</v>
      </c>
      <c r="E154" s="17">
        <v>80.7</v>
      </c>
      <c r="F154" s="17">
        <v>52.6</v>
      </c>
      <c r="G154" s="17"/>
      <c r="H154" s="11">
        <f t="shared" si="63"/>
        <v>0</v>
      </c>
      <c r="I154" s="11"/>
      <c r="J154" s="11"/>
      <c r="K154" s="11"/>
      <c r="L154" s="13">
        <f t="shared" si="68"/>
        <v>80.7</v>
      </c>
      <c r="M154" s="13">
        <f t="shared" si="69"/>
        <v>80.7</v>
      </c>
      <c r="N154" s="13">
        <f t="shared" si="70"/>
        <v>52.6</v>
      </c>
      <c r="O154" s="13">
        <f t="shared" si="71"/>
        <v>0</v>
      </c>
    </row>
    <row r="155" spans="1:15" ht="15" customHeight="1" x14ac:dyDescent="0.25">
      <c r="A155" s="14" t="s">
        <v>170</v>
      </c>
      <c r="B155" s="13" t="s">
        <v>169</v>
      </c>
      <c r="C155" s="16" t="s">
        <v>51</v>
      </c>
      <c r="D155" s="17">
        <f t="shared" si="72"/>
        <v>138.69999999999999</v>
      </c>
      <c r="E155" s="17">
        <v>138.69999999999999</v>
      </c>
      <c r="F155" s="17">
        <v>83.8</v>
      </c>
      <c r="G155" s="17"/>
      <c r="H155" s="11">
        <f t="shared" si="63"/>
        <v>0</v>
      </c>
      <c r="I155" s="11"/>
      <c r="J155" s="11"/>
      <c r="K155" s="11"/>
      <c r="L155" s="13">
        <f t="shared" si="68"/>
        <v>138.69999999999999</v>
      </c>
      <c r="M155" s="13">
        <f t="shared" si="69"/>
        <v>138.69999999999999</v>
      </c>
      <c r="N155" s="13">
        <f t="shared" si="70"/>
        <v>83.8</v>
      </c>
      <c r="O155" s="13">
        <f t="shared" si="71"/>
        <v>0</v>
      </c>
    </row>
    <row r="156" spans="1:15" ht="15" customHeight="1" x14ac:dyDescent="0.25">
      <c r="A156" s="14" t="s">
        <v>117</v>
      </c>
      <c r="B156" s="13" t="s">
        <v>44</v>
      </c>
      <c r="C156" s="16" t="s">
        <v>51</v>
      </c>
      <c r="D156" s="17">
        <f t="shared" si="72"/>
        <v>79.599999999999994</v>
      </c>
      <c r="E156" s="17">
        <v>79.599999999999994</v>
      </c>
      <c r="F156" s="17">
        <v>51</v>
      </c>
      <c r="G156" s="17"/>
      <c r="H156" s="11">
        <f t="shared" si="63"/>
        <v>0</v>
      </c>
      <c r="I156" s="11"/>
      <c r="J156" s="11"/>
      <c r="K156" s="11"/>
      <c r="L156" s="13">
        <f t="shared" si="68"/>
        <v>79.599999999999994</v>
      </c>
      <c r="M156" s="13">
        <f t="shared" si="69"/>
        <v>79.599999999999994</v>
      </c>
      <c r="N156" s="13">
        <f t="shared" si="70"/>
        <v>51</v>
      </c>
      <c r="O156" s="13">
        <f t="shared" si="71"/>
        <v>0</v>
      </c>
    </row>
    <row r="157" spans="1:15" ht="15" customHeight="1" x14ac:dyDescent="0.25">
      <c r="A157" s="14" t="s">
        <v>118</v>
      </c>
      <c r="B157" s="213" t="s">
        <v>47</v>
      </c>
      <c r="C157" s="16" t="s">
        <v>51</v>
      </c>
      <c r="D157" s="17">
        <f t="shared" si="72"/>
        <v>104</v>
      </c>
      <c r="E157" s="17">
        <v>104</v>
      </c>
      <c r="F157" s="17">
        <v>59.9</v>
      </c>
      <c r="G157" s="17"/>
      <c r="H157" s="11">
        <f t="shared" si="63"/>
        <v>0</v>
      </c>
      <c r="I157" s="11"/>
      <c r="J157" s="11"/>
      <c r="K157" s="11"/>
      <c r="L157" s="13">
        <f t="shared" si="68"/>
        <v>104</v>
      </c>
      <c r="M157" s="13">
        <f t="shared" si="69"/>
        <v>104</v>
      </c>
      <c r="N157" s="13">
        <f t="shared" si="70"/>
        <v>59.9</v>
      </c>
      <c r="O157" s="13">
        <f t="shared" si="71"/>
        <v>0</v>
      </c>
    </row>
    <row r="158" spans="1:15" ht="15" customHeight="1" x14ac:dyDescent="0.25">
      <c r="A158" s="14" t="s">
        <v>119</v>
      </c>
      <c r="B158" s="95" t="s">
        <v>425</v>
      </c>
      <c r="C158" s="98" t="s">
        <v>51</v>
      </c>
      <c r="D158" s="17">
        <f t="shared" si="72"/>
        <v>115.1</v>
      </c>
      <c r="E158" s="17">
        <v>115.1</v>
      </c>
      <c r="F158" s="17">
        <v>72.3</v>
      </c>
      <c r="G158" s="17"/>
      <c r="H158" s="11">
        <f t="shared" si="63"/>
        <v>0</v>
      </c>
      <c r="I158" s="11"/>
      <c r="J158" s="11"/>
      <c r="K158" s="11"/>
      <c r="L158" s="13">
        <f t="shared" si="68"/>
        <v>115.1</v>
      </c>
      <c r="M158" s="13">
        <f t="shared" si="69"/>
        <v>115.1</v>
      </c>
      <c r="N158" s="13">
        <f t="shared" si="70"/>
        <v>72.3</v>
      </c>
      <c r="O158" s="13">
        <f t="shared" si="71"/>
        <v>0</v>
      </c>
    </row>
    <row r="159" spans="1:15" ht="15" customHeight="1" x14ac:dyDescent="0.25">
      <c r="A159" s="14" t="s">
        <v>120</v>
      </c>
      <c r="B159" s="13" t="s">
        <v>64</v>
      </c>
      <c r="C159" s="16" t="s">
        <v>51</v>
      </c>
      <c r="D159" s="17">
        <f t="shared" si="72"/>
        <v>87.9</v>
      </c>
      <c r="E159" s="17">
        <v>87.9</v>
      </c>
      <c r="F159" s="17">
        <v>52.5</v>
      </c>
      <c r="G159" s="17"/>
      <c r="H159" s="11">
        <f t="shared" si="63"/>
        <v>0</v>
      </c>
      <c r="I159" s="11"/>
      <c r="J159" s="11"/>
      <c r="K159" s="11"/>
      <c r="L159" s="13">
        <f t="shared" si="68"/>
        <v>87.9</v>
      </c>
      <c r="M159" s="13">
        <f t="shared" si="69"/>
        <v>87.9</v>
      </c>
      <c r="N159" s="13">
        <f t="shared" si="70"/>
        <v>52.5</v>
      </c>
      <c r="O159" s="13">
        <f t="shared" si="71"/>
        <v>0</v>
      </c>
    </row>
    <row r="160" spans="1:15" ht="15" customHeight="1" x14ac:dyDescent="0.25">
      <c r="A160" s="14" t="s">
        <v>121</v>
      </c>
      <c r="B160" s="13" t="s">
        <v>42</v>
      </c>
      <c r="C160" s="16" t="s">
        <v>51</v>
      </c>
      <c r="D160" s="17">
        <f t="shared" si="72"/>
        <v>154.80000000000001</v>
      </c>
      <c r="E160" s="17">
        <v>154.80000000000001</v>
      </c>
      <c r="F160" s="17">
        <v>88.7</v>
      </c>
      <c r="G160" s="17"/>
      <c r="H160" s="11">
        <f t="shared" si="63"/>
        <v>0</v>
      </c>
      <c r="I160" s="11"/>
      <c r="J160" s="11"/>
      <c r="K160" s="11"/>
      <c r="L160" s="13">
        <f t="shared" si="68"/>
        <v>154.80000000000001</v>
      </c>
      <c r="M160" s="13">
        <f t="shared" si="69"/>
        <v>154.80000000000001</v>
      </c>
      <c r="N160" s="13">
        <f t="shared" si="70"/>
        <v>88.7</v>
      </c>
      <c r="O160" s="13">
        <f t="shared" si="71"/>
        <v>0</v>
      </c>
    </row>
    <row r="161" spans="1:17" ht="15" customHeight="1" x14ac:dyDescent="0.25">
      <c r="A161" s="14" t="s">
        <v>166</v>
      </c>
      <c r="B161" s="310" t="s">
        <v>426</v>
      </c>
      <c r="C161" s="98" t="s">
        <v>51</v>
      </c>
      <c r="D161" s="17">
        <f t="shared" si="72"/>
        <v>98.7</v>
      </c>
      <c r="E161" s="17">
        <v>98.7</v>
      </c>
      <c r="F161" s="17">
        <v>58.8</v>
      </c>
      <c r="G161" s="17"/>
      <c r="H161" s="11">
        <f t="shared" si="63"/>
        <v>0</v>
      </c>
      <c r="I161" s="11"/>
      <c r="J161" s="11"/>
      <c r="K161" s="11"/>
      <c r="L161" s="13">
        <f t="shared" si="68"/>
        <v>98.7</v>
      </c>
      <c r="M161" s="13">
        <f t="shared" si="69"/>
        <v>98.7</v>
      </c>
      <c r="N161" s="13">
        <f t="shared" si="70"/>
        <v>58.8</v>
      </c>
      <c r="O161" s="13">
        <f t="shared" si="71"/>
        <v>0</v>
      </c>
    </row>
    <row r="162" spans="1:17" ht="15" customHeight="1" x14ac:dyDescent="0.25">
      <c r="A162" s="14" t="s">
        <v>122</v>
      </c>
      <c r="B162" s="213" t="s">
        <v>41</v>
      </c>
      <c r="C162" s="16" t="s">
        <v>51</v>
      </c>
      <c r="D162" s="17">
        <f t="shared" si="72"/>
        <v>74.7</v>
      </c>
      <c r="E162" s="17">
        <v>74.7</v>
      </c>
      <c r="F162" s="17">
        <v>42.7</v>
      </c>
      <c r="G162" s="17"/>
      <c r="H162" s="11">
        <f t="shared" si="63"/>
        <v>0</v>
      </c>
      <c r="I162" s="11"/>
      <c r="J162" s="11"/>
      <c r="K162" s="11"/>
      <c r="L162" s="13">
        <f t="shared" si="68"/>
        <v>74.7</v>
      </c>
      <c r="M162" s="13">
        <f t="shared" si="69"/>
        <v>74.7</v>
      </c>
      <c r="N162" s="13">
        <f t="shared" si="70"/>
        <v>42.7</v>
      </c>
      <c r="O162" s="13">
        <f t="shared" si="71"/>
        <v>0</v>
      </c>
    </row>
    <row r="163" spans="1:17" ht="15" customHeight="1" x14ac:dyDescent="0.25">
      <c r="A163" s="14" t="s">
        <v>123</v>
      </c>
      <c r="B163" s="13" t="s">
        <v>165</v>
      </c>
      <c r="C163" s="16" t="s">
        <v>51</v>
      </c>
      <c r="D163" s="17">
        <f t="shared" si="72"/>
        <v>117.6</v>
      </c>
      <c r="E163" s="17">
        <v>117.6</v>
      </c>
      <c r="F163" s="17">
        <v>69.5</v>
      </c>
      <c r="G163" s="17"/>
      <c r="H163" s="11">
        <f t="shared" si="63"/>
        <v>0</v>
      </c>
      <c r="I163" s="11"/>
      <c r="J163" s="11"/>
      <c r="K163" s="11"/>
      <c r="L163" s="13">
        <f t="shared" si="68"/>
        <v>117.6</v>
      </c>
      <c r="M163" s="13">
        <f t="shared" si="69"/>
        <v>117.6</v>
      </c>
      <c r="N163" s="13">
        <f t="shared" si="70"/>
        <v>69.5</v>
      </c>
      <c r="O163" s="13">
        <f t="shared" si="71"/>
        <v>0</v>
      </c>
    </row>
    <row r="164" spans="1:17" ht="15" customHeight="1" x14ac:dyDescent="0.25">
      <c r="A164" s="14" t="s">
        <v>124</v>
      </c>
      <c r="B164" s="13" t="s">
        <v>157</v>
      </c>
      <c r="C164" s="16" t="s">
        <v>51</v>
      </c>
      <c r="D164" s="17">
        <f t="shared" si="72"/>
        <v>243.7</v>
      </c>
      <c r="E164" s="17">
        <v>243.7</v>
      </c>
      <c r="F164" s="17">
        <v>142.5</v>
      </c>
      <c r="G164" s="17"/>
      <c r="H164" s="11">
        <f t="shared" si="63"/>
        <v>0</v>
      </c>
      <c r="I164" s="11"/>
      <c r="J164" s="11"/>
      <c r="K164" s="11"/>
      <c r="L164" s="13">
        <f t="shared" si="68"/>
        <v>243.7</v>
      </c>
      <c r="M164" s="13">
        <f t="shared" si="69"/>
        <v>243.7</v>
      </c>
      <c r="N164" s="13">
        <f t="shared" si="70"/>
        <v>142.5</v>
      </c>
      <c r="O164" s="13">
        <f t="shared" si="71"/>
        <v>0</v>
      </c>
    </row>
    <row r="165" spans="1:17" ht="15" customHeight="1" x14ac:dyDescent="0.25">
      <c r="A165" s="14" t="s">
        <v>125</v>
      </c>
      <c r="B165" s="13" t="s">
        <v>34</v>
      </c>
      <c r="C165" s="16" t="s">
        <v>51</v>
      </c>
      <c r="D165" s="17">
        <f t="shared" si="72"/>
        <v>142.4</v>
      </c>
      <c r="E165" s="17">
        <v>142.4</v>
      </c>
      <c r="F165" s="17">
        <v>90.2</v>
      </c>
      <c r="G165" s="17"/>
      <c r="H165" s="11">
        <f t="shared" si="63"/>
        <v>0</v>
      </c>
      <c r="I165" s="11"/>
      <c r="J165" s="11"/>
      <c r="K165" s="11"/>
      <c r="L165" s="13">
        <f t="shared" si="68"/>
        <v>142.4</v>
      </c>
      <c r="M165" s="13">
        <f t="shared" si="69"/>
        <v>142.4</v>
      </c>
      <c r="N165" s="13">
        <f t="shared" si="70"/>
        <v>90.2</v>
      </c>
      <c r="O165" s="13">
        <f t="shared" si="71"/>
        <v>0</v>
      </c>
    </row>
    <row r="166" spans="1:17" ht="15" customHeight="1" x14ac:dyDescent="0.25">
      <c r="A166" s="14" t="s">
        <v>126</v>
      </c>
      <c r="B166" s="13" t="s">
        <v>36</v>
      </c>
      <c r="C166" s="16" t="s">
        <v>51</v>
      </c>
      <c r="D166" s="17">
        <f t="shared" si="72"/>
        <v>162.69999999999999</v>
      </c>
      <c r="E166" s="17">
        <v>162.69999999999999</v>
      </c>
      <c r="F166" s="17">
        <v>94.7</v>
      </c>
      <c r="G166" s="17"/>
      <c r="H166" s="11">
        <f t="shared" si="63"/>
        <v>0</v>
      </c>
      <c r="I166" s="11"/>
      <c r="J166" s="11"/>
      <c r="K166" s="11"/>
      <c r="L166" s="13">
        <f t="shared" si="68"/>
        <v>162.69999999999999</v>
      </c>
      <c r="M166" s="13">
        <f t="shared" si="69"/>
        <v>162.69999999999999</v>
      </c>
      <c r="N166" s="13">
        <f t="shared" si="70"/>
        <v>94.7</v>
      </c>
      <c r="O166" s="13">
        <f t="shared" si="71"/>
        <v>0</v>
      </c>
      <c r="P166" s="38"/>
      <c r="Q166" s="38"/>
    </row>
    <row r="167" spans="1:17" ht="15" customHeight="1" x14ac:dyDescent="0.25">
      <c r="A167" s="14" t="s">
        <v>127</v>
      </c>
      <c r="B167" s="13" t="s">
        <v>38</v>
      </c>
      <c r="C167" s="16" t="s">
        <v>51</v>
      </c>
      <c r="D167" s="17">
        <f t="shared" si="72"/>
        <v>266.60000000000002</v>
      </c>
      <c r="E167" s="17">
        <v>266.60000000000002</v>
      </c>
      <c r="F167" s="17">
        <v>155.5</v>
      </c>
      <c r="G167" s="17"/>
      <c r="H167" s="11">
        <f t="shared" si="63"/>
        <v>0</v>
      </c>
      <c r="I167" s="11"/>
      <c r="J167" s="11"/>
      <c r="K167" s="11"/>
      <c r="L167" s="13">
        <f t="shared" si="68"/>
        <v>266.60000000000002</v>
      </c>
      <c r="M167" s="13">
        <f t="shared" si="69"/>
        <v>266.60000000000002</v>
      </c>
      <c r="N167" s="13">
        <f t="shared" si="70"/>
        <v>155.5</v>
      </c>
      <c r="O167" s="13">
        <f t="shared" si="71"/>
        <v>0</v>
      </c>
    </row>
    <row r="168" spans="1:17" ht="15" customHeight="1" x14ac:dyDescent="0.25">
      <c r="A168" s="14" t="s">
        <v>128</v>
      </c>
      <c r="B168" s="13" t="s">
        <v>37</v>
      </c>
      <c r="C168" s="16" t="s">
        <v>51</v>
      </c>
      <c r="D168" s="17">
        <f t="shared" si="72"/>
        <v>149.9</v>
      </c>
      <c r="E168" s="17">
        <v>149.9</v>
      </c>
      <c r="F168" s="17">
        <v>94.7</v>
      </c>
      <c r="G168" s="17"/>
      <c r="H168" s="11">
        <f t="shared" si="63"/>
        <v>0</v>
      </c>
      <c r="I168" s="11"/>
      <c r="J168" s="11"/>
      <c r="K168" s="11"/>
      <c r="L168" s="13">
        <f t="shared" si="68"/>
        <v>149.9</v>
      </c>
      <c r="M168" s="13">
        <f t="shared" si="69"/>
        <v>149.9</v>
      </c>
      <c r="N168" s="13">
        <f t="shared" si="70"/>
        <v>94.7</v>
      </c>
      <c r="O168" s="13">
        <f t="shared" si="71"/>
        <v>0</v>
      </c>
    </row>
    <row r="169" spans="1:17" ht="15" customHeight="1" x14ac:dyDescent="0.25">
      <c r="A169" s="14" t="s">
        <v>129</v>
      </c>
      <c r="B169" s="13" t="s">
        <v>35</v>
      </c>
      <c r="C169" s="16" t="s">
        <v>51</v>
      </c>
      <c r="D169" s="17">
        <f t="shared" si="72"/>
        <v>283.60000000000002</v>
      </c>
      <c r="E169" s="17">
        <v>243.6</v>
      </c>
      <c r="F169" s="17">
        <v>136.69999999999999</v>
      </c>
      <c r="G169" s="17">
        <v>40</v>
      </c>
      <c r="H169" s="11">
        <f t="shared" si="63"/>
        <v>0</v>
      </c>
      <c r="I169" s="11"/>
      <c r="J169" s="11"/>
      <c r="K169" s="11"/>
      <c r="L169" s="13">
        <f t="shared" si="68"/>
        <v>283.60000000000002</v>
      </c>
      <c r="M169" s="13">
        <f t="shared" si="69"/>
        <v>243.6</v>
      </c>
      <c r="N169" s="13">
        <f t="shared" si="70"/>
        <v>136.69999999999999</v>
      </c>
      <c r="O169" s="13">
        <f t="shared" si="71"/>
        <v>40</v>
      </c>
    </row>
    <row r="170" spans="1:17" ht="15" customHeight="1" x14ac:dyDescent="0.25">
      <c r="A170" s="14" t="s">
        <v>130</v>
      </c>
      <c r="B170" s="213" t="s">
        <v>39</v>
      </c>
      <c r="C170" s="16" t="s">
        <v>51</v>
      </c>
      <c r="D170" s="17">
        <f t="shared" si="72"/>
        <v>59.6</v>
      </c>
      <c r="E170" s="17">
        <v>59.6</v>
      </c>
      <c r="F170" s="17">
        <v>38.299999999999997</v>
      </c>
      <c r="G170" s="17"/>
      <c r="H170" s="11">
        <f t="shared" si="63"/>
        <v>0</v>
      </c>
      <c r="I170" s="11"/>
      <c r="J170" s="11"/>
      <c r="K170" s="11"/>
      <c r="L170" s="13">
        <f t="shared" si="68"/>
        <v>59.6</v>
      </c>
      <c r="M170" s="13">
        <f t="shared" si="69"/>
        <v>59.6</v>
      </c>
      <c r="N170" s="13">
        <f t="shared" si="70"/>
        <v>38.299999999999997</v>
      </c>
      <c r="O170" s="13">
        <f t="shared" si="71"/>
        <v>0</v>
      </c>
    </row>
    <row r="171" spans="1:17" ht="15" customHeight="1" x14ac:dyDescent="0.25">
      <c r="A171" s="14" t="s">
        <v>131</v>
      </c>
      <c r="B171" s="213" t="s">
        <v>40</v>
      </c>
      <c r="C171" s="16" t="s">
        <v>51</v>
      </c>
      <c r="D171" s="17">
        <f t="shared" si="72"/>
        <v>87.1</v>
      </c>
      <c r="E171" s="17">
        <v>87.1</v>
      </c>
      <c r="F171" s="17">
        <v>57.5</v>
      </c>
      <c r="G171" s="17"/>
      <c r="H171" s="11">
        <f t="shared" si="63"/>
        <v>0</v>
      </c>
      <c r="I171" s="11"/>
      <c r="J171" s="11"/>
      <c r="K171" s="11"/>
      <c r="L171" s="13">
        <f t="shared" si="68"/>
        <v>87.1</v>
      </c>
      <c r="M171" s="13">
        <f t="shared" si="69"/>
        <v>87.1</v>
      </c>
      <c r="N171" s="13">
        <f t="shared" si="70"/>
        <v>57.5</v>
      </c>
      <c r="O171" s="13">
        <f t="shared" si="71"/>
        <v>0</v>
      </c>
    </row>
    <row r="172" spans="1:17" ht="15" customHeight="1" x14ac:dyDescent="0.25">
      <c r="A172" s="14" t="s">
        <v>132</v>
      </c>
      <c r="B172" s="13" t="s">
        <v>49</v>
      </c>
      <c r="C172" s="16" t="s">
        <v>51</v>
      </c>
      <c r="D172" s="17">
        <f t="shared" si="72"/>
        <v>67.7</v>
      </c>
      <c r="E172" s="17">
        <v>67.7</v>
      </c>
      <c r="F172" s="17">
        <v>51.6</v>
      </c>
      <c r="G172" s="17"/>
      <c r="H172" s="11">
        <f t="shared" si="63"/>
        <v>0</v>
      </c>
      <c r="I172" s="11"/>
      <c r="J172" s="11"/>
      <c r="K172" s="11"/>
      <c r="L172" s="13">
        <f t="shared" si="68"/>
        <v>67.7</v>
      </c>
      <c r="M172" s="13">
        <f t="shared" si="69"/>
        <v>67.7</v>
      </c>
      <c r="N172" s="13">
        <f t="shared" si="70"/>
        <v>51.6</v>
      </c>
      <c r="O172" s="13">
        <f t="shared" si="71"/>
        <v>0</v>
      </c>
    </row>
    <row r="173" spans="1:17" ht="15" customHeight="1" x14ac:dyDescent="0.25">
      <c r="A173" s="14" t="s">
        <v>133</v>
      </c>
      <c r="B173" s="13" t="s">
        <v>48</v>
      </c>
      <c r="C173" s="16" t="s">
        <v>51</v>
      </c>
      <c r="D173" s="17">
        <f t="shared" si="72"/>
        <v>506.5</v>
      </c>
      <c r="E173" s="17">
        <v>506.5</v>
      </c>
      <c r="F173" s="17">
        <v>379.3</v>
      </c>
      <c r="G173" s="17"/>
      <c r="H173" s="11">
        <f t="shared" si="63"/>
        <v>0</v>
      </c>
      <c r="I173" s="11"/>
      <c r="J173" s="11"/>
      <c r="K173" s="11"/>
      <c r="L173" s="13">
        <f t="shared" si="68"/>
        <v>506.5</v>
      </c>
      <c r="M173" s="13">
        <f t="shared" si="69"/>
        <v>506.5</v>
      </c>
      <c r="N173" s="13">
        <f t="shared" si="70"/>
        <v>379.3</v>
      </c>
      <c r="O173" s="13">
        <f t="shared" si="71"/>
        <v>0</v>
      </c>
    </row>
    <row r="174" spans="1:17" ht="14.25" customHeight="1" x14ac:dyDescent="0.25">
      <c r="A174" s="14" t="s">
        <v>167</v>
      </c>
      <c r="B174" s="13" t="s">
        <v>66</v>
      </c>
      <c r="C174" s="16" t="s">
        <v>51</v>
      </c>
      <c r="D174" s="17">
        <f t="shared" si="72"/>
        <v>58.23</v>
      </c>
      <c r="E174" s="17">
        <v>58.23</v>
      </c>
      <c r="F174" s="17">
        <v>42.1</v>
      </c>
      <c r="G174" s="17"/>
      <c r="H174" s="11">
        <f t="shared" si="63"/>
        <v>0</v>
      </c>
      <c r="I174" s="11"/>
      <c r="J174" s="11"/>
      <c r="K174" s="11"/>
      <c r="L174" s="13">
        <f t="shared" si="68"/>
        <v>58.23</v>
      </c>
      <c r="M174" s="13">
        <f t="shared" si="69"/>
        <v>58.23</v>
      </c>
      <c r="N174" s="13">
        <f t="shared" si="70"/>
        <v>42.1</v>
      </c>
      <c r="O174" s="13">
        <f t="shared" si="71"/>
        <v>0</v>
      </c>
    </row>
    <row r="175" spans="1:17" ht="15" customHeight="1" x14ac:dyDescent="0.25">
      <c r="A175" s="14" t="s">
        <v>134</v>
      </c>
      <c r="B175" s="13" t="s">
        <v>50</v>
      </c>
      <c r="C175" s="16" t="s">
        <v>51</v>
      </c>
      <c r="D175" s="17">
        <f t="shared" si="72"/>
        <v>58.3</v>
      </c>
      <c r="E175" s="17">
        <v>58.3</v>
      </c>
      <c r="F175" s="17">
        <v>42.3</v>
      </c>
      <c r="G175" s="17"/>
      <c r="H175" s="11">
        <f t="shared" si="63"/>
        <v>0</v>
      </c>
      <c r="I175" s="11"/>
      <c r="J175" s="11"/>
      <c r="K175" s="11"/>
      <c r="L175" s="13">
        <f t="shared" si="68"/>
        <v>58.3</v>
      </c>
      <c r="M175" s="13">
        <f t="shared" si="69"/>
        <v>58.3</v>
      </c>
      <c r="N175" s="13">
        <f t="shared" si="70"/>
        <v>42.3</v>
      </c>
      <c r="O175" s="13">
        <f t="shared" si="71"/>
        <v>0</v>
      </c>
    </row>
    <row r="176" spans="1:17" ht="15" customHeight="1" x14ac:dyDescent="0.25">
      <c r="A176" s="14" t="s">
        <v>135</v>
      </c>
      <c r="B176" s="13" t="s">
        <v>172</v>
      </c>
      <c r="C176" s="16" t="s">
        <v>51</v>
      </c>
      <c r="D176" s="17">
        <f t="shared" si="72"/>
        <v>170.3</v>
      </c>
      <c r="E176" s="17">
        <v>170.3</v>
      </c>
      <c r="F176" s="17">
        <v>100.7</v>
      </c>
      <c r="G176" s="17"/>
      <c r="H176" s="11">
        <f t="shared" si="63"/>
        <v>0</v>
      </c>
      <c r="I176" s="11"/>
      <c r="J176" s="11"/>
      <c r="K176" s="11"/>
      <c r="L176" s="13">
        <f t="shared" si="68"/>
        <v>170.3</v>
      </c>
      <c r="M176" s="13">
        <f t="shared" si="69"/>
        <v>170.3</v>
      </c>
      <c r="N176" s="13">
        <f t="shared" si="70"/>
        <v>100.7</v>
      </c>
      <c r="O176" s="13">
        <f t="shared" si="71"/>
        <v>0</v>
      </c>
    </row>
    <row r="177" spans="1:17" s="38" customFormat="1" ht="15" customHeight="1" x14ac:dyDescent="0.25">
      <c r="A177" s="14" t="s">
        <v>136</v>
      </c>
      <c r="B177" s="13" t="s">
        <v>173</v>
      </c>
      <c r="C177" s="16" t="s">
        <v>51</v>
      </c>
      <c r="D177" s="17">
        <f t="shared" si="72"/>
        <v>13</v>
      </c>
      <c r="E177" s="17">
        <v>13</v>
      </c>
      <c r="F177" s="17">
        <v>9.9</v>
      </c>
      <c r="G177" s="17"/>
      <c r="H177" s="11">
        <f t="shared" si="63"/>
        <v>0</v>
      </c>
      <c r="I177" s="11"/>
      <c r="J177" s="11"/>
      <c r="K177" s="11"/>
      <c r="L177" s="13">
        <f t="shared" si="68"/>
        <v>13</v>
      </c>
      <c r="M177" s="13">
        <f t="shared" si="69"/>
        <v>13</v>
      </c>
      <c r="N177" s="13">
        <f t="shared" si="70"/>
        <v>9.9</v>
      </c>
      <c r="O177" s="13">
        <f t="shared" si="71"/>
        <v>0</v>
      </c>
      <c r="P177" s="2"/>
      <c r="Q177" s="2"/>
    </row>
    <row r="178" spans="1:17" ht="15.95" customHeight="1" x14ac:dyDescent="0.25">
      <c r="A178" s="21" t="s">
        <v>137</v>
      </c>
      <c r="B178" s="22" t="s">
        <v>182</v>
      </c>
      <c r="C178" s="29"/>
      <c r="D178" s="24">
        <f>D139+D142+D143+D144+D145+D146+D147+D148+D149+D150+D151+D152+D153+D154+D155+D156+D157+D159+D160+D162+D163+D164+D165+D166+D167+D168+D169+D170+D171+D172+D173+D174+D175+D176+D177+D158+D161</f>
        <v>5575.03</v>
      </c>
      <c r="E178" s="24">
        <f t="shared" ref="E178:O178" si="73">E139+E142+E143+E144+E145+E146+E147+E148+E149+E150+E151+E152+E153+E154+E155+E156+E157+E159+E160+E162+E163+E164+E165+E166+E167+E168+E169+E170+E171+E172+E173+E174+E175+E176+E177+E158+E161</f>
        <v>5441.63</v>
      </c>
      <c r="F178" s="24">
        <f t="shared" si="73"/>
        <v>3127.6000000000004</v>
      </c>
      <c r="G178" s="24">
        <f t="shared" si="73"/>
        <v>133.4</v>
      </c>
      <c r="H178" s="25">
        <f t="shared" si="73"/>
        <v>40</v>
      </c>
      <c r="I178" s="25">
        <f t="shared" si="73"/>
        <v>33</v>
      </c>
      <c r="J178" s="25">
        <f t="shared" si="73"/>
        <v>0</v>
      </c>
      <c r="K178" s="25">
        <f t="shared" si="73"/>
        <v>7</v>
      </c>
      <c r="L178" s="22">
        <f t="shared" si="73"/>
        <v>5615.03</v>
      </c>
      <c r="M178" s="22">
        <f t="shared" si="73"/>
        <v>5474.63</v>
      </c>
      <c r="N178" s="22">
        <f t="shared" si="73"/>
        <v>3127.6000000000004</v>
      </c>
      <c r="O178" s="22">
        <f t="shared" si="73"/>
        <v>140.4</v>
      </c>
    </row>
    <row r="179" spans="1:17" ht="15.95" customHeight="1" x14ac:dyDescent="0.25">
      <c r="A179" s="6" t="s">
        <v>138</v>
      </c>
      <c r="B179" s="461" t="s">
        <v>186</v>
      </c>
      <c r="C179" s="462"/>
      <c r="D179" s="462"/>
      <c r="E179" s="462"/>
      <c r="F179" s="462"/>
      <c r="G179" s="462"/>
      <c r="H179" s="462"/>
      <c r="I179" s="462"/>
      <c r="J179" s="462"/>
      <c r="K179" s="462"/>
      <c r="L179" s="462"/>
      <c r="M179" s="462"/>
      <c r="N179" s="462"/>
      <c r="O179" s="463"/>
    </row>
    <row r="180" spans="1:17" ht="15" customHeight="1" x14ac:dyDescent="0.25">
      <c r="A180" s="6" t="s">
        <v>139</v>
      </c>
      <c r="B180" s="275" t="s">
        <v>20</v>
      </c>
      <c r="C180" s="298"/>
      <c r="D180" s="17">
        <f>SUM(D181:D182)</f>
        <v>222.4</v>
      </c>
      <c r="E180" s="17">
        <f>SUM(E181:E182)</f>
        <v>222.4</v>
      </c>
      <c r="F180" s="17">
        <f>SUM(F181:F182)</f>
        <v>0</v>
      </c>
      <c r="G180" s="17">
        <f>SUM(G181:G182)</f>
        <v>0</v>
      </c>
      <c r="H180" s="10">
        <f>I180+K180</f>
        <v>0</v>
      </c>
      <c r="I180" s="11">
        <f>SUM(I181:I182)</f>
        <v>0</v>
      </c>
      <c r="J180" s="11">
        <f>SUM(J181:J182)</f>
        <v>0</v>
      </c>
      <c r="K180" s="218">
        <f>SUM(K181:K182)</f>
        <v>0</v>
      </c>
      <c r="L180" s="12">
        <f>M180+O180</f>
        <v>222.4</v>
      </c>
      <c r="M180" s="12">
        <f t="shared" ref="M180:O182" si="74">E180+I180</f>
        <v>222.4</v>
      </c>
      <c r="N180" s="12">
        <f t="shared" si="74"/>
        <v>0</v>
      </c>
      <c r="O180" s="12">
        <f t="shared" si="74"/>
        <v>0</v>
      </c>
    </row>
    <row r="181" spans="1:17" ht="15" customHeight="1" x14ac:dyDescent="0.25">
      <c r="A181" s="311"/>
      <c r="B181" s="299"/>
      <c r="C181" s="31" t="s">
        <v>25</v>
      </c>
      <c r="D181" s="17">
        <f>E181+G181</f>
        <v>218.3</v>
      </c>
      <c r="E181" s="17">
        <v>218.3</v>
      </c>
      <c r="F181" s="17"/>
      <c r="G181" s="17"/>
      <c r="H181" s="10">
        <f>I181+K181</f>
        <v>0</v>
      </c>
      <c r="I181" s="11"/>
      <c r="J181" s="11"/>
      <c r="K181" s="218"/>
      <c r="L181" s="13">
        <f>M181+O181</f>
        <v>218.3</v>
      </c>
      <c r="M181" s="13">
        <f t="shared" si="74"/>
        <v>218.3</v>
      </c>
      <c r="N181" s="13">
        <f t="shared" si="74"/>
        <v>0</v>
      </c>
      <c r="O181" s="13">
        <f t="shared" si="74"/>
        <v>0</v>
      </c>
    </row>
    <row r="182" spans="1:17" ht="15" customHeight="1" x14ac:dyDescent="0.25">
      <c r="A182" s="156"/>
      <c r="B182" s="300"/>
      <c r="C182" s="31" t="s">
        <v>30</v>
      </c>
      <c r="D182" s="17">
        <f>E182+G182</f>
        <v>4.0999999999999996</v>
      </c>
      <c r="E182" s="17">
        <v>4.0999999999999996</v>
      </c>
      <c r="F182" s="17"/>
      <c r="G182" s="17"/>
      <c r="H182" s="11">
        <f>I182+K182</f>
        <v>0</v>
      </c>
      <c r="I182" s="11"/>
      <c r="J182" s="11"/>
      <c r="K182" s="218"/>
      <c r="L182" s="13">
        <f>M182+O182</f>
        <v>4.0999999999999996</v>
      </c>
      <c r="M182" s="13">
        <f t="shared" si="74"/>
        <v>4.0999999999999996</v>
      </c>
      <c r="N182" s="13">
        <f t="shared" si="74"/>
        <v>0</v>
      </c>
      <c r="O182" s="13">
        <f t="shared" si="74"/>
        <v>0</v>
      </c>
    </row>
    <row r="183" spans="1:17" ht="15.95" customHeight="1" x14ac:dyDescent="0.25">
      <c r="A183" s="21" t="s">
        <v>140</v>
      </c>
      <c r="B183" s="279" t="s">
        <v>183</v>
      </c>
      <c r="C183" s="84"/>
      <c r="D183" s="24">
        <f>D180</f>
        <v>222.4</v>
      </c>
      <c r="E183" s="24">
        <f>E180</f>
        <v>222.4</v>
      </c>
      <c r="F183" s="24">
        <f>F180</f>
        <v>0</v>
      </c>
      <c r="G183" s="24">
        <f>G180</f>
        <v>0</v>
      </c>
      <c r="H183" s="25">
        <f t="shared" ref="H183:O183" si="75">H180</f>
        <v>0</v>
      </c>
      <c r="I183" s="25">
        <f t="shared" si="75"/>
        <v>0</v>
      </c>
      <c r="J183" s="25">
        <f t="shared" si="75"/>
        <v>0</v>
      </c>
      <c r="K183" s="25">
        <f t="shared" si="75"/>
        <v>0</v>
      </c>
      <c r="L183" s="45">
        <f t="shared" si="75"/>
        <v>222.4</v>
      </c>
      <c r="M183" s="45">
        <f t="shared" si="75"/>
        <v>222.4</v>
      </c>
      <c r="N183" s="45">
        <f t="shared" si="75"/>
        <v>0</v>
      </c>
      <c r="O183" s="45">
        <f t="shared" si="75"/>
        <v>0</v>
      </c>
    </row>
    <row r="184" spans="1:17" ht="15.95" customHeight="1" x14ac:dyDescent="0.25">
      <c r="A184" s="20" t="s">
        <v>168</v>
      </c>
      <c r="B184" s="461" t="s">
        <v>67</v>
      </c>
      <c r="C184" s="462"/>
      <c r="D184" s="462"/>
      <c r="E184" s="462"/>
      <c r="F184" s="462"/>
      <c r="G184" s="462"/>
      <c r="H184" s="462"/>
      <c r="I184" s="462"/>
      <c r="J184" s="462"/>
      <c r="K184" s="462"/>
      <c r="L184" s="462"/>
      <c r="M184" s="462"/>
      <c r="N184" s="462"/>
      <c r="O184" s="463"/>
    </row>
    <row r="185" spans="1:17" ht="15" customHeight="1" x14ac:dyDescent="0.25">
      <c r="A185" s="14" t="s">
        <v>141</v>
      </c>
      <c r="B185" s="275" t="s">
        <v>20</v>
      </c>
      <c r="C185" s="301" t="s">
        <v>30</v>
      </c>
      <c r="D185" s="17">
        <f t="shared" ref="D185:D199" si="76">E185+G185</f>
        <v>584.79999999999995</v>
      </c>
      <c r="E185" s="17">
        <v>459.4</v>
      </c>
      <c r="F185" s="17"/>
      <c r="G185" s="17">
        <v>125.4</v>
      </c>
      <c r="H185" s="10">
        <f>I185+K185</f>
        <v>0</v>
      </c>
      <c r="I185" s="11">
        <v>-0.7</v>
      </c>
      <c r="J185" s="11"/>
      <c r="K185" s="218">
        <v>0.7</v>
      </c>
      <c r="L185" s="12">
        <f>M185+O185</f>
        <v>584.79999999999995</v>
      </c>
      <c r="M185" s="12">
        <f>E185+I185</f>
        <v>458.7</v>
      </c>
      <c r="N185" s="12">
        <f>F185+J185</f>
        <v>0</v>
      </c>
      <c r="O185" s="12">
        <f>G185+K185</f>
        <v>126.10000000000001</v>
      </c>
    </row>
    <row r="186" spans="1:17" ht="15" customHeight="1" x14ac:dyDescent="0.25">
      <c r="A186" s="276" t="s">
        <v>188</v>
      </c>
      <c r="B186" s="13" t="s">
        <v>7</v>
      </c>
      <c r="C186" s="40" t="s">
        <v>30</v>
      </c>
      <c r="D186" s="17">
        <f t="shared" si="76"/>
        <v>27</v>
      </c>
      <c r="E186" s="17">
        <v>27</v>
      </c>
      <c r="F186" s="17">
        <v>15.1</v>
      </c>
      <c r="G186" s="17"/>
      <c r="H186" s="10">
        <f t="shared" ref="H186:H199" si="77">I186+K186</f>
        <v>0</v>
      </c>
      <c r="I186" s="11"/>
      <c r="J186" s="11"/>
      <c r="K186" s="218"/>
      <c r="L186" s="12">
        <f t="shared" ref="L186:L199" si="78">M186+O186</f>
        <v>27</v>
      </c>
      <c r="M186" s="12">
        <f t="shared" ref="M186:M199" si="79">E186+I186</f>
        <v>27</v>
      </c>
      <c r="N186" s="12">
        <f t="shared" ref="N186:N199" si="80">F186+J186</f>
        <v>15.1</v>
      </c>
      <c r="O186" s="12">
        <f t="shared" ref="O186:O199" si="81">G186+K186</f>
        <v>0</v>
      </c>
    </row>
    <row r="187" spans="1:17" ht="15" customHeight="1" x14ac:dyDescent="0.25">
      <c r="A187" s="297" t="s">
        <v>189</v>
      </c>
      <c r="B187" s="81" t="s">
        <v>10</v>
      </c>
      <c r="C187" s="40" t="s">
        <v>30</v>
      </c>
      <c r="D187" s="17">
        <f t="shared" si="76"/>
        <v>23.1</v>
      </c>
      <c r="E187" s="17">
        <v>23.1</v>
      </c>
      <c r="F187" s="17">
        <v>13.9</v>
      </c>
      <c r="G187" s="17"/>
      <c r="H187" s="10">
        <f t="shared" si="77"/>
        <v>0</v>
      </c>
      <c r="I187" s="11"/>
      <c r="J187" s="11"/>
      <c r="K187" s="218"/>
      <c r="L187" s="12">
        <f t="shared" si="78"/>
        <v>23.1</v>
      </c>
      <c r="M187" s="12">
        <f t="shared" si="79"/>
        <v>23.1</v>
      </c>
      <c r="N187" s="12">
        <f t="shared" si="80"/>
        <v>13.9</v>
      </c>
      <c r="O187" s="12">
        <f t="shared" si="81"/>
        <v>0</v>
      </c>
    </row>
    <row r="188" spans="1:17" ht="15" customHeight="1" x14ac:dyDescent="0.25">
      <c r="A188" s="33" t="s">
        <v>190</v>
      </c>
      <c r="B188" s="30" t="s">
        <v>11</v>
      </c>
      <c r="C188" s="40" t="s">
        <v>30</v>
      </c>
      <c r="D188" s="17">
        <f t="shared" si="76"/>
        <v>66.2</v>
      </c>
      <c r="E188" s="17">
        <v>66.2</v>
      </c>
      <c r="F188" s="17">
        <v>41.4</v>
      </c>
      <c r="G188" s="17"/>
      <c r="H188" s="10">
        <f t="shared" si="77"/>
        <v>0</v>
      </c>
      <c r="I188" s="11"/>
      <c r="J188" s="11"/>
      <c r="K188" s="218"/>
      <c r="L188" s="12">
        <f t="shared" si="78"/>
        <v>66.2</v>
      </c>
      <c r="M188" s="12">
        <f t="shared" si="79"/>
        <v>66.2</v>
      </c>
      <c r="N188" s="12">
        <f t="shared" si="80"/>
        <v>41.4</v>
      </c>
      <c r="O188" s="12">
        <f t="shared" si="81"/>
        <v>0</v>
      </c>
    </row>
    <row r="189" spans="1:17" ht="15" customHeight="1" x14ac:dyDescent="0.25">
      <c r="A189" s="14" t="s">
        <v>191</v>
      </c>
      <c r="B189" s="30" t="s">
        <v>15</v>
      </c>
      <c r="C189" s="40" t="s">
        <v>30</v>
      </c>
      <c r="D189" s="17">
        <f t="shared" si="76"/>
        <v>25.2</v>
      </c>
      <c r="E189" s="17">
        <v>25.2</v>
      </c>
      <c r="F189" s="17">
        <v>15.3</v>
      </c>
      <c r="G189" s="17"/>
      <c r="H189" s="10">
        <f t="shared" si="77"/>
        <v>0</v>
      </c>
      <c r="I189" s="11"/>
      <c r="J189" s="11"/>
      <c r="K189" s="218"/>
      <c r="L189" s="12">
        <f t="shared" si="78"/>
        <v>25.2</v>
      </c>
      <c r="M189" s="12">
        <f t="shared" si="79"/>
        <v>25.2</v>
      </c>
      <c r="N189" s="12">
        <f t="shared" si="80"/>
        <v>15.3</v>
      </c>
      <c r="O189" s="12">
        <f t="shared" si="81"/>
        <v>0</v>
      </c>
    </row>
    <row r="190" spans="1:17" ht="15" customHeight="1" x14ac:dyDescent="0.25">
      <c r="A190" s="276" t="s">
        <v>192</v>
      </c>
      <c r="B190" s="30" t="s">
        <v>27</v>
      </c>
      <c r="C190" s="40" t="s">
        <v>30</v>
      </c>
      <c r="D190" s="17">
        <f t="shared" si="76"/>
        <v>204.2</v>
      </c>
      <c r="E190" s="17">
        <v>204.2</v>
      </c>
      <c r="F190" s="17">
        <v>134.19999999999999</v>
      </c>
      <c r="G190" s="17"/>
      <c r="H190" s="10">
        <f t="shared" si="77"/>
        <v>0</v>
      </c>
      <c r="I190" s="11"/>
      <c r="J190" s="11"/>
      <c r="K190" s="218"/>
      <c r="L190" s="12">
        <f t="shared" si="78"/>
        <v>204.2</v>
      </c>
      <c r="M190" s="12">
        <f t="shared" si="79"/>
        <v>204.2</v>
      </c>
      <c r="N190" s="12">
        <f t="shared" si="80"/>
        <v>134.19999999999999</v>
      </c>
      <c r="O190" s="12">
        <f t="shared" si="81"/>
        <v>0</v>
      </c>
    </row>
    <row r="191" spans="1:17" ht="15" customHeight="1" x14ac:dyDescent="0.25">
      <c r="A191" s="39" t="s">
        <v>193</v>
      </c>
      <c r="B191" s="30" t="s">
        <v>57</v>
      </c>
      <c r="C191" s="40" t="s">
        <v>30</v>
      </c>
      <c r="D191" s="17">
        <f t="shared" si="76"/>
        <v>56.5</v>
      </c>
      <c r="E191" s="17">
        <v>56.5</v>
      </c>
      <c r="F191" s="17">
        <v>40.4</v>
      </c>
      <c r="G191" s="17"/>
      <c r="H191" s="10">
        <f t="shared" si="77"/>
        <v>0</v>
      </c>
      <c r="I191" s="11"/>
      <c r="J191" s="11"/>
      <c r="K191" s="218"/>
      <c r="L191" s="12">
        <f t="shared" si="78"/>
        <v>56.5</v>
      </c>
      <c r="M191" s="12">
        <f t="shared" si="79"/>
        <v>56.5</v>
      </c>
      <c r="N191" s="12">
        <f t="shared" si="80"/>
        <v>40.4</v>
      </c>
      <c r="O191" s="12">
        <f t="shared" si="81"/>
        <v>0</v>
      </c>
    </row>
    <row r="192" spans="1:17" ht="15" customHeight="1" x14ac:dyDescent="0.25">
      <c r="A192" s="41" t="s">
        <v>194</v>
      </c>
      <c r="B192" s="30" t="s">
        <v>58</v>
      </c>
      <c r="C192" s="40" t="s">
        <v>30</v>
      </c>
      <c r="D192" s="17">
        <f t="shared" si="76"/>
        <v>45.3</v>
      </c>
      <c r="E192" s="17">
        <v>45.3</v>
      </c>
      <c r="F192" s="17">
        <v>29.3</v>
      </c>
      <c r="G192" s="17"/>
      <c r="H192" s="10">
        <f t="shared" si="77"/>
        <v>0</v>
      </c>
      <c r="I192" s="11"/>
      <c r="J192" s="11"/>
      <c r="K192" s="218"/>
      <c r="L192" s="12">
        <f t="shared" si="78"/>
        <v>45.3</v>
      </c>
      <c r="M192" s="12">
        <f t="shared" si="79"/>
        <v>45.3</v>
      </c>
      <c r="N192" s="12">
        <f t="shared" si="80"/>
        <v>29.3</v>
      </c>
      <c r="O192" s="12">
        <f t="shared" si="81"/>
        <v>0</v>
      </c>
    </row>
    <row r="193" spans="1:17" ht="15" customHeight="1" x14ac:dyDescent="0.25">
      <c r="A193" s="33" t="s">
        <v>195</v>
      </c>
      <c r="B193" s="30" t="s">
        <v>427</v>
      </c>
      <c r="C193" s="40" t="s">
        <v>30</v>
      </c>
      <c r="D193" s="17">
        <f t="shared" si="76"/>
        <v>30</v>
      </c>
      <c r="E193" s="17">
        <v>30</v>
      </c>
      <c r="F193" s="17">
        <v>21.7</v>
      </c>
      <c r="G193" s="17"/>
      <c r="H193" s="10">
        <f t="shared" si="77"/>
        <v>0</v>
      </c>
      <c r="I193" s="11"/>
      <c r="J193" s="11"/>
      <c r="K193" s="218"/>
      <c r="L193" s="12">
        <f t="shared" si="78"/>
        <v>30</v>
      </c>
      <c r="M193" s="12">
        <f t="shared" si="79"/>
        <v>30</v>
      </c>
      <c r="N193" s="12">
        <f t="shared" si="80"/>
        <v>21.7</v>
      </c>
      <c r="O193" s="12">
        <f t="shared" si="81"/>
        <v>0</v>
      </c>
    </row>
    <row r="194" spans="1:17" ht="15" customHeight="1" x14ac:dyDescent="0.25">
      <c r="A194" s="33" t="s">
        <v>196</v>
      </c>
      <c r="B194" s="30" t="s">
        <v>429</v>
      </c>
      <c r="C194" s="40" t="s">
        <v>30</v>
      </c>
      <c r="D194" s="17">
        <f t="shared" si="76"/>
        <v>67.3</v>
      </c>
      <c r="E194" s="17">
        <v>67.3</v>
      </c>
      <c r="F194" s="17">
        <v>45.5</v>
      </c>
      <c r="G194" s="17"/>
      <c r="H194" s="10">
        <f t="shared" si="77"/>
        <v>0</v>
      </c>
      <c r="I194" s="11"/>
      <c r="J194" s="11"/>
      <c r="K194" s="218"/>
      <c r="L194" s="12">
        <f t="shared" si="78"/>
        <v>67.3</v>
      </c>
      <c r="M194" s="12">
        <f t="shared" si="79"/>
        <v>67.3</v>
      </c>
      <c r="N194" s="12">
        <f t="shared" si="80"/>
        <v>45.5</v>
      </c>
      <c r="O194" s="12">
        <f t="shared" si="81"/>
        <v>0</v>
      </c>
    </row>
    <row r="195" spans="1:17" x14ac:dyDescent="0.25">
      <c r="A195" s="33" t="s">
        <v>197</v>
      </c>
      <c r="B195" s="30" t="s">
        <v>68</v>
      </c>
      <c r="C195" s="40" t="s">
        <v>30</v>
      </c>
      <c r="D195" s="17">
        <f t="shared" si="76"/>
        <v>34.6</v>
      </c>
      <c r="E195" s="17">
        <v>34.6</v>
      </c>
      <c r="F195" s="17">
        <v>24.5</v>
      </c>
      <c r="G195" s="17"/>
      <c r="H195" s="10">
        <f t="shared" si="77"/>
        <v>0</v>
      </c>
      <c r="I195" s="11"/>
      <c r="J195" s="11"/>
      <c r="K195" s="218"/>
      <c r="L195" s="12">
        <f t="shared" si="78"/>
        <v>34.6</v>
      </c>
      <c r="M195" s="12">
        <f t="shared" si="79"/>
        <v>34.6</v>
      </c>
      <c r="N195" s="12">
        <f t="shared" si="80"/>
        <v>24.5</v>
      </c>
      <c r="O195" s="12">
        <f t="shared" si="81"/>
        <v>0</v>
      </c>
      <c r="P195" s="38"/>
      <c r="Q195" s="38"/>
    </row>
    <row r="196" spans="1:17" x14ac:dyDescent="0.25">
      <c r="A196" s="33" t="s">
        <v>198</v>
      </c>
      <c r="B196" s="30" t="s">
        <v>158</v>
      </c>
      <c r="C196" s="40" t="s">
        <v>30</v>
      </c>
      <c r="D196" s="17">
        <f t="shared" si="76"/>
        <v>28.1</v>
      </c>
      <c r="E196" s="17">
        <v>28.1</v>
      </c>
      <c r="F196" s="17">
        <v>18.5</v>
      </c>
      <c r="G196" s="17"/>
      <c r="H196" s="10">
        <f t="shared" si="77"/>
        <v>0</v>
      </c>
      <c r="I196" s="11"/>
      <c r="J196" s="11"/>
      <c r="K196" s="218"/>
      <c r="L196" s="12">
        <f t="shared" si="78"/>
        <v>28.1</v>
      </c>
      <c r="M196" s="12">
        <f t="shared" si="79"/>
        <v>28.1</v>
      </c>
      <c r="N196" s="12">
        <f t="shared" si="80"/>
        <v>18.5</v>
      </c>
      <c r="O196" s="12">
        <f t="shared" si="81"/>
        <v>0</v>
      </c>
    </row>
    <row r="197" spans="1:17" x14ac:dyDescent="0.25">
      <c r="A197" s="33" t="s">
        <v>142</v>
      </c>
      <c r="B197" s="30" t="s">
        <v>28</v>
      </c>
      <c r="C197" s="40" t="s">
        <v>30</v>
      </c>
      <c r="D197" s="17">
        <f t="shared" si="76"/>
        <v>417.9</v>
      </c>
      <c r="E197" s="17">
        <v>417.9</v>
      </c>
      <c r="F197" s="17">
        <v>276.2</v>
      </c>
      <c r="G197" s="17"/>
      <c r="H197" s="10">
        <f t="shared" si="77"/>
        <v>0</v>
      </c>
      <c r="I197" s="11"/>
      <c r="J197" s="11"/>
      <c r="K197" s="218"/>
      <c r="L197" s="12">
        <f t="shared" si="78"/>
        <v>417.9</v>
      </c>
      <c r="M197" s="12">
        <f t="shared" si="79"/>
        <v>417.9</v>
      </c>
      <c r="N197" s="12">
        <f t="shared" si="80"/>
        <v>276.2</v>
      </c>
      <c r="O197" s="12">
        <f t="shared" si="81"/>
        <v>0</v>
      </c>
      <c r="P197" s="38"/>
      <c r="Q197" s="38"/>
    </row>
    <row r="198" spans="1:17" ht="15" customHeight="1" x14ac:dyDescent="0.25">
      <c r="A198" s="33" t="s">
        <v>143</v>
      </c>
      <c r="B198" s="13" t="s">
        <v>29</v>
      </c>
      <c r="C198" s="40" t="s">
        <v>30</v>
      </c>
      <c r="D198" s="17">
        <f t="shared" si="76"/>
        <v>118.7</v>
      </c>
      <c r="E198" s="17">
        <v>118.7</v>
      </c>
      <c r="F198" s="17">
        <v>81.7</v>
      </c>
      <c r="G198" s="17"/>
      <c r="H198" s="10">
        <f t="shared" si="77"/>
        <v>0</v>
      </c>
      <c r="I198" s="11"/>
      <c r="J198" s="11"/>
      <c r="K198" s="218"/>
      <c r="L198" s="12">
        <f t="shared" si="78"/>
        <v>118.7</v>
      </c>
      <c r="M198" s="12">
        <f t="shared" si="79"/>
        <v>118.7</v>
      </c>
      <c r="N198" s="12">
        <f t="shared" si="80"/>
        <v>81.7</v>
      </c>
      <c r="O198" s="12">
        <f t="shared" si="81"/>
        <v>0</v>
      </c>
      <c r="P198" s="38"/>
      <c r="Q198" s="38"/>
    </row>
    <row r="199" spans="1:17" x14ac:dyDescent="0.25">
      <c r="A199" s="33" t="s">
        <v>144</v>
      </c>
      <c r="B199" s="42" t="s">
        <v>65</v>
      </c>
      <c r="C199" s="40" t="s">
        <v>30</v>
      </c>
      <c r="D199" s="17">
        <f t="shared" si="76"/>
        <v>356.6</v>
      </c>
      <c r="E199" s="17">
        <v>356.6</v>
      </c>
      <c r="F199" s="17">
        <v>239.4</v>
      </c>
      <c r="G199" s="17"/>
      <c r="H199" s="10">
        <f t="shared" si="77"/>
        <v>0</v>
      </c>
      <c r="I199" s="11"/>
      <c r="J199" s="11"/>
      <c r="K199" s="218"/>
      <c r="L199" s="12">
        <f t="shared" si="78"/>
        <v>356.6</v>
      </c>
      <c r="M199" s="12">
        <f t="shared" si="79"/>
        <v>356.6</v>
      </c>
      <c r="N199" s="12">
        <f t="shared" si="80"/>
        <v>239.4</v>
      </c>
      <c r="O199" s="12">
        <f t="shared" si="81"/>
        <v>0</v>
      </c>
    </row>
    <row r="200" spans="1:17" ht="15.95" customHeight="1" x14ac:dyDescent="0.25">
      <c r="A200" s="55" t="s">
        <v>145</v>
      </c>
      <c r="B200" s="45" t="s">
        <v>184</v>
      </c>
      <c r="C200" s="79"/>
      <c r="D200" s="302">
        <f>D185+D186+D187+D188+D189+D190+D191+D192+D193+D194+D195+D196+D197+D198+D199</f>
        <v>2085.5</v>
      </c>
      <c r="E200" s="24">
        <f>E185+E186+E187+E188+E189+E190+E191+E192+E193+E194+E195+E196+E197+E198+E199</f>
        <v>1960.1</v>
      </c>
      <c r="F200" s="24">
        <f t="shared" ref="F200:G200" si="82">F185+F186+F187+F188+F189+F190+F191+F192+F193+F194+F195+F196+F197+F198+F199</f>
        <v>997.1</v>
      </c>
      <c r="G200" s="24">
        <f t="shared" si="82"/>
        <v>125.4</v>
      </c>
      <c r="H200" s="10">
        <f>H185+H186+H187+H188+H189+H190+H191+H192+H193+H194+H195+H196+H197+H198+H199</f>
        <v>0</v>
      </c>
      <c r="I200" s="11">
        <f>I185+I186+I187+I188+I189+I190+I191+I192+I193+I194+I195+I196+I197+I198+I199</f>
        <v>-0.7</v>
      </c>
      <c r="J200" s="11">
        <f t="shared" ref="J200:K200" si="83">J185+J186+J187+J188+J189+J190+J191+J192+J193+J194+J195+J196+J197+J198+J199</f>
        <v>0</v>
      </c>
      <c r="K200" s="11">
        <f t="shared" si="83"/>
        <v>0.7</v>
      </c>
      <c r="L200" s="45">
        <f>L185+L186+L187+L188+L189+L190+L191+L192+L193+L194+L195+L196+L197+L198+L199</f>
        <v>2085.5</v>
      </c>
      <c r="M200" s="45">
        <f>M185+M186+M187+M188+M189+M190+M191+M192+M193+M194+M195+M196+M197+M198+M199</f>
        <v>1959.4</v>
      </c>
      <c r="N200" s="45">
        <f t="shared" ref="N200:O200" si="84">N185+N186+N187+N188+N189+N190+N191+N192+N193+N194+N195+N196+N197+N198+N199</f>
        <v>997.1</v>
      </c>
      <c r="O200" s="45">
        <f t="shared" si="84"/>
        <v>126.10000000000001</v>
      </c>
    </row>
    <row r="201" spans="1:17" ht="15.95" customHeight="1" x14ac:dyDescent="0.25">
      <c r="A201" s="33" t="s">
        <v>146</v>
      </c>
      <c r="B201" s="461" t="s">
        <v>69</v>
      </c>
      <c r="C201" s="498"/>
      <c r="D201" s="462"/>
      <c r="E201" s="462"/>
      <c r="F201" s="462"/>
      <c r="G201" s="462"/>
      <c r="H201" s="462"/>
      <c r="I201" s="462"/>
      <c r="J201" s="462"/>
      <c r="K201" s="462"/>
      <c r="L201" s="462"/>
      <c r="M201" s="462"/>
      <c r="N201" s="462"/>
      <c r="O201" s="463"/>
    </row>
    <row r="202" spans="1:17" ht="15" customHeight="1" x14ac:dyDescent="0.25">
      <c r="A202" s="33" t="s">
        <v>147</v>
      </c>
      <c r="B202" s="7" t="s">
        <v>20</v>
      </c>
      <c r="C202" s="187" t="s">
        <v>24</v>
      </c>
      <c r="D202" s="282">
        <f>D203+D204</f>
        <v>2717.4</v>
      </c>
      <c r="E202" s="17">
        <f>E203+E204</f>
        <v>2617.4</v>
      </c>
      <c r="F202" s="17">
        <f>F203+F204</f>
        <v>0</v>
      </c>
      <c r="G202" s="17">
        <f t="shared" ref="G202:O202" si="85">G203+G204</f>
        <v>100</v>
      </c>
      <c r="H202" s="10">
        <f>I202+K202</f>
        <v>0</v>
      </c>
      <c r="I202" s="11">
        <f>I203+I204</f>
        <v>0</v>
      </c>
      <c r="J202" s="11">
        <f>J203+J204</f>
        <v>0</v>
      </c>
      <c r="K202" s="11">
        <f>K203+K204</f>
        <v>0</v>
      </c>
      <c r="L202" s="12">
        <f t="shared" si="85"/>
        <v>2717.4</v>
      </c>
      <c r="M202" s="12">
        <f t="shared" si="85"/>
        <v>2617.4</v>
      </c>
      <c r="N202" s="12">
        <f t="shared" si="85"/>
        <v>0</v>
      </c>
      <c r="O202" s="12">
        <f t="shared" si="85"/>
        <v>100</v>
      </c>
    </row>
    <row r="203" spans="1:17" ht="15.95" hidden="1" customHeight="1" x14ac:dyDescent="0.25">
      <c r="A203" s="41"/>
      <c r="B203" s="303" t="s">
        <v>8</v>
      </c>
      <c r="C203" s="285"/>
      <c r="D203" s="282">
        <f t="shared" ref="D203:D208" si="86">E203+G203</f>
        <v>1228.4000000000001</v>
      </c>
      <c r="E203" s="17">
        <v>1128.4000000000001</v>
      </c>
      <c r="F203" s="17"/>
      <c r="G203" s="17">
        <v>100</v>
      </c>
      <c r="H203" s="10">
        <f t="shared" ref="H203:H208" si="87">I203+K203</f>
        <v>0</v>
      </c>
      <c r="I203" s="11"/>
      <c r="J203" s="11"/>
      <c r="K203" s="218"/>
      <c r="L203" s="287">
        <f t="shared" ref="L203:L208" si="88">M203+O203</f>
        <v>1228.4000000000001</v>
      </c>
      <c r="M203" s="287">
        <f t="shared" ref="M203:M208" si="89">E203+I203</f>
        <v>1128.4000000000001</v>
      </c>
      <c r="N203" s="287">
        <f t="shared" ref="N203:N208" si="90">F203+J203</f>
        <v>0</v>
      </c>
      <c r="O203" s="287">
        <f t="shared" ref="O203:O208" si="91">G203+K203</f>
        <v>100</v>
      </c>
    </row>
    <row r="204" spans="1:17" ht="15" customHeight="1" x14ac:dyDescent="0.25">
      <c r="A204" s="276"/>
      <c r="B204" s="304" t="s">
        <v>163</v>
      </c>
      <c r="C204" s="188"/>
      <c r="D204" s="282">
        <f t="shared" si="86"/>
        <v>1489</v>
      </c>
      <c r="E204" s="17">
        <v>1489</v>
      </c>
      <c r="F204" s="17"/>
      <c r="G204" s="17"/>
      <c r="H204" s="10">
        <f t="shared" si="87"/>
        <v>0</v>
      </c>
      <c r="I204" s="11"/>
      <c r="J204" s="11"/>
      <c r="K204" s="218"/>
      <c r="L204" s="13">
        <f t="shared" si="88"/>
        <v>1489</v>
      </c>
      <c r="M204" s="13">
        <f t="shared" si="89"/>
        <v>1489</v>
      </c>
      <c r="N204" s="13">
        <f t="shared" si="90"/>
        <v>0</v>
      </c>
      <c r="O204" s="13">
        <f t="shared" si="91"/>
        <v>0</v>
      </c>
    </row>
    <row r="205" spans="1:17" ht="15" customHeight="1" x14ac:dyDescent="0.25">
      <c r="A205" s="14" t="s">
        <v>148</v>
      </c>
      <c r="B205" s="81" t="s">
        <v>52</v>
      </c>
      <c r="C205" s="82" t="s">
        <v>24</v>
      </c>
      <c r="D205" s="17">
        <f t="shared" si="86"/>
        <v>242.2</v>
      </c>
      <c r="E205" s="17">
        <v>242.2</v>
      </c>
      <c r="F205" s="17">
        <v>154</v>
      </c>
      <c r="G205" s="17"/>
      <c r="H205" s="10">
        <f t="shared" si="87"/>
        <v>0</v>
      </c>
      <c r="I205" s="11"/>
      <c r="J205" s="11"/>
      <c r="K205" s="218"/>
      <c r="L205" s="13">
        <f t="shared" si="88"/>
        <v>242.2</v>
      </c>
      <c r="M205" s="13">
        <f t="shared" si="89"/>
        <v>242.2</v>
      </c>
      <c r="N205" s="13">
        <f t="shared" si="90"/>
        <v>154</v>
      </c>
      <c r="O205" s="13">
        <f t="shared" si="91"/>
        <v>0</v>
      </c>
    </row>
    <row r="206" spans="1:17" ht="15" customHeight="1" x14ac:dyDescent="0.25">
      <c r="A206" s="20" t="s">
        <v>149</v>
      </c>
      <c r="B206" s="30" t="s">
        <v>53</v>
      </c>
      <c r="C206" s="31" t="s">
        <v>24</v>
      </c>
      <c r="D206" s="17">
        <f t="shared" si="86"/>
        <v>460.9</v>
      </c>
      <c r="E206" s="17">
        <v>460.9</v>
      </c>
      <c r="F206" s="17">
        <v>335.5</v>
      </c>
      <c r="G206" s="17"/>
      <c r="H206" s="10">
        <f t="shared" si="87"/>
        <v>0</v>
      </c>
      <c r="I206" s="11"/>
      <c r="J206" s="11"/>
      <c r="K206" s="218"/>
      <c r="L206" s="13">
        <f t="shared" si="88"/>
        <v>460.9</v>
      </c>
      <c r="M206" s="13">
        <f t="shared" si="89"/>
        <v>460.9</v>
      </c>
      <c r="N206" s="13">
        <f t="shared" si="90"/>
        <v>335.5</v>
      </c>
      <c r="O206" s="13">
        <f t="shared" si="91"/>
        <v>0</v>
      </c>
    </row>
    <row r="207" spans="1:17" ht="15" customHeight="1" x14ac:dyDescent="0.25">
      <c r="A207" s="39" t="s">
        <v>150</v>
      </c>
      <c r="B207" s="30" t="s">
        <v>172</v>
      </c>
      <c r="C207" s="31" t="s">
        <v>24</v>
      </c>
      <c r="D207" s="17">
        <f t="shared" si="86"/>
        <v>77.3</v>
      </c>
      <c r="E207" s="17">
        <v>77.3</v>
      </c>
      <c r="F207" s="17">
        <v>59</v>
      </c>
      <c r="G207" s="17"/>
      <c r="H207" s="10">
        <f t="shared" si="87"/>
        <v>0</v>
      </c>
      <c r="I207" s="11"/>
      <c r="J207" s="11"/>
      <c r="K207" s="218"/>
      <c r="L207" s="13">
        <f t="shared" si="88"/>
        <v>77.3</v>
      </c>
      <c r="M207" s="13">
        <f t="shared" si="89"/>
        <v>77.3</v>
      </c>
      <c r="N207" s="13">
        <f t="shared" si="90"/>
        <v>59</v>
      </c>
      <c r="O207" s="13">
        <f t="shared" si="91"/>
        <v>0</v>
      </c>
    </row>
    <row r="208" spans="1:17" s="38" customFormat="1" ht="15" customHeight="1" x14ac:dyDescent="0.25">
      <c r="A208" s="20" t="s">
        <v>151</v>
      </c>
      <c r="B208" s="13" t="s">
        <v>70</v>
      </c>
      <c r="C208" s="31" t="s">
        <v>24</v>
      </c>
      <c r="D208" s="17">
        <f t="shared" si="86"/>
        <v>484.2</v>
      </c>
      <c r="E208" s="17">
        <v>484.2</v>
      </c>
      <c r="F208" s="17">
        <v>272.2</v>
      </c>
      <c r="G208" s="17"/>
      <c r="H208" s="10">
        <f t="shared" si="87"/>
        <v>0</v>
      </c>
      <c r="I208" s="11"/>
      <c r="J208" s="11"/>
      <c r="K208" s="218"/>
      <c r="L208" s="13">
        <f t="shared" si="88"/>
        <v>484.2</v>
      </c>
      <c r="M208" s="13">
        <f t="shared" si="89"/>
        <v>484.2</v>
      </c>
      <c r="N208" s="13">
        <f t="shared" si="90"/>
        <v>272.2</v>
      </c>
      <c r="O208" s="13">
        <f t="shared" si="91"/>
        <v>0</v>
      </c>
      <c r="P208" s="2"/>
      <c r="Q208" s="2"/>
    </row>
    <row r="209" spans="1:17" ht="15.95" customHeight="1" x14ac:dyDescent="0.25">
      <c r="A209" s="55" t="s">
        <v>152</v>
      </c>
      <c r="B209" s="279" t="s">
        <v>185</v>
      </c>
      <c r="C209" s="26"/>
      <c r="D209" s="24">
        <f t="shared" ref="D209:O209" si="92">D202+D205+D206+D207+D208</f>
        <v>3982</v>
      </c>
      <c r="E209" s="24">
        <f t="shared" si="92"/>
        <v>3882</v>
      </c>
      <c r="F209" s="24">
        <f t="shared" si="92"/>
        <v>820.7</v>
      </c>
      <c r="G209" s="24">
        <f t="shared" si="92"/>
        <v>100</v>
      </c>
      <c r="H209" s="10">
        <f t="shared" si="92"/>
        <v>0</v>
      </c>
      <c r="I209" s="11">
        <f t="shared" si="92"/>
        <v>0</v>
      </c>
      <c r="J209" s="11">
        <f t="shared" si="92"/>
        <v>0</v>
      </c>
      <c r="K209" s="218">
        <f t="shared" si="92"/>
        <v>0</v>
      </c>
      <c r="L209" s="22">
        <f t="shared" si="92"/>
        <v>3982</v>
      </c>
      <c r="M209" s="22">
        <f t="shared" si="92"/>
        <v>3882</v>
      </c>
      <c r="N209" s="22">
        <f t="shared" si="92"/>
        <v>820.7</v>
      </c>
      <c r="O209" s="22">
        <f t="shared" si="92"/>
        <v>100</v>
      </c>
    </row>
    <row r="210" spans="1:17" s="38" customFormat="1" ht="15.95" customHeight="1" x14ac:dyDescent="0.25">
      <c r="A210" s="223"/>
      <c r="B210" s="305" t="s">
        <v>163</v>
      </c>
      <c r="C210" s="26"/>
      <c r="D210" s="97">
        <f>D204</f>
        <v>1489</v>
      </c>
      <c r="E210" s="97">
        <f>E204</f>
        <v>1489</v>
      </c>
      <c r="F210" s="97">
        <f>F204</f>
        <v>0</v>
      </c>
      <c r="G210" s="97">
        <f>G204</f>
        <v>0</v>
      </c>
      <c r="H210" s="207">
        <f t="shared" ref="H210:O210" si="93">H204</f>
        <v>0</v>
      </c>
      <c r="I210" s="101">
        <f t="shared" si="93"/>
        <v>0</v>
      </c>
      <c r="J210" s="101">
        <f t="shared" si="93"/>
        <v>0</v>
      </c>
      <c r="K210" s="306">
        <f t="shared" si="93"/>
        <v>0</v>
      </c>
      <c r="L210" s="102">
        <f t="shared" si="93"/>
        <v>1489</v>
      </c>
      <c r="M210" s="102">
        <f t="shared" si="93"/>
        <v>1489</v>
      </c>
      <c r="N210" s="102">
        <f t="shared" si="93"/>
        <v>0</v>
      </c>
      <c r="O210" s="212">
        <f t="shared" si="93"/>
        <v>0</v>
      </c>
      <c r="P210" s="2"/>
      <c r="Q210" s="2"/>
    </row>
    <row r="211" spans="1:17" ht="15.95" customHeight="1" x14ac:dyDescent="0.25">
      <c r="A211" s="100" t="s">
        <v>199</v>
      </c>
      <c r="B211" s="194" t="s">
        <v>177</v>
      </c>
      <c r="C211" s="47"/>
      <c r="D211" s="24">
        <f>E211+G211</f>
        <v>19192.73</v>
      </c>
      <c r="E211" s="24">
        <f>E78+E132+E137+E178+E183+E200+E209</f>
        <v>17869.329999999998</v>
      </c>
      <c r="F211" s="24">
        <f>F78+F132+F137+F178+F183+F200+F209</f>
        <v>7002.0000000000009</v>
      </c>
      <c r="G211" s="24">
        <f>G78+G132+G137+G178+G183+G200+G209</f>
        <v>1323.4</v>
      </c>
      <c r="H211" s="25">
        <f>I211+K211</f>
        <v>44.800000000000011</v>
      </c>
      <c r="I211" s="25">
        <f>I78+I132+I137+I178+I183+I200+I209</f>
        <v>-38.299999999999997</v>
      </c>
      <c r="J211" s="25">
        <f>J78+J132+J137+J178+J183+J200+J209</f>
        <v>0</v>
      </c>
      <c r="K211" s="291">
        <f>K78+K132+K137+K178+K183+K200+K209</f>
        <v>83.100000000000009</v>
      </c>
      <c r="L211" s="50">
        <f>M211+O211</f>
        <v>19237.53</v>
      </c>
      <c r="M211" s="50">
        <f>M78+M132+M137+M178+M183+M200+M209</f>
        <v>17831.03</v>
      </c>
      <c r="N211" s="50">
        <f>N78+N132+N137+N178+N183+N200+N209</f>
        <v>7002.0000000000009</v>
      </c>
      <c r="O211" s="50">
        <f>O78+O132+O137+O178+O183+O200+O209</f>
        <v>1406.5</v>
      </c>
    </row>
    <row r="212" spans="1:17" ht="15.95" customHeight="1" x14ac:dyDescent="0.25">
      <c r="A212" s="307"/>
      <c r="B212" s="252" t="s">
        <v>210</v>
      </c>
      <c r="C212" s="47"/>
      <c r="D212" s="24"/>
      <c r="E212" s="24"/>
      <c r="F212" s="24"/>
      <c r="G212" s="24"/>
      <c r="H212" s="10"/>
      <c r="I212" s="11"/>
      <c r="J212" s="11"/>
      <c r="K212" s="218"/>
      <c r="L212" s="50"/>
      <c r="M212" s="50"/>
      <c r="N212" s="50"/>
      <c r="O212" s="50"/>
    </row>
    <row r="213" spans="1:17" s="38" customFormat="1" ht="15.95" customHeight="1" x14ac:dyDescent="0.25">
      <c r="A213" s="100"/>
      <c r="B213" s="308" t="s">
        <v>374</v>
      </c>
      <c r="C213" s="26"/>
      <c r="D213" s="97">
        <f>E213+G213</f>
        <v>1489</v>
      </c>
      <c r="E213" s="97">
        <f>E204</f>
        <v>1489</v>
      </c>
      <c r="F213" s="97">
        <f t="shared" ref="F213:G213" si="94">F204</f>
        <v>0</v>
      </c>
      <c r="G213" s="97">
        <f t="shared" si="94"/>
        <v>0</v>
      </c>
      <c r="H213" s="207">
        <f>I213+K213</f>
        <v>0</v>
      </c>
      <c r="I213" s="101">
        <f>I204</f>
        <v>0</v>
      </c>
      <c r="J213" s="101">
        <f t="shared" ref="J213:K213" si="95">J204</f>
        <v>0</v>
      </c>
      <c r="K213" s="101">
        <f t="shared" si="95"/>
        <v>0</v>
      </c>
      <c r="L213" s="102">
        <f>M213+O213</f>
        <v>1489</v>
      </c>
      <c r="M213" s="102">
        <f>M204</f>
        <v>1489</v>
      </c>
      <c r="N213" s="102">
        <f t="shared" ref="N213:O213" si="96">N204</f>
        <v>0</v>
      </c>
      <c r="O213" s="102">
        <f t="shared" si="96"/>
        <v>0</v>
      </c>
      <c r="P213" s="2"/>
      <c r="Q213" s="2"/>
    </row>
    <row r="214" spans="1:17" s="38" customFormat="1" ht="27.95" customHeight="1" x14ac:dyDescent="0.25">
      <c r="A214" s="223"/>
      <c r="B214" s="211" t="s">
        <v>60</v>
      </c>
      <c r="C214" s="26"/>
      <c r="D214" s="97">
        <f>E214+G214</f>
        <v>1013.7</v>
      </c>
      <c r="E214" s="97">
        <f>E85</f>
        <v>1013.7</v>
      </c>
      <c r="F214" s="97">
        <f>F85</f>
        <v>0</v>
      </c>
      <c r="G214" s="97">
        <f>G85</f>
        <v>0</v>
      </c>
      <c r="H214" s="207">
        <f>I214+K214</f>
        <v>0</v>
      </c>
      <c r="I214" s="101">
        <f>I85</f>
        <v>0</v>
      </c>
      <c r="J214" s="101">
        <f>J85</f>
        <v>0</v>
      </c>
      <c r="K214" s="306">
        <f>K85</f>
        <v>0</v>
      </c>
      <c r="L214" s="102">
        <f>M214+O214</f>
        <v>1013.7</v>
      </c>
      <c r="M214" s="102">
        <f>M85</f>
        <v>1013.7</v>
      </c>
      <c r="N214" s="102">
        <f>N85</f>
        <v>0</v>
      </c>
      <c r="O214" s="102">
        <f>O85</f>
        <v>0</v>
      </c>
      <c r="P214" s="2"/>
      <c r="Q214" s="2"/>
    </row>
    <row r="215" spans="1:17" x14ac:dyDescent="0.25">
      <c r="A215" s="7"/>
      <c r="B215" s="51"/>
      <c r="C215" s="52"/>
      <c r="D215" s="51"/>
      <c r="E215" s="51"/>
      <c r="F215" s="51"/>
      <c r="G215" s="51"/>
      <c r="H215" s="51"/>
      <c r="I215" s="51"/>
      <c r="J215" s="51"/>
      <c r="K215" s="51"/>
      <c r="L215" s="51"/>
      <c r="M215" s="51"/>
      <c r="N215" s="51"/>
      <c r="O215" s="7"/>
    </row>
    <row r="216" spans="1:17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7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7" x14ac:dyDescent="0.25">
      <c r="A218" s="7"/>
      <c r="B218" s="7"/>
      <c r="C218" s="53"/>
      <c r="D218" s="7"/>
      <c r="E218" s="7"/>
      <c r="F218" s="7"/>
      <c r="G218" s="7" t="s">
        <v>178</v>
      </c>
      <c r="H218" s="7"/>
      <c r="I218" s="7"/>
      <c r="J218" s="7"/>
      <c r="K218" s="7"/>
      <c r="L218" s="7"/>
      <c r="M218" s="7"/>
      <c r="N218" s="7"/>
      <c r="O218" s="7"/>
    </row>
    <row r="219" spans="1:17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7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7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7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7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7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A236" s="7"/>
      <c r="B236" s="7"/>
      <c r="C236" s="53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</row>
    <row r="237" spans="1:15" x14ac:dyDescent="0.25">
      <c r="A237" s="7"/>
      <c r="B237" s="7"/>
      <c r="C237" s="53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</row>
    <row r="238" spans="1:15" x14ac:dyDescent="0.25">
      <c r="A238" s="7"/>
      <c r="B238" s="7"/>
      <c r="C238" s="53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</row>
    <row r="239" spans="1:15" x14ac:dyDescent="0.25">
      <c r="A239" s="7"/>
      <c r="B239" s="7"/>
      <c r="C239" s="53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</row>
    <row r="240" spans="1:15" x14ac:dyDescent="0.25">
      <c r="A240" s="7"/>
      <c r="B240" s="7"/>
      <c r="C240" s="53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</row>
    <row r="241" spans="1:15" x14ac:dyDescent="0.25">
      <c r="A241" s="7"/>
      <c r="B241" s="7"/>
      <c r="C241" s="53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</row>
    <row r="242" spans="1:15" x14ac:dyDescent="0.25">
      <c r="A242" s="7"/>
      <c r="B242" s="7"/>
      <c r="C242" s="53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</row>
    <row r="243" spans="1:15" x14ac:dyDescent="0.25">
      <c r="A243" s="7"/>
      <c r="B243" s="7"/>
      <c r="C243" s="53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</row>
    <row r="244" spans="1:15" x14ac:dyDescent="0.25">
      <c r="A244" s="7"/>
      <c r="B244" s="7"/>
      <c r="C244" s="53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</row>
    <row r="245" spans="1:15" x14ac:dyDescent="0.25">
      <c r="A245" s="7"/>
      <c r="B245" s="7"/>
      <c r="C245" s="53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</row>
    <row r="246" spans="1:15" x14ac:dyDescent="0.25">
      <c r="A246" s="7"/>
      <c r="B246" s="7"/>
      <c r="C246" s="53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</row>
    <row r="247" spans="1:15" x14ac:dyDescent="0.25">
      <c r="A247" s="7"/>
      <c r="B247" s="7"/>
      <c r="C247" s="53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</row>
    <row r="248" spans="1:15" x14ac:dyDescent="0.25">
      <c r="A248" s="7"/>
      <c r="B248" s="7"/>
      <c r="C248" s="53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</row>
    <row r="249" spans="1:15" x14ac:dyDescent="0.25">
      <c r="A249" s="7"/>
      <c r="B249" s="7"/>
      <c r="C249" s="53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</row>
    <row r="250" spans="1:15" x14ac:dyDescent="0.25">
      <c r="A250" s="7"/>
      <c r="B250" s="7"/>
      <c r="C250" s="53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</row>
    <row r="251" spans="1:15" x14ac:dyDescent="0.25">
      <c r="A251" s="7"/>
      <c r="B251" s="7"/>
      <c r="C251" s="53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</row>
    <row r="252" spans="1:15" x14ac:dyDescent="0.25">
      <c r="A252" s="7"/>
      <c r="B252" s="7"/>
      <c r="C252" s="53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</row>
    <row r="253" spans="1:15" x14ac:dyDescent="0.25">
      <c r="A253" s="7"/>
      <c r="B253" s="7"/>
      <c r="C253" s="53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</row>
    <row r="254" spans="1:15" x14ac:dyDescent="0.25">
      <c r="A254" s="7"/>
      <c r="B254" s="7"/>
      <c r="C254" s="53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</row>
    <row r="255" spans="1:15" x14ac:dyDescent="0.25">
      <c r="A255" s="7"/>
      <c r="B255" s="7"/>
      <c r="C255" s="53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</row>
    <row r="256" spans="1:15" x14ac:dyDescent="0.25">
      <c r="A256" s="7"/>
      <c r="B256" s="7"/>
      <c r="C256" s="53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</row>
    <row r="257" spans="1:15" x14ac:dyDescent="0.25">
      <c r="A257" s="7"/>
      <c r="B257" s="7"/>
      <c r="C257" s="53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</row>
    <row r="258" spans="1:15" x14ac:dyDescent="0.25">
      <c r="A258" s="7"/>
      <c r="B258" s="7"/>
      <c r="C258" s="53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</row>
    <row r="259" spans="1:15" x14ac:dyDescent="0.25">
      <c r="A259" s="7"/>
      <c r="B259" s="7"/>
      <c r="C259" s="53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</row>
    <row r="260" spans="1:15" x14ac:dyDescent="0.25">
      <c r="A260" s="7"/>
      <c r="B260" s="7"/>
      <c r="C260" s="53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</row>
    <row r="261" spans="1:15" x14ac:dyDescent="0.25">
      <c r="A261" s="7"/>
      <c r="B261" s="7"/>
      <c r="C261" s="53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</row>
    <row r="262" spans="1:15" x14ac:dyDescent="0.25">
      <c r="A262" s="7"/>
      <c r="B262" s="7"/>
      <c r="C262" s="53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</row>
    <row r="263" spans="1:15" x14ac:dyDescent="0.25">
      <c r="A263" s="7"/>
      <c r="B263" s="7"/>
      <c r="C263" s="53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</row>
    <row r="264" spans="1:15" x14ac:dyDescent="0.25">
      <c r="A264" s="7"/>
      <c r="B264" s="7"/>
      <c r="C264" s="53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</row>
    <row r="265" spans="1:15" x14ac:dyDescent="0.25">
      <c r="A265" s="7"/>
      <c r="B265" s="7"/>
      <c r="C265" s="53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</row>
    <row r="266" spans="1:15" x14ac:dyDescent="0.25">
      <c r="A266" s="7"/>
      <c r="B266" s="7"/>
      <c r="C266" s="53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</row>
    <row r="267" spans="1:15" x14ac:dyDescent="0.25">
      <c r="A267" s="7"/>
      <c r="B267" s="7"/>
      <c r="C267" s="53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</row>
    <row r="268" spans="1:15" x14ac:dyDescent="0.25">
      <c r="A268" s="7"/>
      <c r="B268" s="7"/>
      <c r="C268" s="53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</row>
    <row r="269" spans="1:15" x14ac:dyDescent="0.25">
      <c r="A269" s="7"/>
      <c r="B269" s="7"/>
      <c r="C269" s="53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</row>
    <row r="270" spans="1:15" x14ac:dyDescent="0.25">
      <c r="A270" s="7"/>
      <c r="B270" s="7"/>
      <c r="C270" s="53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</row>
    <row r="271" spans="1:15" x14ac:dyDescent="0.25">
      <c r="A271" s="7"/>
      <c r="B271" s="7"/>
      <c r="C271" s="53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</row>
    <row r="272" spans="1:15" x14ac:dyDescent="0.25">
      <c r="A272" s="7"/>
      <c r="B272" s="7"/>
      <c r="C272" s="53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</row>
    <row r="273" spans="1:15" x14ac:dyDescent="0.25">
      <c r="A273" s="7"/>
      <c r="B273" s="7"/>
      <c r="C273" s="53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</row>
    <row r="274" spans="1:15" x14ac:dyDescent="0.25">
      <c r="A274" s="7"/>
      <c r="B274" s="7"/>
      <c r="C274" s="53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</row>
    <row r="275" spans="1:15" x14ac:dyDescent="0.25">
      <c r="A275" s="7"/>
      <c r="B275" s="7"/>
      <c r="C275" s="53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</row>
    <row r="276" spans="1:15" x14ac:dyDescent="0.25">
      <c r="A276" s="7"/>
      <c r="B276" s="7"/>
      <c r="C276" s="53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</row>
    <row r="277" spans="1:15" x14ac:dyDescent="0.25">
      <c r="A277" s="7"/>
      <c r="B277" s="7"/>
      <c r="C277" s="53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</row>
    <row r="278" spans="1:15" x14ac:dyDescent="0.25">
      <c r="A278" s="7"/>
      <c r="B278" s="7"/>
      <c r="C278" s="53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</row>
    <row r="279" spans="1:15" x14ac:dyDescent="0.25">
      <c r="A279" s="7"/>
      <c r="B279" s="7"/>
      <c r="C279" s="53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</row>
    <row r="280" spans="1:15" x14ac:dyDescent="0.25">
      <c r="A280" s="7"/>
      <c r="B280" s="7"/>
      <c r="C280" s="53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</row>
    <row r="281" spans="1:15" x14ac:dyDescent="0.25">
      <c r="A281" s="7"/>
      <c r="B281" s="7"/>
      <c r="C281" s="53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</row>
    <row r="282" spans="1:15" x14ac:dyDescent="0.25">
      <c r="A282" s="7"/>
      <c r="B282" s="7"/>
      <c r="C282" s="53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</row>
    <row r="283" spans="1:15" x14ac:dyDescent="0.25">
      <c r="A283" s="7"/>
      <c r="B283" s="7"/>
      <c r="C283" s="53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</row>
    <row r="284" spans="1:15" x14ac:dyDescent="0.25">
      <c r="A284" s="7"/>
      <c r="B284" s="7"/>
      <c r="C284" s="53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</row>
    <row r="285" spans="1:15" x14ac:dyDescent="0.25">
      <c r="A285" s="7"/>
      <c r="B285" s="7"/>
      <c r="C285" s="53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</row>
    <row r="286" spans="1:15" x14ac:dyDescent="0.25">
      <c r="A286" s="7"/>
      <c r="B286" s="7"/>
      <c r="C286" s="53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</row>
    <row r="287" spans="1:15" x14ac:dyDescent="0.25">
      <c r="A287" s="7"/>
      <c r="B287" s="7"/>
      <c r="C287" s="53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</row>
    <row r="288" spans="1:15" x14ac:dyDescent="0.25">
      <c r="A288" s="7"/>
      <c r="B288" s="7"/>
      <c r="C288" s="53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</row>
    <row r="289" spans="1:15" x14ac:dyDescent="0.25">
      <c r="A289" s="7"/>
      <c r="B289" s="7"/>
      <c r="C289" s="53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</row>
    <row r="290" spans="1:15" x14ac:dyDescent="0.25">
      <c r="A290" s="7"/>
      <c r="B290" s="7"/>
      <c r="C290" s="53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</row>
    <row r="291" spans="1:15" x14ac:dyDescent="0.25">
      <c r="A291" s="7"/>
      <c r="B291" s="7"/>
      <c r="C291" s="53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</row>
    <row r="292" spans="1:15" x14ac:dyDescent="0.25">
      <c r="A292" s="7"/>
      <c r="B292" s="7"/>
      <c r="C292" s="53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</row>
    <row r="293" spans="1:15" x14ac:dyDescent="0.25">
      <c r="A293" s="7"/>
      <c r="B293" s="7"/>
      <c r="C293" s="53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</row>
    <row r="294" spans="1:15" x14ac:dyDescent="0.25">
      <c r="A294" s="7"/>
      <c r="B294" s="7"/>
      <c r="C294" s="53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</row>
    <row r="295" spans="1:15" x14ac:dyDescent="0.25">
      <c r="A295" s="7"/>
      <c r="B295" s="7"/>
      <c r="C295" s="53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</row>
    <row r="296" spans="1:15" x14ac:dyDescent="0.25">
      <c r="A296" s="7"/>
      <c r="B296" s="7"/>
      <c r="C296" s="53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</row>
    <row r="297" spans="1:15" x14ac:dyDescent="0.25">
      <c r="A297" s="7"/>
      <c r="B297" s="7"/>
      <c r="C297" s="53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</row>
    <row r="298" spans="1:15" x14ac:dyDescent="0.25">
      <c r="A298" s="7"/>
      <c r="B298" s="7"/>
      <c r="C298" s="53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</row>
    <row r="299" spans="1:15" x14ac:dyDescent="0.25">
      <c r="A299" s="7"/>
      <c r="B299" s="7"/>
      <c r="C299" s="53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</row>
    <row r="300" spans="1:15" x14ac:dyDescent="0.25">
      <c r="A300" s="7"/>
      <c r="B300" s="7"/>
      <c r="C300" s="53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</row>
    <row r="301" spans="1:15" x14ac:dyDescent="0.25">
      <c r="A301" s="7"/>
      <c r="B301" s="7"/>
      <c r="C301" s="53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</row>
    <row r="302" spans="1:15" x14ac:dyDescent="0.25">
      <c r="A302" s="7"/>
      <c r="B302" s="7"/>
      <c r="C302" s="53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</row>
    <row r="303" spans="1:15" x14ac:dyDescent="0.25">
      <c r="A303" s="7"/>
      <c r="B303" s="7"/>
      <c r="C303" s="53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</row>
    <row r="304" spans="1:15" x14ac:dyDescent="0.25">
      <c r="A304" s="7"/>
      <c r="B304" s="7"/>
      <c r="C304" s="53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</row>
    <row r="305" spans="1:15" x14ac:dyDescent="0.25">
      <c r="A305" s="7"/>
      <c r="B305" s="7"/>
      <c r="C305" s="53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</row>
    <row r="306" spans="1:15" x14ac:dyDescent="0.25">
      <c r="A306" s="7"/>
      <c r="B306" s="7"/>
      <c r="C306" s="53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</row>
    <row r="307" spans="1:15" x14ac:dyDescent="0.25">
      <c r="A307" s="7"/>
      <c r="B307" s="7"/>
      <c r="C307" s="53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</row>
    <row r="308" spans="1:15" x14ac:dyDescent="0.25">
      <c r="A308" s="7"/>
      <c r="B308" s="7"/>
      <c r="C308" s="53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</row>
    <row r="309" spans="1:15" x14ac:dyDescent="0.25">
      <c r="A309" s="7"/>
      <c r="B309" s="7"/>
      <c r="C309" s="53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</row>
    <row r="310" spans="1:15" x14ac:dyDescent="0.25">
      <c r="A310" s="7"/>
      <c r="B310" s="7"/>
      <c r="C310" s="53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</row>
    <row r="311" spans="1:15" x14ac:dyDescent="0.25">
      <c r="A311" s="7"/>
      <c r="B311" s="7"/>
      <c r="C311" s="53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</row>
    <row r="312" spans="1:15" x14ac:dyDescent="0.25">
      <c r="A312" s="7"/>
      <c r="B312" s="7"/>
      <c r="C312" s="53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</row>
    <row r="313" spans="1:15" x14ac:dyDescent="0.25">
      <c r="A313" s="7"/>
      <c r="B313" s="7"/>
      <c r="C313" s="53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</row>
    <row r="314" spans="1:15" x14ac:dyDescent="0.25">
      <c r="A314" s="7"/>
      <c r="B314" s="7"/>
      <c r="C314" s="53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</row>
    <row r="315" spans="1:15" x14ac:dyDescent="0.25">
      <c r="A315" s="7"/>
      <c r="B315" s="7"/>
      <c r="C315" s="53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</row>
    <row r="316" spans="1:15" x14ac:dyDescent="0.25">
      <c r="A316" s="7"/>
      <c r="B316" s="7"/>
      <c r="C316" s="53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</row>
    <row r="317" spans="1:15" x14ac:dyDescent="0.25">
      <c r="A317" s="7"/>
      <c r="B317" s="7"/>
      <c r="C317" s="53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</row>
    <row r="318" spans="1:15" x14ac:dyDescent="0.25">
      <c r="A318" s="7"/>
      <c r="B318" s="7"/>
      <c r="C318" s="53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</row>
    <row r="319" spans="1:15" x14ac:dyDescent="0.25">
      <c r="A319" s="7"/>
      <c r="B319" s="7"/>
      <c r="C319" s="53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</row>
    <row r="320" spans="1:15" x14ac:dyDescent="0.25">
      <c r="A320" s="7"/>
      <c r="B320" s="7"/>
      <c r="C320" s="53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</row>
    <row r="321" spans="1:15" x14ac:dyDescent="0.25">
      <c r="A321" s="7"/>
      <c r="B321" s="7"/>
      <c r="C321" s="53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</row>
    <row r="322" spans="1:15" x14ac:dyDescent="0.25">
      <c r="A322" s="7"/>
      <c r="B322" s="7"/>
      <c r="C322" s="53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</row>
    <row r="323" spans="1:15" x14ac:dyDescent="0.25">
      <c r="A323" s="7"/>
      <c r="B323" s="7"/>
      <c r="C323" s="53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</row>
    <row r="324" spans="1:15" x14ac:dyDescent="0.25">
      <c r="C324" s="54"/>
    </row>
    <row r="325" spans="1:15" x14ac:dyDescent="0.25">
      <c r="C325" s="54"/>
    </row>
    <row r="326" spans="1:15" x14ac:dyDescent="0.25">
      <c r="C326" s="54"/>
    </row>
    <row r="327" spans="1:15" x14ac:dyDescent="0.25">
      <c r="C327" s="54"/>
    </row>
    <row r="328" spans="1:15" x14ac:dyDescent="0.25">
      <c r="C328" s="54"/>
    </row>
    <row r="329" spans="1:15" x14ac:dyDescent="0.25">
      <c r="C329" s="54"/>
    </row>
    <row r="330" spans="1:15" x14ac:dyDescent="0.25">
      <c r="C330" s="54"/>
    </row>
    <row r="331" spans="1:15" x14ac:dyDescent="0.25">
      <c r="C331" s="54"/>
    </row>
    <row r="332" spans="1:15" x14ac:dyDescent="0.25">
      <c r="C332" s="54"/>
    </row>
    <row r="333" spans="1:15" x14ac:dyDescent="0.25">
      <c r="C333" s="54"/>
    </row>
    <row r="334" spans="1:15" x14ac:dyDescent="0.25">
      <c r="C334" s="54"/>
    </row>
    <row r="335" spans="1:15" x14ac:dyDescent="0.25">
      <c r="C335" s="54"/>
    </row>
    <row r="336" spans="1:15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  <row r="565" spans="3:3" x14ac:dyDescent="0.25">
      <c r="C565" s="54"/>
    </row>
    <row r="566" spans="3:3" x14ac:dyDescent="0.25">
      <c r="C566" s="54"/>
    </row>
    <row r="567" spans="3:3" x14ac:dyDescent="0.25">
      <c r="C567" s="54"/>
    </row>
    <row r="568" spans="3:3" x14ac:dyDescent="0.25">
      <c r="C568" s="54"/>
    </row>
    <row r="569" spans="3:3" x14ac:dyDescent="0.25">
      <c r="C569" s="54"/>
    </row>
    <row r="570" spans="3:3" x14ac:dyDescent="0.25">
      <c r="C570" s="54"/>
    </row>
    <row r="571" spans="3:3" x14ac:dyDescent="0.25">
      <c r="C571" s="54"/>
    </row>
    <row r="572" spans="3:3" x14ac:dyDescent="0.25">
      <c r="C572" s="54"/>
    </row>
    <row r="573" spans="3:3" x14ac:dyDescent="0.25">
      <c r="C573" s="54"/>
    </row>
    <row r="574" spans="3:3" x14ac:dyDescent="0.25">
      <c r="C574" s="54"/>
    </row>
    <row r="575" spans="3:3" x14ac:dyDescent="0.25">
      <c r="C575" s="54"/>
    </row>
    <row r="576" spans="3:3" x14ac:dyDescent="0.25">
      <c r="C576" s="54"/>
    </row>
    <row r="577" spans="3:3" x14ac:dyDescent="0.25">
      <c r="C577" s="54"/>
    </row>
    <row r="578" spans="3:3" x14ac:dyDescent="0.25">
      <c r="C578" s="54"/>
    </row>
    <row r="579" spans="3:3" x14ac:dyDescent="0.25">
      <c r="C579" s="54"/>
    </row>
    <row r="580" spans="3:3" x14ac:dyDescent="0.25">
      <c r="C580" s="54"/>
    </row>
    <row r="581" spans="3:3" x14ac:dyDescent="0.25">
      <c r="C581" s="54"/>
    </row>
    <row r="582" spans="3:3" x14ac:dyDescent="0.25">
      <c r="C582" s="54"/>
    </row>
    <row r="583" spans="3:3" x14ac:dyDescent="0.25">
      <c r="C583" s="54"/>
    </row>
    <row r="584" spans="3:3" x14ac:dyDescent="0.25">
      <c r="C584" s="54"/>
    </row>
    <row r="585" spans="3:3" x14ac:dyDescent="0.25">
      <c r="C585" s="54"/>
    </row>
    <row r="586" spans="3:3" x14ac:dyDescent="0.25">
      <c r="C586" s="54"/>
    </row>
    <row r="587" spans="3:3" x14ac:dyDescent="0.25">
      <c r="C587" s="54"/>
    </row>
    <row r="588" spans="3:3" x14ac:dyDescent="0.25">
      <c r="C588" s="54"/>
    </row>
    <row r="589" spans="3:3" x14ac:dyDescent="0.25">
      <c r="C589" s="54"/>
    </row>
    <row r="590" spans="3:3" x14ac:dyDescent="0.25">
      <c r="C590" s="54"/>
    </row>
    <row r="591" spans="3:3" x14ac:dyDescent="0.25">
      <c r="C591" s="54"/>
    </row>
    <row r="592" spans="3:3" x14ac:dyDescent="0.25">
      <c r="C592" s="54"/>
    </row>
    <row r="593" spans="3:3" x14ac:dyDescent="0.25">
      <c r="C593" s="54"/>
    </row>
    <row r="594" spans="3:3" x14ac:dyDescent="0.25">
      <c r="C594" s="54"/>
    </row>
    <row r="595" spans="3:3" x14ac:dyDescent="0.25">
      <c r="C595" s="54"/>
    </row>
    <row r="596" spans="3:3" x14ac:dyDescent="0.25">
      <c r="C596" s="54"/>
    </row>
    <row r="597" spans="3:3" x14ac:dyDescent="0.25">
      <c r="C597" s="54"/>
    </row>
    <row r="598" spans="3:3" x14ac:dyDescent="0.25">
      <c r="C598" s="54"/>
    </row>
    <row r="599" spans="3:3" x14ac:dyDescent="0.25">
      <c r="C599" s="54"/>
    </row>
    <row r="600" spans="3:3" x14ac:dyDescent="0.25">
      <c r="C600" s="54"/>
    </row>
    <row r="601" spans="3:3" x14ac:dyDescent="0.25">
      <c r="C601" s="54"/>
    </row>
    <row r="602" spans="3:3" x14ac:dyDescent="0.25">
      <c r="C602" s="54"/>
    </row>
    <row r="603" spans="3:3" x14ac:dyDescent="0.25">
      <c r="C603" s="54"/>
    </row>
    <row r="604" spans="3:3" x14ac:dyDescent="0.25">
      <c r="C604" s="54"/>
    </row>
    <row r="605" spans="3:3" x14ac:dyDescent="0.25">
      <c r="C605" s="54"/>
    </row>
    <row r="606" spans="3:3" x14ac:dyDescent="0.25">
      <c r="C606" s="54"/>
    </row>
    <row r="607" spans="3:3" x14ac:dyDescent="0.25">
      <c r="C607" s="54"/>
    </row>
    <row r="608" spans="3:3" x14ac:dyDescent="0.25">
      <c r="C608" s="54"/>
    </row>
    <row r="609" spans="3:3" x14ac:dyDescent="0.25">
      <c r="C609" s="54"/>
    </row>
    <row r="610" spans="3:3" x14ac:dyDescent="0.25">
      <c r="C610" s="54"/>
    </row>
    <row r="611" spans="3:3" x14ac:dyDescent="0.25">
      <c r="C611" s="54"/>
    </row>
    <row r="612" spans="3:3" x14ac:dyDescent="0.25">
      <c r="C612" s="54"/>
    </row>
    <row r="613" spans="3:3" x14ac:dyDescent="0.25">
      <c r="C613" s="54"/>
    </row>
    <row r="614" spans="3:3" x14ac:dyDescent="0.25">
      <c r="C614" s="54"/>
    </row>
    <row r="615" spans="3:3" x14ac:dyDescent="0.25">
      <c r="C615" s="54"/>
    </row>
    <row r="616" spans="3:3" x14ac:dyDescent="0.25">
      <c r="C616" s="54"/>
    </row>
    <row r="617" spans="3:3" x14ac:dyDescent="0.25">
      <c r="C617" s="54"/>
    </row>
    <row r="618" spans="3:3" x14ac:dyDescent="0.25">
      <c r="C618" s="54"/>
    </row>
    <row r="619" spans="3:3" x14ac:dyDescent="0.25">
      <c r="C619" s="54"/>
    </row>
    <row r="620" spans="3:3" x14ac:dyDescent="0.25">
      <c r="C620" s="54"/>
    </row>
    <row r="621" spans="3:3" x14ac:dyDescent="0.25">
      <c r="C621" s="54"/>
    </row>
    <row r="622" spans="3:3" x14ac:dyDescent="0.25">
      <c r="C622" s="54"/>
    </row>
    <row r="623" spans="3:3" x14ac:dyDescent="0.25">
      <c r="C623" s="54"/>
    </row>
    <row r="624" spans="3:3" x14ac:dyDescent="0.25">
      <c r="C624" s="54"/>
    </row>
    <row r="625" spans="3:3" x14ac:dyDescent="0.25">
      <c r="C625" s="54"/>
    </row>
    <row r="626" spans="3:3" x14ac:dyDescent="0.25">
      <c r="C626" s="54"/>
    </row>
    <row r="627" spans="3:3" x14ac:dyDescent="0.25">
      <c r="C627" s="54"/>
    </row>
    <row r="628" spans="3:3" x14ac:dyDescent="0.25">
      <c r="C628" s="54"/>
    </row>
    <row r="629" spans="3:3" x14ac:dyDescent="0.25">
      <c r="C629" s="54"/>
    </row>
    <row r="630" spans="3:3" x14ac:dyDescent="0.25">
      <c r="C630" s="54"/>
    </row>
    <row r="631" spans="3:3" x14ac:dyDescent="0.25">
      <c r="C631" s="54"/>
    </row>
    <row r="632" spans="3:3" x14ac:dyDescent="0.25">
      <c r="C632" s="54"/>
    </row>
    <row r="633" spans="3:3" x14ac:dyDescent="0.25">
      <c r="C633" s="54"/>
    </row>
    <row r="634" spans="3:3" x14ac:dyDescent="0.25">
      <c r="C634" s="54"/>
    </row>
    <row r="635" spans="3:3" x14ac:dyDescent="0.25">
      <c r="C635" s="54"/>
    </row>
    <row r="636" spans="3:3" x14ac:dyDescent="0.25">
      <c r="C636" s="54"/>
    </row>
    <row r="637" spans="3:3" x14ac:dyDescent="0.25">
      <c r="C637" s="54"/>
    </row>
    <row r="638" spans="3:3" x14ac:dyDescent="0.25">
      <c r="C638" s="54"/>
    </row>
    <row r="639" spans="3:3" x14ac:dyDescent="0.25">
      <c r="C639" s="54"/>
    </row>
    <row r="640" spans="3:3" x14ac:dyDescent="0.25">
      <c r="C640" s="54"/>
    </row>
    <row r="641" spans="3:3" x14ac:dyDescent="0.25">
      <c r="C641" s="54"/>
    </row>
    <row r="642" spans="3:3" x14ac:dyDescent="0.25">
      <c r="C642" s="54"/>
    </row>
    <row r="643" spans="3:3" x14ac:dyDescent="0.25">
      <c r="C643" s="54"/>
    </row>
    <row r="644" spans="3:3" x14ac:dyDescent="0.25">
      <c r="C644" s="54"/>
    </row>
    <row r="645" spans="3:3" x14ac:dyDescent="0.25">
      <c r="C645" s="54"/>
    </row>
    <row r="646" spans="3:3" x14ac:dyDescent="0.25">
      <c r="C646" s="54"/>
    </row>
    <row r="647" spans="3:3" x14ac:dyDescent="0.25">
      <c r="C647" s="54"/>
    </row>
    <row r="648" spans="3:3" x14ac:dyDescent="0.25">
      <c r="C648" s="54"/>
    </row>
    <row r="649" spans="3:3" x14ac:dyDescent="0.25">
      <c r="C649" s="54"/>
    </row>
    <row r="650" spans="3:3" x14ac:dyDescent="0.25">
      <c r="C650" s="54"/>
    </row>
    <row r="651" spans="3:3" x14ac:dyDescent="0.25">
      <c r="C651" s="54"/>
    </row>
    <row r="652" spans="3:3" x14ac:dyDescent="0.25">
      <c r="C652" s="54"/>
    </row>
  </sheetData>
  <mergeCells count="29">
    <mergeCell ref="A10:A12"/>
    <mergeCell ref="C10:C12"/>
    <mergeCell ref="B134:O134"/>
    <mergeCell ref="E11:F11"/>
    <mergeCell ref="M11:N11"/>
    <mergeCell ref="I11:J11"/>
    <mergeCell ref="K11:K12"/>
    <mergeCell ref="I10:K10"/>
    <mergeCell ref="E10:G10"/>
    <mergeCell ref="B201:O201"/>
    <mergeCell ref="B138:O138"/>
    <mergeCell ref="B179:O179"/>
    <mergeCell ref="D10:D12"/>
    <mergeCell ref="L10:L12"/>
    <mergeCell ref="B79:O79"/>
    <mergeCell ref="B13:O13"/>
    <mergeCell ref="O11:O12"/>
    <mergeCell ref="M10:O10"/>
    <mergeCell ref="H10:H12"/>
    <mergeCell ref="G11:G12"/>
    <mergeCell ref="B184:O184"/>
    <mergeCell ref="B10:B12"/>
    <mergeCell ref="B1:O1"/>
    <mergeCell ref="B2:O2"/>
    <mergeCell ref="B3:O3"/>
    <mergeCell ref="B4:O4"/>
    <mergeCell ref="A8:O8"/>
    <mergeCell ref="B5:O5"/>
    <mergeCell ref="B6:O6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4"/>
  <sheetViews>
    <sheetView showZeros="0" workbookViewId="0">
      <selection activeCell="B6" sqref="B6:O6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4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508" t="s">
        <v>354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</row>
    <row r="2" spans="1:18" x14ac:dyDescent="0.25">
      <c r="B2" s="508" t="s">
        <v>445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</row>
    <row r="3" spans="1:18" x14ac:dyDescent="0.25">
      <c r="B3" s="508" t="s">
        <v>466</v>
      </c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</row>
    <row r="4" spans="1:18" x14ac:dyDescent="0.25">
      <c r="B4" s="508" t="s">
        <v>365</v>
      </c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</row>
    <row r="5" spans="1:18" s="441" customFormat="1" ht="15" customHeight="1" x14ac:dyDescent="0.25">
      <c r="B5" s="502" t="s">
        <v>468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1:18" s="441" customFormat="1" x14ac:dyDescent="0.25">
      <c r="B6" s="502" t="s">
        <v>476</v>
      </c>
      <c r="C6" s="502"/>
      <c r="D6" s="502"/>
      <c r="E6" s="502"/>
      <c r="F6" s="502"/>
      <c r="G6" s="502"/>
      <c r="H6" s="502"/>
      <c r="I6" s="502"/>
      <c r="J6" s="502"/>
      <c r="K6" s="502"/>
      <c r="L6" s="502"/>
      <c r="M6" s="502"/>
      <c r="N6" s="502"/>
      <c r="O6" s="502"/>
    </row>
    <row r="7" spans="1:18" x14ac:dyDescent="0.25">
      <c r="B7" s="146"/>
      <c r="C7" s="146"/>
      <c r="D7" s="146"/>
      <c r="E7" s="146"/>
      <c r="F7" s="146"/>
      <c r="G7" s="146"/>
      <c r="H7" s="146"/>
      <c r="I7" s="146"/>
      <c r="J7" s="146"/>
      <c r="K7" s="146"/>
      <c r="L7" s="146"/>
      <c r="M7" s="146"/>
      <c r="N7" s="146"/>
      <c r="O7" s="146"/>
    </row>
    <row r="8" spans="1:18" ht="31.5" customHeight="1" x14ac:dyDescent="0.25">
      <c r="A8" s="456" t="s">
        <v>448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</row>
    <row r="9" spans="1:18" ht="17.25" customHeight="1" x14ac:dyDescent="0.25">
      <c r="G9" s="5"/>
      <c r="H9" s="5"/>
      <c r="I9" s="5"/>
      <c r="J9" s="5"/>
      <c r="K9" s="5"/>
      <c r="L9" s="5"/>
      <c r="M9" s="5"/>
      <c r="N9" s="5"/>
      <c r="O9" s="5" t="s">
        <v>456</v>
      </c>
    </row>
    <row r="10" spans="1:18" ht="15" customHeight="1" x14ac:dyDescent="0.25">
      <c r="A10" s="464" t="s">
        <v>5</v>
      </c>
      <c r="B10" s="467" t="s">
        <v>353</v>
      </c>
      <c r="C10" s="467" t="s">
        <v>54</v>
      </c>
      <c r="D10" s="478" t="s">
        <v>362</v>
      </c>
      <c r="E10" s="482" t="s">
        <v>200</v>
      </c>
      <c r="F10" s="482"/>
      <c r="G10" s="483"/>
      <c r="H10" s="470" t="s">
        <v>364</v>
      </c>
      <c r="I10" s="473" t="s">
        <v>200</v>
      </c>
      <c r="J10" s="474"/>
      <c r="K10" s="475"/>
      <c r="L10" s="477" t="s">
        <v>0</v>
      </c>
      <c r="M10" s="485" t="s">
        <v>200</v>
      </c>
      <c r="N10" s="486"/>
      <c r="O10" s="487"/>
    </row>
    <row r="11" spans="1:18" x14ac:dyDescent="0.25">
      <c r="A11" s="465"/>
      <c r="B11" s="468"/>
      <c r="C11" s="468"/>
      <c r="D11" s="479"/>
      <c r="E11" s="483" t="s">
        <v>1</v>
      </c>
      <c r="F11" s="490"/>
      <c r="G11" s="484" t="s">
        <v>2</v>
      </c>
      <c r="H11" s="471"/>
      <c r="I11" s="496" t="s">
        <v>1</v>
      </c>
      <c r="J11" s="496"/>
      <c r="K11" s="460" t="s">
        <v>2</v>
      </c>
      <c r="L11" s="477"/>
      <c r="M11" s="477" t="s">
        <v>1</v>
      </c>
      <c r="N11" s="477"/>
      <c r="O11" s="459" t="s">
        <v>2</v>
      </c>
    </row>
    <row r="12" spans="1:18" ht="30.75" customHeight="1" x14ac:dyDescent="0.25">
      <c r="A12" s="466"/>
      <c r="B12" s="469"/>
      <c r="C12" s="469"/>
      <c r="D12" s="480"/>
      <c r="E12" s="141" t="s">
        <v>3</v>
      </c>
      <c r="F12" s="142" t="s">
        <v>4</v>
      </c>
      <c r="G12" s="484"/>
      <c r="H12" s="472"/>
      <c r="I12" s="145" t="s">
        <v>3</v>
      </c>
      <c r="J12" s="139" t="s">
        <v>4</v>
      </c>
      <c r="K12" s="460"/>
      <c r="L12" s="477"/>
      <c r="M12" s="140" t="s">
        <v>3</v>
      </c>
      <c r="N12" s="138" t="s">
        <v>4</v>
      </c>
      <c r="O12" s="459"/>
    </row>
    <row r="13" spans="1:18" ht="15.95" customHeight="1" x14ac:dyDescent="0.25">
      <c r="A13" s="6" t="s">
        <v>72</v>
      </c>
      <c r="B13" s="455" t="s">
        <v>6</v>
      </c>
      <c r="C13" s="455"/>
      <c r="D13" s="455"/>
      <c r="E13" s="455"/>
      <c r="F13" s="455"/>
      <c r="G13" s="455"/>
      <c r="H13" s="455"/>
      <c r="I13" s="455"/>
      <c r="J13" s="455"/>
      <c r="K13" s="455"/>
      <c r="L13" s="455"/>
      <c r="M13" s="455"/>
      <c r="N13" s="455"/>
      <c r="O13" s="455"/>
      <c r="Q13" s="78"/>
      <c r="R13" s="155"/>
    </row>
    <row r="14" spans="1:18" ht="15" customHeight="1" x14ac:dyDescent="0.25">
      <c r="A14" s="160" t="s">
        <v>187</v>
      </c>
      <c r="B14" s="81" t="s">
        <v>20</v>
      </c>
      <c r="C14" s="161"/>
      <c r="D14" s="162">
        <f>SUM(D16:D31)</f>
        <v>357.49999999999994</v>
      </c>
      <c r="E14" s="162">
        <f>SUM(E16:E31)</f>
        <v>357.49999999999994</v>
      </c>
      <c r="F14" s="162">
        <f t="shared" ref="F14:O14" si="0">SUM(F16:F31)</f>
        <v>225.7</v>
      </c>
      <c r="G14" s="162">
        <f t="shared" si="0"/>
        <v>0</v>
      </c>
      <c r="H14" s="163">
        <f t="shared" si="0"/>
        <v>0</v>
      </c>
      <c r="I14" s="163">
        <f t="shared" si="0"/>
        <v>0</v>
      </c>
      <c r="J14" s="163">
        <f t="shared" si="0"/>
        <v>0</v>
      </c>
      <c r="K14" s="163">
        <f t="shared" si="0"/>
        <v>0</v>
      </c>
      <c r="L14" s="81">
        <f t="shared" si="0"/>
        <v>357.49999999999994</v>
      </c>
      <c r="M14" s="81">
        <f t="shared" si="0"/>
        <v>357.49999999999994</v>
      </c>
      <c r="N14" s="81">
        <f t="shared" si="0"/>
        <v>225.7</v>
      </c>
      <c r="O14" s="81">
        <f t="shared" si="0"/>
        <v>0</v>
      </c>
      <c r="Q14" s="71" t="s">
        <v>329</v>
      </c>
      <c r="R14" s="72">
        <f>L16+L17+L18+L19+L20+L21+L22+L23+L24</f>
        <v>195.2</v>
      </c>
    </row>
    <row r="15" spans="1:18" ht="15" customHeight="1" x14ac:dyDescent="0.25">
      <c r="A15" s="164"/>
      <c r="B15" s="165" t="s">
        <v>200</v>
      </c>
      <c r="C15" s="166"/>
      <c r="D15" s="167"/>
      <c r="E15" s="167"/>
      <c r="F15" s="167"/>
      <c r="G15" s="167"/>
      <c r="H15" s="80"/>
      <c r="I15" s="80"/>
      <c r="J15" s="80"/>
      <c r="K15" s="80"/>
      <c r="L15" s="30"/>
      <c r="M15" s="30"/>
      <c r="N15" s="30"/>
      <c r="O15" s="30"/>
      <c r="Q15" s="71" t="s">
        <v>330</v>
      </c>
      <c r="R15" s="72">
        <f>L25+L26</f>
        <v>23.9</v>
      </c>
    </row>
    <row r="16" spans="1:18" ht="26.25" x14ac:dyDescent="0.25">
      <c r="A16" s="164"/>
      <c r="B16" s="168" t="s">
        <v>211</v>
      </c>
      <c r="C16" s="8" t="s">
        <v>9</v>
      </c>
      <c r="D16" s="9">
        <f>E16+G16</f>
        <v>0.8</v>
      </c>
      <c r="E16" s="9">
        <v>0.8</v>
      </c>
      <c r="F16" s="9">
        <v>0.6</v>
      </c>
      <c r="G16" s="9"/>
      <c r="H16" s="10">
        <f>I16+K16</f>
        <v>0</v>
      </c>
      <c r="I16" s="10"/>
      <c r="J16" s="10"/>
      <c r="K16" s="10"/>
      <c r="L16" s="12">
        <f>M16+O16</f>
        <v>0.8</v>
      </c>
      <c r="M16" s="12">
        <f>E16+I16</f>
        <v>0.8</v>
      </c>
      <c r="N16" s="12">
        <f>F16+J16</f>
        <v>0.6</v>
      </c>
      <c r="O16" s="12">
        <f>G16+K16</f>
        <v>0</v>
      </c>
      <c r="Q16" s="71" t="s">
        <v>331</v>
      </c>
      <c r="R16" s="72">
        <f>L74</f>
        <v>346.5</v>
      </c>
    </row>
    <row r="17" spans="1:18" ht="15" customHeight="1" x14ac:dyDescent="0.25">
      <c r="A17" s="164"/>
      <c r="B17" s="169" t="s">
        <v>207</v>
      </c>
      <c r="C17" s="31" t="s">
        <v>9</v>
      </c>
      <c r="D17" s="17">
        <f>E17+G17</f>
        <v>30.6</v>
      </c>
      <c r="E17" s="17">
        <v>30.6</v>
      </c>
      <c r="F17" s="17">
        <v>23.4</v>
      </c>
      <c r="G17" s="17"/>
      <c r="H17" s="10">
        <f t="shared" ref="H17:H31" si="1">I17+K17</f>
        <v>0</v>
      </c>
      <c r="I17" s="10"/>
      <c r="J17" s="10"/>
      <c r="K17" s="10"/>
      <c r="L17" s="13">
        <f>M17+O17</f>
        <v>30.6</v>
      </c>
      <c r="M17" s="12">
        <f t="shared" ref="M17:M22" si="2">E17+I17</f>
        <v>30.6</v>
      </c>
      <c r="N17" s="12">
        <f t="shared" ref="N17:N23" si="3">F17+J17</f>
        <v>23.4</v>
      </c>
      <c r="O17" s="12">
        <f t="shared" ref="O17:O23" si="4">G17+K17</f>
        <v>0</v>
      </c>
      <c r="Q17" s="71" t="s">
        <v>332</v>
      </c>
      <c r="R17" s="72">
        <f>L27+L34+L35+L38+L39+L42+L43+L46+L47+L50+L51+L54+L55+L58+L59+L62+L63+L66+L67+L70+L71+L72+L84+L86+L88+L90+L92+L94+L96+L98+L100+L102+L104+L106</f>
        <v>604.00000000000011</v>
      </c>
    </row>
    <row r="18" spans="1:18" ht="26.25" x14ac:dyDescent="0.25">
      <c r="A18" s="164"/>
      <c r="B18" s="169" t="s">
        <v>213</v>
      </c>
      <c r="C18" s="31" t="s">
        <v>9</v>
      </c>
      <c r="D18" s="17">
        <f t="shared" ref="D18:D31" si="5">E18+G18</f>
        <v>8</v>
      </c>
      <c r="E18" s="17">
        <v>8</v>
      </c>
      <c r="F18" s="17">
        <v>6.1</v>
      </c>
      <c r="G18" s="17"/>
      <c r="H18" s="10">
        <f t="shared" si="1"/>
        <v>0</v>
      </c>
      <c r="I18" s="11"/>
      <c r="J18" s="11"/>
      <c r="K18" s="11"/>
      <c r="L18" s="13">
        <f t="shared" ref="L18:L31" si="6">M18+O18</f>
        <v>8</v>
      </c>
      <c r="M18" s="13">
        <f t="shared" si="2"/>
        <v>8</v>
      </c>
      <c r="N18" s="13">
        <f t="shared" si="3"/>
        <v>6.1</v>
      </c>
      <c r="O18" s="13">
        <f t="shared" si="4"/>
        <v>0</v>
      </c>
      <c r="Q18" s="71" t="s">
        <v>335</v>
      </c>
      <c r="R18" s="72"/>
    </row>
    <row r="19" spans="1:18" ht="26.25" x14ac:dyDescent="0.25">
      <c r="A19" s="164"/>
      <c r="B19" s="169" t="s">
        <v>209</v>
      </c>
      <c r="C19" s="31" t="s">
        <v>9</v>
      </c>
      <c r="D19" s="17">
        <f t="shared" si="5"/>
        <v>26.1</v>
      </c>
      <c r="E19" s="17">
        <v>26.1</v>
      </c>
      <c r="F19" s="17">
        <v>16.100000000000001</v>
      </c>
      <c r="G19" s="17"/>
      <c r="H19" s="10">
        <f t="shared" si="1"/>
        <v>0</v>
      </c>
      <c r="I19" s="11"/>
      <c r="J19" s="11"/>
      <c r="K19" s="11"/>
      <c r="L19" s="13">
        <f t="shared" si="6"/>
        <v>26.1</v>
      </c>
      <c r="M19" s="13">
        <f t="shared" si="2"/>
        <v>26.1</v>
      </c>
      <c r="N19" s="13">
        <f t="shared" si="3"/>
        <v>16.100000000000001</v>
      </c>
      <c r="O19" s="13">
        <f t="shared" si="4"/>
        <v>0</v>
      </c>
      <c r="Q19" s="71" t="s">
        <v>333</v>
      </c>
      <c r="R19" s="72"/>
    </row>
    <row r="20" spans="1:18" ht="15" customHeight="1" x14ac:dyDescent="0.25">
      <c r="A20" s="164"/>
      <c r="B20" s="170" t="s">
        <v>214</v>
      </c>
      <c r="C20" s="31" t="s">
        <v>9</v>
      </c>
      <c r="D20" s="17">
        <f t="shared" si="5"/>
        <v>94.3</v>
      </c>
      <c r="E20" s="17">
        <v>94.3</v>
      </c>
      <c r="F20" s="17">
        <v>68.5</v>
      </c>
      <c r="G20" s="17"/>
      <c r="H20" s="10">
        <f t="shared" si="1"/>
        <v>0</v>
      </c>
      <c r="I20" s="11"/>
      <c r="J20" s="11"/>
      <c r="K20" s="11"/>
      <c r="L20" s="13">
        <f t="shared" si="6"/>
        <v>94.3</v>
      </c>
      <c r="M20" s="13">
        <f t="shared" si="2"/>
        <v>94.3</v>
      </c>
      <c r="N20" s="13">
        <f t="shared" si="3"/>
        <v>68.5</v>
      </c>
      <c r="O20" s="13">
        <f t="shared" si="4"/>
        <v>0</v>
      </c>
      <c r="Q20" s="71" t="s">
        <v>334</v>
      </c>
      <c r="R20" s="72">
        <f>L80+L81</f>
        <v>149</v>
      </c>
    </row>
    <row r="21" spans="1:18" ht="15" customHeight="1" x14ac:dyDescent="0.25">
      <c r="A21" s="164"/>
      <c r="B21" s="170" t="s">
        <v>215</v>
      </c>
      <c r="C21" s="31" t="s">
        <v>9</v>
      </c>
      <c r="D21" s="17">
        <f t="shared" si="5"/>
        <v>13.7</v>
      </c>
      <c r="E21" s="17">
        <v>13.7</v>
      </c>
      <c r="F21" s="17">
        <v>9.9</v>
      </c>
      <c r="G21" s="17"/>
      <c r="H21" s="10">
        <f t="shared" si="1"/>
        <v>0</v>
      </c>
      <c r="I21" s="11"/>
      <c r="J21" s="11"/>
      <c r="K21" s="11"/>
      <c r="L21" s="13">
        <f t="shared" si="6"/>
        <v>13.7</v>
      </c>
      <c r="M21" s="13">
        <f t="shared" si="2"/>
        <v>13.7</v>
      </c>
      <c r="N21" s="13">
        <f t="shared" si="3"/>
        <v>9.9</v>
      </c>
      <c r="O21" s="13">
        <f t="shared" si="4"/>
        <v>0</v>
      </c>
      <c r="Q21" s="71" t="s">
        <v>336</v>
      </c>
      <c r="R21" s="72"/>
    </row>
    <row r="22" spans="1:18" ht="26.25" x14ac:dyDescent="0.25">
      <c r="A22" s="164"/>
      <c r="B22" s="169" t="s">
        <v>208</v>
      </c>
      <c r="C22" s="31" t="s">
        <v>9</v>
      </c>
      <c r="D22" s="17">
        <f t="shared" si="5"/>
        <v>9</v>
      </c>
      <c r="E22" s="17">
        <v>9</v>
      </c>
      <c r="F22" s="17">
        <v>6.9</v>
      </c>
      <c r="G22" s="17"/>
      <c r="H22" s="10">
        <f t="shared" si="1"/>
        <v>0</v>
      </c>
      <c r="I22" s="11"/>
      <c r="J22" s="11"/>
      <c r="K22" s="11"/>
      <c r="L22" s="13">
        <f t="shared" si="6"/>
        <v>9</v>
      </c>
      <c r="M22" s="13">
        <f t="shared" si="2"/>
        <v>9</v>
      </c>
      <c r="N22" s="13">
        <f t="shared" si="3"/>
        <v>6.9</v>
      </c>
      <c r="O22" s="13">
        <f t="shared" si="4"/>
        <v>0</v>
      </c>
      <c r="Q22" s="71" t="s">
        <v>337</v>
      </c>
      <c r="R22" s="72"/>
    </row>
    <row r="23" spans="1:18" ht="15" customHeight="1" x14ac:dyDescent="0.25">
      <c r="A23" s="164"/>
      <c r="B23" s="169" t="s">
        <v>216</v>
      </c>
      <c r="C23" s="31" t="s">
        <v>9</v>
      </c>
      <c r="D23" s="17">
        <f t="shared" si="5"/>
        <v>12.1</v>
      </c>
      <c r="E23" s="17">
        <v>12.1</v>
      </c>
      <c r="F23" s="17">
        <v>2.9</v>
      </c>
      <c r="G23" s="17"/>
      <c r="H23" s="10">
        <f t="shared" si="1"/>
        <v>0</v>
      </c>
      <c r="I23" s="11"/>
      <c r="J23" s="11"/>
      <c r="K23" s="11"/>
      <c r="L23" s="13">
        <f t="shared" si="6"/>
        <v>12.1</v>
      </c>
      <c r="M23" s="13">
        <f>E23+I23</f>
        <v>12.1</v>
      </c>
      <c r="N23" s="13">
        <f t="shared" si="3"/>
        <v>2.9</v>
      </c>
      <c r="O23" s="13">
        <f t="shared" si="4"/>
        <v>0</v>
      </c>
      <c r="Q23" s="71" t="s">
        <v>338</v>
      </c>
      <c r="R23" s="72">
        <f>L28+L29+L30+L31+L112+L113+L114+L115+L116</f>
        <v>1191.6999999999998</v>
      </c>
    </row>
    <row r="24" spans="1:18" ht="26.25" x14ac:dyDescent="0.25">
      <c r="A24" s="164"/>
      <c r="B24" s="169" t="s">
        <v>231</v>
      </c>
      <c r="C24" s="31" t="s">
        <v>9</v>
      </c>
      <c r="D24" s="17">
        <f t="shared" si="5"/>
        <v>0.6</v>
      </c>
      <c r="E24" s="17">
        <v>0.6</v>
      </c>
      <c r="F24" s="17">
        <v>0.5</v>
      </c>
      <c r="G24" s="17"/>
      <c r="H24" s="10">
        <f t="shared" si="1"/>
        <v>0</v>
      </c>
      <c r="I24" s="11"/>
      <c r="J24" s="11"/>
      <c r="K24" s="11"/>
      <c r="L24" s="13">
        <f t="shared" si="6"/>
        <v>0.6</v>
      </c>
      <c r="M24" s="13">
        <f t="shared" ref="M24:M31" si="7">E24+I24</f>
        <v>0.6</v>
      </c>
      <c r="N24" s="13">
        <f t="shared" ref="N24:N31" si="8">F24+J24</f>
        <v>0.5</v>
      </c>
      <c r="O24" s="13">
        <f t="shared" ref="O24:O31" si="9">G24+K24</f>
        <v>0</v>
      </c>
      <c r="Q24" s="76" t="s">
        <v>177</v>
      </c>
      <c r="R24" s="77">
        <f>SUM(R14:R23)</f>
        <v>2510.3000000000002</v>
      </c>
    </row>
    <row r="25" spans="1:18" ht="15" customHeight="1" x14ac:dyDescent="0.25">
      <c r="A25" s="164"/>
      <c r="B25" s="169" t="s">
        <v>212</v>
      </c>
      <c r="C25" s="31" t="s">
        <v>23</v>
      </c>
      <c r="D25" s="17">
        <f t="shared" si="5"/>
        <v>16.3</v>
      </c>
      <c r="E25" s="17">
        <v>16.3</v>
      </c>
      <c r="F25" s="17">
        <v>11.4</v>
      </c>
      <c r="G25" s="17"/>
      <c r="H25" s="10">
        <f t="shared" si="1"/>
        <v>0</v>
      </c>
      <c r="I25" s="11"/>
      <c r="J25" s="11"/>
      <c r="K25" s="11"/>
      <c r="L25" s="13">
        <f t="shared" si="6"/>
        <v>16.3</v>
      </c>
      <c r="M25" s="13">
        <f t="shared" si="7"/>
        <v>16.3</v>
      </c>
      <c r="N25" s="13">
        <f t="shared" si="8"/>
        <v>11.4</v>
      </c>
      <c r="O25" s="13">
        <f t="shared" si="9"/>
        <v>0</v>
      </c>
      <c r="Q25" s="78"/>
      <c r="R25" s="78"/>
    </row>
    <row r="26" spans="1:18" ht="15" customHeight="1" x14ac:dyDescent="0.25">
      <c r="A26" s="164"/>
      <c r="B26" s="170" t="s">
        <v>204</v>
      </c>
      <c r="C26" s="31" t="s">
        <v>23</v>
      </c>
      <c r="D26" s="17">
        <f t="shared" si="5"/>
        <v>7.6</v>
      </c>
      <c r="E26" s="17">
        <v>7.6</v>
      </c>
      <c r="F26" s="17">
        <v>5.2</v>
      </c>
      <c r="G26" s="17"/>
      <c r="H26" s="10">
        <f t="shared" si="1"/>
        <v>0</v>
      </c>
      <c r="I26" s="11"/>
      <c r="J26" s="11"/>
      <c r="K26" s="11"/>
      <c r="L26" s="13">
        <f t="shared" si="6"/>
        <v>7.6</v>
      </c>
      <c r="M26" s="13">
        <f t="shared" si="7"/>
        <v>7.6</v>
      </c>
      <c r="N26" s="13">
        <f t="shared" si="8"/>
        <v>5.2</v>
      </c>
      <c r="O26" s="13">
        <f t="shared" si="9"/>
        <v>0</v>
      </c>
      <c r="Q26" s="78"/>
      <c r="R26" s="78">
        <f>R24-L119</f>
        <v>0</v>
      </c>
    </row>
    <row r="27" spans="1:18" ht="15" customHeight="1" x14ac:dyDescent="0.25">
      <c r="A27" s="164"/>
      <c r="B27" s="169" t="s">
        <v>219</v>
      </c>
      <c r="C27" s="31" t="s">
        <v>25</v>
      </c>
      <c r="D27" s="17">
        <f t="shared" si="5"/>
        <v>103.9</v>
      </c>
      <c r="E27" s="17">
        <v>103.9</v>
      </c>
      <c r="F27" s="17">
        <v>55.9</v>
      </c>
      <c r="G27" s="17"/>
      <c r="H27" s="10">
        <f t="shared" si="1"/>
        <v>0</v>
      </c>
      <c r="I27" s="11"/>
      <c r="J27" s="11"/>
      <c r="K27" s="11"/>
      <c r="L27" s="13">
        <f t="shared" si="6"/>
        <v>103.9</v>
      </c>
      <c r="M27" s="13">
        <f t="shared" si="7"/>
        <v>103.9</v>
      </c>
      <c r="N27" s="13">
        <f t="shared" si="8"/>
        <v>55.9</v>
      </c>
      <c r="O27" s="13">
        <f t="shared" si="9"/>
        <v>0</v>
      </c>
    </row>
    <row r="28" spans="1:18" ht="39" x14ac:dyDescent="0.25">
      <c r="A28" s="164"/>
      <c r="B28" s="169" t="s">
        <v>221</v>
      </c>
      <c r="C28" s="31" t="s">
        <v>24</v>
      </c>
      <c r="D28" s="17">
        <f t="shared" si="5"/>
        <v>0.7</v>
      </c>
      <c r="E28" s="17">
        <v>0.7</v>
      </c>
      <c r="F28" s="17">
        <v>0.5</v>
      </c>
      <c r="G28" s="17"/>
      <c r="H28" s="10">
        <f t="shared" si="1"/>
        <v>0</v>
      </c>
      <c r="I28" s="11"/>
      <c r="J28" s="11"/>
      <c r="K28" s="11"/>
      <c r="L28" s="13">
        <f t="shared" si="6"/>
        <v>0.7</v>
      </c>
      <c r="M28" s="13">
        <f t="shared" si="7"/>
        <v>0.7</v>
      </c>
      <c r="N28" s="13">
        <f t="shared" si="8"/>
        <v>0.5</v>
      </c>
      <c r="O28" s="13">
        <f t="shared" si="9"/>
        <v>0</v>
      </c>
      <c r="R28" s="2">
        <f>L119-R24</f>
        <v>0</v>
      </c>
    </row>
    <row r="29" spans="1:18" ht="27.75" customHeight="1" x14ac:dyDescent="0.25">
      <c r="A29" s="164"/>
      <c r="B29" s="170" t="s">
        <v>217</v>
      </c>
      <c r="C29" s="31" t="s">
        <v>24</v>
      </c>
      <c r="D29" s="17">
        <f t="shared" si="5"/>
        <v>5.2</v>
      </c>
      <c r="E29" s="17">
        <v>5.2</v>
      </c>
      <c r="F29" s="17"/>
      <c r="G29" s="17"/>
      <c r="H29" s="10">
        <f t="shared" si="1"/>
        <v>0</v>
      </c>
      <c r="I29" s="11"/>
      <c r="J29" s="11"/>
      <c r="K29" s="11"/>
      <c r="L29" s="13">
        <f t="shared" si="6"/>
        <v>5.2</v>
      </c>
      <c r="M29" s="13">
        <f t="shared" si="7"/>
        <v>5.2</v>
      </c>
      <c r="N29" s="13">
        <f t="shared" si="8"/>
        <v>0</v>
      </c>
      <c r="O29" s="13">
        <f t="shared" si="9"/>
        <v>0</v>
      </c>
    </row>
    <row r="30" spans="1:18" ht="16.5" customHeight="1" x14ac:dyDescent="0.25">
      <c r="A30" s="164"/>
      <c r="B30" s="170" t="s">
        <v>218</v>
      </c>
      <c r="C30" s="31" t="s">
        <v>24</v>
      </c>
      <c r="D30" s="17">
        <f t="shared" si="5"/>
        <v>16.899999999999999</v>
      </c>
      <c r="E30" s="17">
        <v>16.899999999999999</v>
      </c>
      <c r="F30" s="17">
        <v>10.7</v>
      </c>
      <c r="G30" s="17"/>
      <c r="H30" s="10">
        <f t="shared" si="1"/>
        <v>0</v>
      </c>
      <c r="I30" s="11"/>
      <c r="J30" s="11"/>
      <c r="K30" s="11"/>
      <c r="L30" s="13">
        <f t="shared" si="6"/>
        <v>16.899999999999999</v>
      </c>
      <c r="M30" s="13">
        <f t="shared" si="7"/>
        <v>16.899999999999999</v>
      </c>
      <c r="N30" s="13">
        <f t="shared" si="8"/>
        <v>10.7</v>
      </c>
      <c r="O30" s="13">
        <f t="shared" si="9"/>
        <v>0</v>
      </c>
    </row>
    <row r="31" spans="1:18" ht="15" customHeight="1" x14ac:dyDescent="0.25">
      <c r="A31" s="164"/>
      <c r="B31" s="170" t="s">
        <v>220</v>
      </c>
      <c r="C31" s="31" t="s">
        <v>24</v>
      </c>
      <c r="D31" s="17">
        <f t="shared" si="5"/>
        <v>11.7</v>
      </c>
      <c r="E31" s="17">
        <v>11.7</v>
      </c>
      <c r="F31" s="17">
        <v>7.1</v>
      </c>
      <c r="G31" s="17"/>
      <c r="H31" s="10">
        <f t="shared" si="1"/>
        <v>0</v>
      </c>
      <c r="I31" s="11"/>
      <c r="J31" s="11"/>
      <c r="K31" s="11"/>
      <c r="L31" s="13">
        <f t="shared" si="6"/>
        <v>11.7</v>
      </c>
      <c r="M31" s="13">
        <f t="shared" si="7"/>
        <v>11.7</v>
      </c>
      <c r="N31" s="13">
        <f t="shared" si="8"/>
        <v>7.1</v>
      </c>
      <c r="O31" s="13">
        <f t="shared" si="9"/>
        <v>0</v>
      </c>
    </row>
    <row r="32" spans="1:18" ht="15" customHeight="1" x14ac:dyDescent="0.25">
      <c r="A32" s="160" t="s">
        <v>73</v>
      </c>
      <c r="B32" s="30" t="s">
        <v>7</v>
      </c>
      <c r="C32" s="171"/>
      <c r="D32" s="167">
        <f>SUM(D34:D35)</f>
        <v>10.5</v>
      </c>
      <c r="E32" s="167">
        <f>SUM(E34:E35)</f>
        <v>10.5</v>
      </c>
      <c r="F32" s="167">
        <f>SUM(F34:F35)</f>
        <v>7.2</v>
      </c>
      <c r="G32" s="167">
        <f>SUM(G34:G35)</f>
        <v>0</v>
      </c>
      <c r="H32" s="80">
        <f t="shared" ref="H32:O32" si="10">SUM(H34:H35)</f>
        <v>0</v>
      </c>
      <c r="I32" s="80">
        <f t="shared" si="10"/>
        <v>0</v>
      </c>
      <c r="J32" s="80">
        <f t="shared" si="10"/>
        <v>0</v>
      </c>
      <c r="K32" s="80">
        <f t="shared" si="10"/>
        <v>0</v>
      </c>
      <c r="L32" s="30">
        <f t="shared" si="10"/>
        <v>10.5</v>
      </c>
      <c r="M32" s="30">
        <f t="shared" si="10"/>
        <v>10.5</v>
      </c>
      <c r="N32" s="30">
        <f t="shared" si="10"/>
        <v>7.2</v>
      </c>
      <c r="O32" s="30">
        <f t="shared" si="10"/>
        <v>0</v>
      </c>
    </row>
    <row r="33" spans="1:15" ht="15" customHeight="1" x14ac:dyDescent="0.25">
      <c r="A33" s="164"/>
      <c r="B33" s="165" t="s">
        <v>200</v>
      </c>
      <c r="C33" s="166"/>
      <c r="D33" s="167">
        <f>E33+G33</f>
        <v>0</v>
      </c>
      <c r="E33" s="167"/>
      <c r="F33" s="167"/>
      <c r="G33" s="167"/>
      <c r="H33" s="80">
        <f>I33+K33</f>
        <v>0</v>
      </c>
      <c r="I33" s="80"/>
      <c r="J33" s="80"/>
      <c r="K33" s="80"/>
      <c r="L33" s="30">
        <f>M33+O33</f>
        <v>0</v>
      </c>
      <c r="M33" s="30"/>
      <c r="N33" s="30"/>
      <c r="O33" s="30"/>
    </row>
    <row r="34" spans="1:15" ht="15" customHeight="1" x14ac:dyDescent="0.25">
      <c r="A34" s="164"/>
      <c r="B34" s="168" t="s">
        <v>219</v>
      </c>
      <c r="C34" s="8" t="s">
        <v>25</v>
      </c>
      <c r="D34" s="9">
        <f>E34+G34</f>
        <v>10</v>
      </c>
      <c r="E34" s="9">
        <v>10</v>
      </c>
      <c r="F34" s="9">
        <v>6.9</v>
      </c>
      <c r="G34" s="9"/>
      <c r="H34" s="10">
        <f>I34+K34</f>
        <v>0</v>
      </c>
      <c r="I34" s="10"/>
      <c r="J34" s="10"/>
      <c r="K34" s="10"/>
      <c r="L34" s="12">
        <f>M34+O34</f>
        <v>10</v>
      </c>
      <c r="M34" s="12">
        <f>E34+I34</f>
        <v>10</v>
      </c>
      <c r="N34" s="12">
        <f>F34+J34</f>
        <v>6.9</v>
      </c>
      <c r="O34" s="12">
        <f>G34+K34</f>
        <v>0</v>
      </c>
    </row>
    <row r="35" spans="1:15" ht="39" x14ac:dyDescent="0.25">
      <c r="A35" s="164"/>
      <c r="B35" s="169" t="s">
        <v>222</v>
      </c>
      <c r="C35" s="31" t="s">
        <v>25</v>
      </c>
      <c r="D35" s="17">
        <f>E35+G35</f>
        <v>0.5</v>
      </c>
      <c r="E35" s="17">
        <v>0.5</v>
      </c>
      <c r="F35" s="17">
        <v>0.3</v>
      </c>
      <c r="G35" s="17"/>
      <c r="H35" s="11">
        <f>I35+K35</f>
        <v>0</v>
      </c>
      <c r="I35" s="11"/>
      <c r="J35" s="11"/>
      <c r="K35" s="11"/>
      <c r="L35" s="13">
        <f>M35+O35</f>
        <v>0.5</v>
      </c>
      <c r="M35" s="13">
        <f>E35+H35</f>
        <v>0.5</v>
      </c>
      <c r="N35" s="13">
        <f>F35+I35</f>
        <v>0.3</v>
      </c>
      <c r="O35" s="13">
        <f>G35+J35</f>
        <v>0</v>
      </c>
    </row>
    <row r="36" spans="1:15" ht="15" customHeight="1" x14ac:dyDescent="0.25">
      <c r="A36" s="160" t="s">
        <v>74</v>
      </c>
      <c r="B36" s="30" t="s">
        <v>10</v>
      </c>
      <c r="C36" s="171"/>
      <c r="D36" s="167">
        <f>SUM(D38:D39)</f>
        <v>10.3</v>
      </c>
      <c r="E36" s="167">
        <f>SUM(E38:E39)</f>
        <v>10.3</v>
      </c>
      <c r="F36" s="167">
        <f>SUM(F38:F39)</f>
        <v>7.3000000000000007</v>
      </c>
      <c r="G36" s="167">
        <f>SUM(G38:G39)</f>
        <v>0</v>
      </c>
      <c r="H36" s="80">
        <f>SUM(H38:H39)</f>
        <v>0</v>
      </c>
      <c r="I36" s="80">
        <f t="shared" ref="I36:K36" si="11">SUM(I38:I39)</f>
        <v>0</v>
      </c>
      <c r="J36" s="80">
        <f t="shared" si="11"/>
        <v>0</v>
      </c>
      <c r="K36" s="80">
        <f t="shared" si="11"/>
        <v>0</v>
      </c>
      <c r="L36" s="30">
        <f>SUM(L38:L39)</f>
        <v>10.3</v>
      </c>
      <c r="M36" s="30">
        <f>SUM(M38:M39)</f>
        <v>10.3</v>
      </c>
      <c r="N36" s="30">
        <f>SUM(N38:N39)</f>
        <v>7.3000000000000007</v>
      </c>
      <c r="O36" s="30">
        <f>SUM(O38:O39)</f>
        <v>0</v>
      </c>
    </row>
    <row r="37" spans="1:15" ht="15" customHeight="1" x14ac:dyDescent="0.25">
      <c r="A37" s="164"/>
      <c r="B37" s="165" t="s">
        <v>200</v>
      </c>
      <c r="C37" s="166"/>
      <c r="D37" s="167">
        <f>E37+G37</f>
        <v>0</v>
      </c>
      <c r="E37" s="167"/>
      <c r="F37" s="167"/>
      <c r="G37" s="167"/>
      <c r="H37" s="80">
        <f>I37+K37</f>
        <v>0</v>
      </c>
      <c r="I37" s="80"/>
      <c r="J37" s="80"/>
      <c r="K37" s="80"/>
      <c r="L37" s="30">
        <f>M37+O37</f>
        <v>0</v>
      </c>
      <c r="M37" s="30"/>
      <c r="N37" s="30"/>
      <c r="O37" s="30"/>
    </row>
    <row r="38" spans="1:15" ht="15" customHeight="1" x14ac:dyDescent="0.25">
      <c r="A38" s="164"/>
      <c r="B38" s="168" t="s">
        <v>219</v>
      </c>
      <c r="C38" s="8" t="s">
        <v>25</v>
      </c>
      <c r="D38" s="9">
        <f>E38+G38</f>
        <v>9.8000000000000007</v>
      </c>
      <c r="E38" s="9">
        <v>9.8000000000000007</v>
      </c>
      <c r="F38" s="9">
        <v>6.9</v>
      </c>
      <c r="G38" s="9"/>
      <c r="H38" s="10">
        <f>I38+K38</f>
        <v>0</v>
      </c>
      <c r="I38" s="10"/>
      <c r="J38" s="10"/>
      <c r="K38" s="10"/>
      <c r="L38" s="12">
        <f>M38+O38</f>
        <v>9.8000000000000007</v>
      </c>
      <c r="M38" s="12">
        <f>E38+I38</f>
        <v>9.8000000000000007</v>
      </c>
      <c r="N38" s="12">
        <f>F38+J38</f>
        <v>6.9</v>
      </c>
      <c r="O38" s="12">
        <f>G38+K38</f>
        <v>0</v>
      </c>
    </row>
    <row r="39" spans="1:15" ht="39" x14ac:dyDescent="0.25">
      <c r="A39" s="164"/>
      <c r="B39" s="169" t="s">
        <v>222</v>
      </c>
      <c r="C39" s="31" t="s">
        <v>25</v>
      </c>
      <c r="D39" s="17">
        <f>E39+G39</f>
        <v>0.5</v>
      </c>
      <c r="E39" s="17">
        <v>0.5</v>
      </c>
      <c r="F39" s="17">
        <v>0.4</v>
      </c>
      <c r="G39" s="17"/>
      <c r="H39" s="11">
        <f>I39+K39</f>
        <v>0</v>
      </c>
      <c r="I39" s="11"/>
      <c r="J39" s="11"/>
      <c r="K39" s="11"/>
      <c r="L39" s="13">
        <f>M39+O39</f>
        <v>0.5</v>
      </c>
      <c r="M39" s="13">
        <f>E39+H39</f>
        <v>0.5</v>
      </c>
      <c r="N39" s="13">
        <f>F39+I39</f>
        <v>0.4</v>
      </c>
      <c r="O39" s="13">
        <f>G39+J39</f>
        <v>0</v>
      </c>
    </row>
    <row r="40" spans="1:15" ht="15" customHeight="1" x14ac:dyDescent="0.25">
      <c r="A40" s="160" t="s">
        <v>75</v>
      </c>
      <c r="B40" s="30" t="s">
        <v>11</v>
      </c>
      <c r="C40" s="171"/>
      <c r="D40" s="167">
        <f>SUM(D42:D43)</f>
        <v>11.700000000000001</v>
      </c>
      <c r="E40" s="167">
        <f>SUM(E42:E43)</f>
        <v>11.700000000000001</v>
      </c>
      <c r="F40" s="167">
        <f>SUM(F42:F43)</f>
        <v>8</v>
      </c>
      <c r="G40" s="167">
        <f>SUM(G42:G43)</f>
        <v>0</v>
      </c>
      <c r="H40" s="80">
        <f>SUM(H42:H43)</f>
        <v>0</v>
      </c>
      <c r="I40" s="80">
        <f t="shared" ref="I40:J40" si="12">SUM(I42:I43)</f>
        <v>0</v>
      </c>
      <c r="J40" s="80">
        <f t="shared" si="12"/>
        <v>0</v>
      </c>
      <c r="K40" s="80">
        <f>SUM(K42:K43)</f>
        <v>0</v>
      </c>
      <c r="L40" s="30">
        <f>SUM(L42:L43)</f>
        <v>11.700000000000001</v>
      </c>
      <c r="M40" s="30">
        <f>SUM(M42:M43)</f>
        <v>11.700000000000001</v>
      </c>
      <c r="N40" s="30">
        <f>SUM(N42:N43)</f>
        <v>8</v>
      </c>
      <c r="O40" s="30">
        <f>SUM(O42:O43)</f>
        <v>0</v>
      </c>
    </row>
    <row r="41" spans="1:15" ht="15" customHeight="1" x14ac:dyDescent="0.25">
      <c r="A41" s="164"/>
      <c r="B41" s="165" t="s">
        <v>200</v>
      </c>
      <c r="C41" s="166"/>
      <c r="D41" s="167">
        <f>E41+G41</f>
        <v>0</v>
      </c>
      <c r="E41" s="167"/>
      <c r="F41" s="167"/>
      <c r="G41" s="167"/>
      <c r="H41" s="80">
        <f>I41+K41</f>
        <v>0</v>
      </c>
      <c r="I41" s="80"/>
      <c r="J41" s="80"/>
      <c r="K41" s="80"/>
      <c r="L41" s="30">
        <f>M41+O41</f>
        <v>0</v>
      </c>
      <c r="M41" s="30"/>
      <c r="N41" s="30"/>
      <c r="O41" s="30"/>
    </row>
    <row r="42" spans="1:15" ht="15" customHeight="1" x14ac:dyDescent="0.25">
      <c r="A42" s="164"/>
      <c r="B42" s="168" t="s">
        <v>219</v>
      </c>
      <c r="C42" s="8" t="s">
        <v>25</v>
      </c>
      <c r="D42" s="9">
        <f>E42+G42</f>
        <v>10.9</v>
      </c>
      <c r="E42" s="9">
        <v>10.9</v>
      </c>
      <c r="F42" s="9">
        <v>7.5</v>
      </c>
      <c r="G42" s="9"/>
      <c r="H42" s="10">
        <f>I42+K42</f>
        <v>0</v>
      </c>
      <c r="I42" s="10"/>
      <c r="J42" s="10"/>
      <c r="K42" s="10"/>
      <c r="L42" s="12">
        <f>M42+O42</f>
        <v>10.9</v>
      </c>
      <c r="M42" s="12">
        <f>E42+I42</f>
        <v>10.9</v>
      </c>
      <c r="N42" s="12">
        <f>F42+J42</f>
        <v>7.5</v>
      </c>
      <c r="O42" s="12">
        <f>G42+K42</f>
        <v>0</v>
      </c>
    </row>
    <row r="43" spans="1:15" ht="39" x14ac:dyDescent="0.25">
      <c r="A43" s="172"/>
      <c r="B43" s="173" t="s">
        <v>222</v>
      </c>
      <c r="C43" s="31" t="s">
        <v>25</v>
      </c>
      <c r="D43" s="17">
        <f>E43+G43</f>
        <v>0.8</v>
      </c>
      <c r="E43" s="17">
        <v>0.8</v>
      </c>
      <c r="F43" s="17">
        <v>0.5</v>
      </c>
      <c r="G43" s="17"/>
      <c r="H43" s="11">
        <f>I43+K43</f>
        <v>0</v>
      </c>
      <c r="I43" s="11"/>
      <c r="J43" s="11"/>
      <c r="K43" s="11"/>
      <c r="L43" s="13">
        <f>M43+O43</f>
        <v>0.8</v>
      </c>
      <c r="M43" s="13">
        <f>E43+H43</f>
        <v>0.8</v>
      </c>
      <c r="N43" s="13">
        <f>F43+I43</f>
        <v>0.5</v>
      </c>
      <c r="O43" s="13">
        <f>G43+J43</f>
        <v>0</v>
      </c>
    </row>
    <row r="44" spans="1:15" ht="15" customHeight="1" x14ac:dyDescent="0.25">
      <c r="A44" s="160" t="s">
        <v>76</v>
      </c>
      <c r="B44" s="30" t="s">
        <v>12</v>
      </c>
      <c r="C44" s="171"/>
      <c r="D44" s="167">
        <f>SUM(D46:D47)</f>
        <v>8.1999999999999993</v>
      </c>
      <c r="E44" s="167">
        <f>SUM(E46:E47)</f>
        <v>8.1999999999999993</v>
      </c>
      <c r="F44" s="167">
        <f>SUM(F46:F47)</f>
        <v>5.4</v>
      </c>
      <c r="G44" s="167">
        <f>SUM(G46:G47)</f>
        <v>0</v>
      </c>
      <c r="H44" s="80">
        <f>SUM(H46:H47)</f>
        <v>0</v>
      </c>
      <c r="I44" s="80">
        <f t="shared" ref="I44:K44" si="13">SUM(I46:I47)</f>
        <v>0</v>
      </c>
      <c r="J44" s="80">
        <f t="shared" si="13"/>
        <v>0</v>
      </c>
      <c r="K44" s="80">
        <f t="shared" si="13"/>
        <v>0</v>
      </c>
      <c r="L44" s="30">
        <f>SUM(L46:L47)</f>
        <v>8.1999999999999993</v>
      </c>
      <c r="M44" s="30">
        <f>SUM(M46:M47)</f>
        <v>8.1999999999999993</v>
      </c>
      <c r="N44" s="30">
        <f>SUM(N46:N47)</f>
        <v>5.4</v>
      </c>
      <c r="O44" s="30">
        <f>SUM(O46:O47)</f>
        <v>0</v>
      </c>
    </row>
    <row r="45" spans="1:15" ht="15" customHeight="1" x14ac:dyDescent="0.25">
      <c r="A45" s="164"/>
      <c r="B45" s="165" t="s">
        <v>200</v>
      </c>
      <c r="C45" s="166"/>
      <c r="D45" s="167">
        <f>E45+G45</f>
        <v>0</v>
      </c>
      <c r="E45" s="167"/>
      <c r="F45" s="167"/>
      <c r="G45" s="167"/>
      <c r="H45" s="80">
        <f>I45+K45</f>
        <v>0</v>
      </c>
      <c r="I45" s="80"/>
      <c r="J45" s="80"/>
      <c r="K45" s="80"/>
      <c r="L45" s="30">
        <f>M45+O45</f>
        <v>0</v>
      </c>
      <c r="M45" s="30"/>
      <c r="N45" s="30"/>
      <c r="O45" s="30"/>
    </row>
    <row r="46" spans="1:15" ht="15" customHeight="1" x14ac:dyDescent="0.25">
      <c r="A46" s="164"/>
      <c r="B46" s="168" t="s">
        <v>219</v>
      </c>
      <c r="C46" s="8" t="s">
        <v>25</v>
      </c>
      <c r="D46" s="9">
        <f>E46+G46</f>
        <v>7.6</v>
      </c>
      <c r="E46" s="9">
        <v>7.6</v>
      </c>
      <c r="F46" s="9">
        <v>5</v>
      </c>
      <c r="G46" s="9"/>
      <c r="H46" s="10">
        <f>I46+K46</f>
        <v>0</v>
      </c>
      <c r="I46" s="10"/>
      <c r="J46" s="10"/>
      <c r="K46" s="10"/>
      <c r="L46" s="12">
        <f>M46+O46</f>
        <v>7.6</v>
      </c>
      <c r="M46" s="12">
        <f>E46+I46</f>
        <v>7.6</v>
      </c>
      <c r="N46" s="12">
        <f>F46+J46</f>
        <v>5</v>
      </c>
      <c r="O46" s="12">
        <f>G46+K46</f>
        <v>0</v>
      </c>
    </row>
    <row r="47" spans="1:15" ht="39" x14ac:dyDescent="0.25">
      <c r="A47" s="164"/>
      <c r="B47" s="169" t="s">
        <v>222</v>
      </c>
      <c r="C47" s="31" t="s">
        <v>25</v>
      </c>
      <c r="D47" s="17">
        <f>E47+G47</f>
        <v>0.6</v>
      </c>
      <c r="E47" s="17">
        <v>0.6</v>
      </c>
      <c r="F47" s="17">
        <v>0.4</v>
      </c>
      <c r="G47" s="17"/>
      <c r="H47" s="11">
        <f>I47+K47</f>
        <v>0</v>
      </c>
      <c r="I47" s="11"/>
      <c r="J47" s="11"/>
      <c r="K47" s="11"/>
      <c r="L47" s="13">
        <f>M47+O47</f>
        <v>0.6</v>
      </c>
      <c r="M47" s="13">
        <f>E47+H47</f>
        <v>0.6</v>
      </c>
      <c r="N47" s="13">
        <f>F47+I47</f>
        <v>0.4</v>
      </c>
      <c r="O47" s="13">
        <f>G47+J47</f>
        <v>0</v>
      </c>
    </row>
    <row r="48" spans="1:15" ht="15" customHeight="1" x14ac:dyDescent="0.25">
      <c r="A48" s="160" t="s">
        <v>77</v>
      </c>
      <c r="B48" s="30" t="s">
        <v>13</v>
      </c>
      <c r="C48" s="171"/>
      <c r="D48" s="167">
        <f>SUM(D50:D51)</f>
        <v>10.6</v>
      </c>
      <c r="E48" s="167">
        <f>SUM(E50:E51)</f>
        <v>10.6</v>
      </c>
      <c r="F48" s="167">
        <f>SUM(F50:F51)</f>
        <v>7.5</v>
      </c>
      <c r="G48" s="167">
        <f>SUM(G50:G51)</f>
        <v>0</v>
      </c>
      <c r="H48" s="80">
        <f>SUM(H50:H51)</f>
        <v>0</v>
      </c>
      <c r="I48" s="80">
        <f t="shared" ref="I48:K48" si="14">SUM(I50:I51)</f>
        <v>0</v>
      </c>
      <c r="J48" s="80">
        <f t="shared" si="14"/>
        <v>0</v>
      </c>
      <c r="K48" s="80">
        <f t="shared" si="14"/>
        <v>0</v>
      </c>
      <c r="L48" s="30">
        <f>SUM(L50:L51)</f>
        <v>10.6</v>
      </c>
      <c r="M48" s="30">
        <f>SUM(M50:M51)</f>
        <v>10.6</v>
      </c>
      <c r="N48" s="30">
        <f>SUM(N50:N51)</f>
        <v>7.5</v>
      </c>
      <c r="O48" s="30">
        <f>SUM(O50:O51)</f>
        <v>0</v>
      </c>
    </row>
    <row r="49" spans="1:15" ht="15" customHeight="1" x14ac:dyDescent="0.25">
      <c r="A49" s="164"/>
      <c r="B49" s="165" t="s">
        <v>200</v>
      </c>
      <c r="C49" s="166"/>
      <c r="D49" s="167">
        <f>E49+G49</f>
        <v>0</v>
      </c>
      <c r="E49" s="167"/>
      <c r="F49" s="167"/>
      <c r="G49" s="167"/>
      <c r="H49" s="80">
        <f>I49+K49</f>
        <v>0</v>
      </c>
      <c r="I49" s="80"/>
      <c r="J49" s="80"/>
      <c r="K49" s="80"/>
      <c r="L49" s="30">
        <f>M49+O49</f>
        <v>0</v>
      </c>
      <c r="M49" s="30"/>
      <c r="N49" s="30"/>
      <c r="O49" s="30"/>
    </row>
    <row r="50" spans="1:15" ht="15" customHeight="1" x14ac:dyDescent="0.25">
      <c r="A50" s="164"/>
      <c r="B50" s="168" t="s">
        <v>219</v>
      </c>
      <c r="C50" s="8" t="s">
        <v>25</v>
      </c>
      <c r="D50" s="9">
        <f>E50+G50</f>
        <v>9.9</v>
      </c>
      <c r="E50" s="9">
        <v>9.9</v>
      </c>
      <c r="F50" s="9">
        <v>7</v>
      </c>
      <c r="G50" s="9"/>
      <c r="H50" s="10">
        <f>I50+K50</f>
        <v>0</v>
      </c>
      <c r="I50" s="10"/>
      <c r="J50" s="10"/>
      <c r="K50" s="10"/>
      <c r="L50" s="12">
        <f>M50+O50</f>
        <v>9.9</v>
      </c>
      <c r="M50" s="12">
        <f>E50+I50</f>
        <v>9.9</v>
      </c>
      <c r="N50" s="12">
        <f>F50+J50</f>
        <v>7</v>
      </c>
      <c r="O50" s="12">
        <f>G50+K50</f>
        <v>0</v>
      </c>
    </row>
    <row r="51" spans="1:15" ht="39" x14ac:dyDescent="0.25">
      <c r="A51" s="164"/>
      <c r="B51" s="169" t="s">
        <v>222</v>
      </c>
      <c r="C51" s="31" t="s">
        <v>25</v>
      </c>
      <c r="D51" s="17">
        <f>E51+G51</f>
        <v>0.7</v>
      </c>
      <c r="E51" s="17">
        <v>0.7</v>
      </c>
      <c r="F51" s="17">
        <v>0.5</v>
      </c>
      <c r="G51" s="17"/>
      <c r="H51" s="11">
        <f>I51+K51</f>
        <v>0</v>
      </c>
      <c r="I51" s="11"/>
      <c r="J51" s="11"/>
      <c r="K51" s="11"/>
      <c r="L51" s="13">
        <f>M51+O51</f>
        <v>0.7</v>
      </c>
      <c r="M51" s="13">
        <f>E51+H51</f>
        <v>0.7</v>
      </c>
      <c r="N51" s="13">
        <f>F51+I51</f>
        <v>0.5</v>
      </c>
      <c r="O51" s="13">
        <f>G51+J51</f>
        <v>0</v>
      </c>
    </row>
    <row r="52" spans="1:15" ht="15" customHeight="1" x14ac:dyDescent="0.25">
      <c r="A52" s="160" t="s">
        <v>78</v>
      </c>
      <c r="B52" s="30" t="s">
        <v>14</v>
      </c>
      <c r="C52" s="171"/>
      <c r="D52" s="167">
        <f>SUM(D54:D55)</f>
        <v>8.4</v>
      </c>
      <c r="E52" s="167">
        <f>SUM(E54:E55)</f>
        <v>8.4</v>
      </c>
      <c r="F52" s="167">
        <f>SUM(F54:F55)</f>
        <v>5.7</v>
      </c>
      <c r="G52" s="167">
        <f>SUM(G54:G55)</f>
        <v>0</v>
      </c>
      <c r="H52" s="80">
        <f>SUM(H54:H55)</f>
        <v>0</v>
      </c>
      <c r="I52" s="80">
        <f t="shared" ref="I52:K52" si="15">SUM(I54:I55)</f>
        <v>0</v>
      </c>
      <c r="J52" s="80">
        <f t="shared" si="15"/>
        <v>0</v>
      </c>
      <c r="K52" s="80">
        <f t="shared" si="15"/>
        <v>0</v>
      </c>
      <c r="L52" s="30">
        <f>SUM(L54:L55)</f>
        <v>8.4</v>
      </c>
      <c r="M52" s="30">
        <f>SUM(M54:M55)</f>
        <v>8.4</v>
      </c>
      <c r="N52" s="30">
        <f>SUM(N54:N55)</f>
        <v>5.7</v>
      </c>
      <c r="O52" s="30">
        <f>SUM(O54:O55)</f>
        <v>0</v>
      </c>
    </row>
    <row r="53" spans="1:15" ht="15" customHeight="1" x14ac:dyDescent="0.25">
      <c r="A53" s="164"/>
      <c r="B53" s="165" t="s">
        <v>200</v>
      </c>
      <c r="C53" s="166"/>
      <c r="D53" s="167">
        <f>E53+G53</f>
        <v>0</v>
      </c>
      <c r="E53" s="167"/>
      <c r="F53" s="167"/>
      <c r="G53" s="167"/>
      <c r="H53" s="80">
        <f>I53+K53</f>
        <v>0</v>
      </c>
      <c r="I53" s="80"/>
      <c r="J53" s="80"/>
      <c r="K53" s="80"/>
      <c r="L53" s="30">
        <f>M53+O53</f>
        <v>0</v>
      </c>
      <c r="M53" s="30"/>
      <c r="N53" s="30"/>
      <c r="O53" s="30"/>
    </row>
    <row r="54" spans="1:15" ht="15" customHeight="1" x14ac:dyDescent="0.25">
      <c r="A54" s="164"/>
      <c r="B54" s="168" t="s">
        <v>219</v>
      </c>
      <c r="C54" s="8" t="s">
        <v>25</v>
      </c>
      <c r="D54" s="9">
        <f>E54+G54</f>
        <v>7.8</v>
      </c>
      <c r="E54" s="9">
        <v>7.8</v>
      </c>
      <c r="F54" s="9">
        <v>5.3</v>
      </c>
      <c r="G54" s="9"/>
      <c r="H54" s="10">
        <f>I54+K54</f>
        <v>0</v>
      </c>
      <c r="I54" s="10"/>
      <c r="J54" s="10"/>
      <c r="K54" s="10"/>
      <c r="L54" s="12">
        <f>M54+O54</f>
        <v>7.8</v>
      </c>
      <c r="M54" s="12">
        <f>E54+I54</f>
        <v>7.8</v>
      </c>
      <c r="N54" s="12">
        <f>F54+J54</f>
        <v>5.3</v>
      </c>
      <c r="O54" s="12">
        <f>G54+K54</f>
        <v>0</v>
      </c>
    </row>
    <row r="55" spans="1:15" ht="39" x14ac:dyDescent="0.25">
      <c r="A55" s="164"/>
      <c r="B55" s="169" t="s">
        <v>222</v>
      </c>
      <c r="C55" s="31" t="s">
        <v>25</v>
      </c>
      <c r="D55" s="17">
        <f>E55+G55</f>
        <v>0.6</v>
      </c>
      <c r="E55" s="17">
        <v>0.6</v>
      </c>
      <c r="F55" s="17">
        <v>0.4</v>
      </c>
      <c r="G55" s="17"/>
      <c r="H55" s="11">
        <f>I55+K55</f>
        <v>0</v>
      </c>
      <c r="I55" s="11"/>
      <c r="J55" s="11"/>
      <c r="K55" s="11"/>
      <c r="L55" s="13">
        <f>M55+O55</f>
        <v>0.6</v>
      </c>
      <c r="M55" s="13">
        <f>E55+H55</f>
        <v>0.6</v>
      </c>
      <c r="N55" s="13">
        <f>F55+I55</f>
        <v>0.4</v>
      </c>
      <c r="O55" s="13">
        <f>G55+J55</f>
        <v>0</v>
      </c>
    </row>
    <row r="56" spans="1:15" ht="15" customHeight="1" x14ac:dyDescent="0.25">
      <c r="A56" s="160" t="s">
        <v>79</v>
      </c>
      <c r="B56" s="30" t="s">
        <v>15</v>
      </c>
      <c r="C56" s="171"/>
      <c r="D56" s="167">
        <f>SUM(D58:D59)</f>
        <v>10.299999999999999</v>
      </c>
      <c r="E56" s="167">
        <f>SUM(E58:E59)</f>
        <v>10.299999999999999</v>
      </c>
      <c r="F56" s="167">
        <f>SUM(F58:F59)</f>
        <v>7.2</v>
      </c>
      <c r="G56" s="167">
        <f>SUM(G58:G59)</f>
        <v>0</v>
      </c>
      <c r="H56" s="80">
        <f>SUM(H58:H59)</f>
        <v>0</v>
      </c>
      <c r="I56" s="80">
        <f t="shared" ref="I56:K56" si="16">SUM(I58:I59)</f>
        <v>0</v>
      </c>
      <c r="J56" s="80">
        <f t="shared" si="16"/>
        <v>0</v>
      </c>
      <c r="K56" s="80">
        <f t="shared" si="16"/>
        <v>0</v>
      </c>
      <c r="L56" s="30">
        <f>SUM(L58:L59)</f>
        <v>10.299999999999999</v>
      </c>
      <c r="M56" s="30">
        <f>SUM(M58:M59)</f>
        <v>10.299999999999999</v>
      </c>
      <c r="N56" s="30">
        <f>SUM(N58:N59)</f>
        <v>7.2</v>
      </c>
      <c r="O56" s="30">
        <f>SUM(O58:O59)</f>
        <v>0</v>
      </c>
    </row>
    <row r="57" spans="1:15" ht="15" customHeight="1" x14ac:dyDescent="0.25">
      <c r="A57" s="164"/>
      <c r="B57" s="165" t="s">
        <v>200</v>
      </c>
      <c r="C57" s="166"/>
      <c r="D57" s="167">
        <f>E57+G57</f>
        <v>0</v>
      </c>
      <c r="E57" s="167"/>
      <c r="F57" s="167"/>
      <c r="G57" s="167"/>
      <c r="H57" s="80">
        <f>I57+K57</f>
        <v>0</v>
      </c>
      <c r="I57" s="80"/>
      <c r="J57" s="80"/>
      <c r="K57" s="80"/>
      <c r="L57" s="30">
        <f>M57+O57</f>
        <v>0</v>
      </c>
      <c r="M57" s="30"/>
      <c r="N57" s="30"/>
      <c r="O57" s="30"/>
    </row>
    <row r="58" spans="1:15" ht="15" customHeight="1" x14ac:dyDescent="0.25">
      <c r="A58" s="164"/>
      <c r="B58" s="168" t="s">
        <v>219</v>
      </c>
      <c r="C58" s="8" t="s">
        <v>25</v>
      </c>
      <c r="D58" s="9">
        <f>E58+G58</f>
        <v>9.6</v>
      </c>
      <c r="E58" s="9">
        <v>9.6</v>
      </c>
      <c r="F58" s="9">
        <v>6.7</v>
      </c>
      <c r="G58" s="9"/>
      <c r="H58" s="10">
        <f>I58+K58</f>
        <v>0</v>
      </c>
      <c r="I58" s="10"/>
      <c r="J58" s="10"/>
      <c r="K58" s="10"/>
      <c r="L58" s="12">
        <f>M58+O58</f>
        <v>9.6</v>
      </c>
      <c r="M58" s="12">
        <f>E58+I58</f>
        <v>9.6</v>
      </c>
      <c r="N58" s="12">
        <f>F58+J58</f>
        <v>6.7</v>
      </c>
      <c r="O58" s="12">
        <f>G58+K58</f>
        <v>0</v>
      </c>
    </row>
    <row r="59" spans="1:15" ht="39" x14ac:dyDescent="0.25">
      <c r="A59" s="172"/>
      <c r="B59" s="169" t="s">
        <v>222</v>
      </c>
      <c r="C59" s="31" t="s">
        <v>25</v>
      </c>
      <c r="D59" s="17">
        <f>E59+G59</f>
        <v>0.7</v>
      </c>
      <c r="E59" s="17">
        <v>0.7</v>
      </c>
      <c r="F59" s="17">
        <v>0.5</v>
      </c>
      <c r="G59" s="17"/>
      <c r="H59" s="11">
        <f>I59+K59</f>
        <v>0</v>
      </c>
      <c r="I59" s="11"/>
      <c r="J59" s="11"/>
      <c r="K59" s="11"/>
      <c r="L59" s="13">
        <f>M59+O59</f>
        <v>0.7</v>
      </c>
      <c r="M59" s="13">
        <f>E59+H59</f>
        <v>0.7</v>
      </c>
      <c r="N59" s="13">
        <f>F59+I59</f>
        <v>0.5</v>
      </c>
      <c r="O59" s="13">
        <f>G59+J59</f>
        <v>0</v>
      </c>
    </row>
    <row r="60" spans="1:15" ht="15" customHeight="1" x14ac:dyDescent="0.25">
      <c r="A60" s="160" t="s">
        <v>80</v>
      </c>
      <c r="B60" s="30" t="s">
        <v>16</v>
      </c>
      <c r="C60" s="171"/>
      <c r="D60" s="167">
        <f>SUM(D62:D63)</f>
        <v>19</v>
      </c>
      <c r="E60" s="167">
        <f>SUM(E62:E63)</f>
        <v>19</v>
      </c>
      <c r="F60" s="167">
        <f>SUM(F62:F63)</f>
        <v>12.799999999999999</v>
      </c>
      <c r="G60" s="167">
        <f>SUM(G62:G63)</f>
        <v>0</v>
      </c>
      <c r="H60" s="80">
        <f>SUM(H62:H63)</f>
        <v>0</v>
      </c>
      <c r="I60" s="80"/>
      <c r="J60" s="80"/>
      <c r="K60" s="80">
        <f>SUM(K62:K63)</f>
        <v>0</v>
      </c>
      <c r="L60" s="30">
        <f>SUM(L62:L63)</f>
        <v>19</v>
      </c>
      <c r="M60" s="30">
        <f>SUM(M62:M63)</f>
        <v>19</v>
      </c>
      <c r="N60" s="30">
        <f>SUM(N62:N63)</f>
        <v>12.7</v>
      </c>
      <c r="O60" s="30">
        <f>SUM(O62:O63)</f>
        <v>0</v>
      </c>
    </row>
    <row r="61" spans="1:15" ht="15" customHeight="1" x14ac:dyDescent="0.25">
      <c r="A61" s="164"/>
      <c r="B61" s="165" t="s">
        <v>200</v>
      </c>
      <c r="C61" s="166"/>
      <c r="D61" s="167">
        <f>E61+G61</f>
        <v>0</v>
      </c>
      <c r="E61" s="167"/>
      <c r="F61" s="167"/>
      <c r="G61" s="167"/>
      <c r="H61" s="80">
        <f>I61+K61</f>
        <v>0</v>
      </c>
      <c r="I61" s="80"/>
      <c r="J61" s="80"/>
      <c r="K61" s="80"/>
      <c r="L61" s="30">
        <f>M61+O61</f>
        <v>0</v>
      </c>
      <c r="M61" s="30"/>
      <c r="N61" s="30"/>
      <c r="O61" s="30"/>
    </row>
    <row r="62" spans="1:15" ht="15" customHeight="1" x14ac:dyDescent="0.25">
      <c r="A62" s="164"/>
      <c r="B62" s="168" t="s">
        <v>219</v>
      </c>
      <c r="C62" s="8" t="s">
        <v>25</v>
      </c>
      <c r="D62" s="9">
        <f>E62+G62</f>
        <v>17.3</v>
      </c>
      <c r="E62" s="9">
        <v>17.3</v>
      </c>
      <c r="F62" s="9">
        <v>11.7</v>
      </c>
      <c r="G62" s="9"/>
      <c r="H62" s="10">
        <f>I62+K62</f>
        <v>0</v>
      </c>
      <c r="I62" s="10"/>
      <c r="J62" s="10"/>
      <c r="K62" s="10"/>
      <c r="L62" s="12">
        <f>M62+O62</f>
        <v>17.3</v>
      </c>
      <c r="M62" s="12">
        <f>E62+I62</f>
        <v>17.3</v>
      </c>
      <c r="N62" s="12">
        <f>F62+J62</f>
        <v>11.7</v>
      </c>
      <c r="O62" s="12">
        <f>G62+K62</f>
        <v>0</v>
      </c>
    </row>
    <row r="63" spans="1:15" ht="39" x14ac:dyDescent="0.25">
      <c r="A63" s="164"/>
      <c r="B63" s="169" t="s">
        <v>222</v>
      </c>
      <c r="C63" s="31" t="s">
        <v>25</v>
      </c>
      <c r="D63" s="17">
        <f>E63+G63</f>
        <v>1.7</v>
      </c>
      <c r="E63" s="17">
        <v>1.7</v>
      </c>
      <c r="F63" s="17">
        <v>1.1000000000000001</v>
      </c>
      <c r="G63" s="17"/>
      <c r="H63" s="11">
        <f>I63+K63</f>
        <v>0</v>
      </c>
      <c r="I63" s="11"/>
      <c r="J63" s="11"/>
      <c r="K63" s="11"/>
      <c r="L63" s="13">
        <f>M63+O63</f>
        <v>1.7</v>
      </c>
      <c r="M63" s="13">
        <f>E63+H63</f>
        <v>1.7</v>
      </c>
      <c r="N63" s="13">
        <v>1</v>
      </c>
      <c r="O63" s="13">
        <f>G63+J63</f>
        <v>0</v>
      </c>
    </row>
    <row r="64" spans="1:15" ht="15" customHeight="1" x14ac:dyDescent="0.25">
      <c r="A64" s="160" t="s">
        <v>81</v>
      </c>
      <c r="B64" s="30" t="s">
        <v>17</v>
      </c>
      <c r="C64" s="171"/>
      <c r="D64" s="167">
        <f>SUM(D66:D67)</f>
        <v>9.6</v>
      </c>
      <c r="E64" s="167">
        <f>SUM(E66:E67)</f>
        <v>9.6</v>
      </c>
      <c r="F64" s="167">
        <f>SUM(F66:F67)</f>
        <v>6.7</v>
      </c>
      <c r="G64" s="167">
        <f>SUM(G66:G67)</f>
        <v>0</v>
      </c>
      <c r="H64" s="80">
        <f>SUM(H66:H67)</f>
        <v>0</v>
      </c>
      <c r="I64" s="80">
        <f t="shared" ref="I64:J64" si="17">SUM(I66:I67)</f>
        <v>0</v>
      </c>
      <c r="J64" s="80">
        <f t="shared" si="17"/>
        <v>0</v>
      </c>
      <c r="K64" s="80">
        <f>SUM(K66:K67)</f>
        <v>0</v>
      </c>
      <c r="L64" s="30">
        <f>SUM(L66:L67)</f>
        <v>9.6</v>
      </c>
      <c r="M64" s="30">
        <f>SUM(M66:M67)</f>
        <v>9.6</v>
      </c>
      <c r="N64" s="30">
        <f>SUM(N66:N67)</f>
        <v>6.7</v>
      </c>
      <c r="O64" s="30">
        <f>SUM(O66:O67)</f>
        <v>0</v>
      </c>
    </row>
    <row r="65" spans="1:15" ht="15" customHeight="1" x14ac:dyDescent="0.25">
      <c r="A65" s="164"/>
      <c r="B65" s="165" t="s">
        <v>200</v>
      </c>
      <c r="C65" s="166"/>
      <c r="D65" s="167">
        <f>E65+G65</f>
        <v>0</v>
      </c>
      <c r="E65" s="167"/>
      <c r="F65" s="167"/>
      <c r="G65" s="167"/>
      <c r="H65" s="80">
        <f>I65+K65</f>
        <v>0</v>
      </c>
      <c r="I65" s="80"/>
      <c r="J65" s="80"/>
      <c r="K65" s="80"/>
      <c r="L65" s="30">
        <f>M65+O65</f>
        <v>0</v>
      </c>
      <c r="M65" s="30"/>
      <c r="N65" s="30"/>
      <c r="O65" s="30"/>
    </row>
    <row r="66" spans="1:15" ht="15" customHeight="1" x14ac:dyDescent="0.25">
      <c r="A66" s="164"/>
      <c r="B66" s="168" t="s">
        <v>219</v>
      </c>
      <c r="C66" s="8" t="s">
        <v>25</v>
      </c>
      <c r="D66" s="9">
        <f>E66+G66</f>
        <v>9.1</v>
      </c>
      <c r="E66" s="9">
        <v>9.1</v>
      </c>
      <c r="F66" s="9">
        <v>6.3</v>
      </c>
      <c r="G66" s="9"/>
      <c r="H66" s="10">
        <f>I66+K66</f>
        <v>0</v>
      </c>
      <c r="I66" s="10"/>
      <c r="J66" s="10"/>
      <c r="K66" s="10"/>
      <c r="L66" s="12">
        <f>M66+O66</f>
        <v>9.1</v>
      </c>
      <c r="M66" s="12">
        <f>E66+I66</f>
        <v>9.1</v>
      </c>
      <c r="N66" s="12">
        <f>F66+J66</f>
        <v>6.3</v>
      </c>
      <c r="O66" s="12">
        <f>G66+K66</f>
        <v>0</v>
      </c>
    </row>
    <row r="67" spans="1:15" ht="39" x14ac:dyDescent="0.25">
      <c r="A67" s="164"/>
      <c r="B67" s="169" t="s">
        <v>222</v>
      </c>
      <c r="C67" s="31" t="s">
        <v>25</v>
      </c>
      <c r="D67" s="17">
        <f>E67+G67</f>
        <v>0.5</v>
      </c>
      <c r="E67" s="17">
        <v>0.5</v>
      </c>
      <c r="F67" s="17">
        <v>0.4</v>
      </c>
      <c r="G67" s="17"/>
      <c r="H67" s="11">
        <f>I67+K67</f>
        <v>0</v>
      </c>
      <c r="I67" s="11"/>
      <c r="J67" s="11"/>
      <c r="K67" s="11"/>
      <c r="L67" s="13">
        <f>M67+O67</f>
        <v>0.5</v>
      </c>
      <c r="M67" s="13">
        <f>E67+H67</f>
        <v>0.5</v>
      </c>
      <c r="N67" s="13">
        <f>F67+I67</f>
        <v>0.4</v>
      </c>
      <c r="O67" s="13">
        <f>G67+J67</f>
        <v>0</v>
      </c>
    </row>
    <row r="68" spans="1:15" ht="15" customHeight="1" x14ac:dyDescent="0.25">
      <c r="A68" s="160" t="s">
        <v>82</v>
      </c>
      <c r="B68" s="30" t="s">
        <v>18</v>
      </c>
      <c r="C68" s="171"/>
      <c r="D68" s="167">
        <f>SUM(D70:D71)</f>
        <v>9.5</v>
      </c>
      <c r="E68" s="167">
        <f>SUM(E70:E71)</f>
        <v>9.5</v>
      </c>
      <c r="F68" s="167">
        <f>SUM(F70:F71)</f>
        <v>6.6</v>
      </c>
      <c r="G68" s="167">
        <f>SUM(G70:G71)</f>
        <v>0</v>
      </c>
      <c r="H68" s="80">
        <f>SUM(H70:H71)</f>
        <v>0</v>
      </c>
      <c r="I68" s="80">
        <f t="shared" ref="I68:K68" si="18">SUM(I70:I71)</f>
        <v>0</v>
      </c>
      <c r="J68" s="80">
        <f t="shared" si="18"/>
        <v>0</v>
      </c>
      <c r="K68" s="80">
        <f t="shared" si="18"/>
        <v>0</v>
      </c>
      <c r="L68" s="30">
        <f>SUM(L70:L71)</f>
        <v>9.5</v>
      </c>
      <c r="M68" s="30">
        <f>SUM(M70:M71)</f>
        <v>9.5</v>
      </c>
      <c r="N68" s="30">
        <f>SUM(N70:N71)</f>
        <v>6.6</v>
      </c>
      <c r="O68" s="30">
        <f>SUM(O70:O71)</f>
        <v>0</v>
      </c>
    </row>
    <row r="69" spans="1:15" ht="15" customHeight="1" x14ac:dyDescent="0.25">
      <c r="A69" s="164"/>
      <c r="B69" s="165" t="s">
        <v>200</v>
      </c>
      <c r="C69" s="166"/>
      <c r="D69" s="167">
        <f>E69+G69</f>
        <v>0</v>
      </c>
      <c r="E69" s="167"/>
      <c r="F69" s="167"/>
      <c r="G69" s="167"/>
      <c r="H69" s="80">
        <f>I69+K69</f>
        <v>0</v>
      </c>
      <c r="I69" s="80"/>
      <c r="J69" s="80"/>
      <c r="K69" s="80"/>
      <c r="L69" s="30">
        <f>M69+O69</f>
        <v>0</v>
      </c>
      <c r="M69" s="30"/>
      <c r="N69" s="30"/>
      <c r="O69" s="30"/>
    </row>
    <row r="70" spans="1:15" ht="15" customHeight="1" x14ac:dyDescent="0.25">
      <c r="A70" s="164"/>
      <c r="B70" s="168" t="s">
        <v>219</v>
      </c>
      <c r="C70" s="8" t="s">
        <v>25</v>
      </c>
      <c r="D70" s="9">
        <f>E70+G70</f>
        <v>9.1</v>
      </c>
      <c r="E70" s="9">
        <v>9.1</v>
      </c>
      <c r="F70" s="9">
        <v>6.3</v>
      </c>
      <c r="G70" s="9"/>
      <c r="H70" s="10">
        <f>I70+K70</f>
        <v>0</v>
      </c>
      <c r="I70" s="10"/>
      <c r="J70" s="10"/>
      <c r="K70" s="10"/>
      <c r="L70" s="12">
        <f>M70+O70</f>
        <v>9.1</v>
      </c>
      <c r="M70" s="12">
        <f>E70+I70</f>
        <v>9.1</v>
      </c>
      <c r="N70" s="12">
        <f>F70+J70</f>
        <v>6.3</v>
      </c>
      <c r="O70" s="12">
        <f>G70+K70</f>
        <v>0</v>
      </c>
    </row>
    <row r="71" spans="1:15" ht="39" x14ac:dyDescent="0.25">
      <c r="A71" s="164"/>
      <c r="B71" s="169" t="s">
        <v>222</v>
      </c>
      <c r="C71" s="31" t="s">
        <v>25</v>
      </c>
      <c r="D71" s="17">
        <f>E71+G71</f>
        <v>0.4</v>
      </c>
      <c r="E71" s="17">
        <v>0.4</v>
      </c>
      <c r="F71" s="17">
        <v>0.3</v>
      </c>
      <c r="G71" s="17"/>
      <c r="H71" s="11">
        <f>I71+K71</f>
        <v>0</v>
      </c>
      <c r="I71" s="11"/>
      <c r="J71" s="11"/>
      <c r="K71" s="11"/>
      <c r="L71" s="13">
        <f>M71+O71</f>
        <v>0.4</v>
      </c>
      <c r="M71" s="13">
        <f>E71+H71</f>
        <v>0.4</v>
      </c>
      <c r="N71" s="13">
        <f>F71+I71</f>
        <v>0.3</v>
      </c>
      <c r="O71" s="13">
        <f>G71+J71</f>
        <v>0</v>
      </c>
    </row>
    <row r="72" spans="1:15" ht="15" customHeight="1" x14ac:dyDescent="0.25">
      <c r="A72" s="160" t="s">
        <v>83</v>
      </c>
      <c r="B72" s="30" t="s">
        <v>19</v>
      </c>
      <c r="C72" s="513" t="s">
        <v>25</v>
      </c>
      <c r="D72" s="174">
        <f>E72+G72</f>
        <v>4.9000000000000004</v>
      </c>
      <c r="E72" s="174">
        <v>4.9000000000000004</v>
      </c>
      <c r="F72" s="174">
        <v>3</v>
      </c>
      <c r="G72" s="174">
        <f>SUM(G73:G73)</f>
        <v>0</v>
      </c>
      <c r="H72" s="175">
        <f>I72+K72</f>
        <v>0</v>
      </c>
      <c r="I72" s="175"/>
      <c r="J72" s="175"/>
      <c r="K72" s="175">
        <f>SUM(K73:K73)</f>
        <v>0</v>
      </c>
      <c r="L72" s="176">
        <f>M72+O72</f>
        <v>4.9000000000000004</v>
      </c>
      <c r="M72" s="176">
        <f>E72+I72</f>
        <v>4.9000000000000004</v>
      </c>
      <c r="N72" s="176">
        <f>F72+J72</f>
        <v>3</v>
      </c>
      <c r="O72" s="176">
        <f>SUM(O73:O73)</f>
        <v>0</v>
      </c>
    </row>
    <row r="73" spans="1:15" ht="39" x14ac:dyDescent="0.25">
      <c r="A73" s="164"/>
      <c r="B73" s="173" t="s">
        <v>222</v>
      </c>
      <c r="C73" s="514"/>
      <c r="D73" s="177"/>
      <c r="E73" s="177"/>
      <c r="F73" s="177"/>
      <c r="G73" s="177"/>
      <c r="H73" s="178"/>
      <c r="I73" s="178"/>
      <c r="J73" s="178"/>
      <c r="K73" s="178"/>
      <c r="L73" s="179"/>
      <c r="M73" s="179"/>
      <c r="N73" s="179"/>
      <c r="O73" s="179"/>
    </row>
    <row r="74" spans="1:15" ht="15" customHeight="1" x14ac:dyDescent="0.25">
      <c r="A74" s="6" t="s">
        <v>84</v>
      </c>
      <c r="B74" s="81" t="s">
        <v>175</v>
      </c>
      <c r="C74" s="515" t="s">
        <v>21</v>
      </c>
      <c r="D74" s="174">
        <f>E74+G74</f>
        <v>346.5</v>
      </c>
      <c r="E74" s="174">
        <v>346.5</v>
      </c>
      <c r="F74" s="174">
        <v>246.1</v>
      </c>
      <c r="G74" s="174"/>
      <c r="H74" s="175">
        <f>I74+K74</f>
        <v>0</v>
      </c>
      <c r="I74" s="175"/>
      <c r="J74" s="175"/>
      <c r="K74" s="175">
        <f>SUM(K75:K75)</f>
        <v>0</v>
      </c>
      <c r="L74" s="176">
        <f>M74+O74</f>
        <v>346.5</v>
      </c>
      <c r="M74" s="176">
        <f>E74+I74</f>
        <v>346.5</v>
      </c>
      <c r="N74" s="176">
        <f>F74+J74</f>
        <v>246.1</v>
      </c>
      <c r="O74" s="176">
        <f>SUM(O75:O75)</f>
        <v>0</v>
      </c>
    </row>
    <row r="75" spans="1:15" ht="15" customHeight="1" x14ac:dyDescent="0.25">
      <c r="A75" s="156"/>
      <c r="B75" s="173" t="s">
        <v>224</v>
      </c>
      <c r="C75" s="516"/>
      <c r="D75" s="177"/>
      <c r="E75" s="177"/>
      <c r="F75" s="177"/>
      <c r="G75" s="177"/>
      <c r="H75" s="178"/>
      <c r="I75" s="178"/>
      <c r="J75" s="178"/>
      <c r="K75" s="178"/>
      <c r="L75" s="179"/>
      <c r="M75" s="179"/>
      <c r="N75" s="179"/>
      <c r="O75" s="179"/>
    </row>
    <row r="76" spans="1:15" ht="15.95" customHeight="1" x14ac:dyDescent="0.25">
      <c r="A76" s="21" t="s">
        <v>85</v>
      </c>
      <c r="B76" s="88" t="s">
        <v>179</v>
      </c>
      <c r="C76" s="23"/>
      <c r="D76" s="24">
        <f>D14+D32+D36+D40+D44+D48+D52+D56+D60+D64+D68+D72+D74</f>
        <v>817</v>
      </c>
      <c r="E76" s="24">
        <f>E14+E32+E36+E40+E44+E48+E52+E56+E60+E64+E68+E72+E74</f>
        <v>817</v>
      </c>
      <c r="F76" s="24">
        <f>F14+F32+F36+F40+F44+F48+F52+F56+F60+F64+F68+F72+F74</f>
        <v>549.20000000000005</v>
      </c>
      <c r="G76" s="24">
        <f t="shared" ref="G76:O76" si="19">G14+G32+G36+G40+G44+G48+G52+G56+G60+G64+G68+G72+G74</f>
        <v>0</v>
      </c>
      <c r="H76" s="25">
        <f t="shared" si="19"/>
        <v>0</v>
      </c>
      <c r="I76" s="25">
        <f t="shared" si="19"/>
        <v>0</v>
      </c>
      <c r="J76" s="25">
        <f t="shared" si="19"/>
        <v>0</v>
      </c>
      <c r="K76" s="25">
        <f t="shared" si="19"/>
        <v>0</v>
      </c>
      <c r="L76" s="22">
        <f t="shared" si="19"/>
        <v>817</v>
      </c>
      <c r="M76" s="22">
        <f t="shared" si="19"/>
        <v>817</v>
      </c>
      <c r="N76" s="22">
        <f t="shared" si="19"/>
        <v>549.1</v>
      </c>
      <c r="O76" s="22">
        <f t="shared" si="19"/>
        <v>0</v>
      </c>
    </row>
    <row r="77" spans="1:15" ht="15.95" customHeight="1" x14ac:dyDescent="0.25">
      <c r="A77" s="20" t="s">
        <v>86</v>
      </c>
      <c r="B77" s="461" t="s">
        <v>63</v>
      </c>
      <c r="C77" s="462"/>
      <c r="D77" s="462"/>
      <c r="E77" s="462"/>
      <c r="F77" s="462"/>
      <c r="G77" s="462"/>
      <c r="H77" s="462"/>
      <c r="I77" s="462"/>
      <c r="J77" s="462"/>
      <c r="K77" s="462"/>
      <c r="L77" s="462"/>
      <c r="M77" s="462"/>
      <c r="N77" s="462"/>
      <c r="O77" s="463"/>
    </row>
    <row r="78" spans="1:15" ht="15" customHeight="1" x14ac:dyDescent="0.25">
      <c r="A78" s="503" t="s">
        <v>87</v>
      </c>
      <c r="B78" s="81" t="s">
        <v>71</v>
      </c>
      <c r="C78" s="161"/>
      <c r="D78" s="162">
        <f>SUM(D80:D81)</f>
        <v>149</v>
      </c>
      <c r="E78" s="162">
        <f>SUM(E80:E81)</f>
        <v>149</v>
      </c>
      <c r="F78" s="162">
        <f>SUM(F80:F81)</f>
        <v>85.4</v>
      </c>
      <c r="G78" s="162">
        <f>SUM(G80:G81)</f>
        <v>0</v>
      </c>
      <c r="H78" s="163">
        <f t="shared" ref="H78:O78" si="20">SUM(H80:H81)</f>
        <v>0</v>
      </c>
      <c r="I78" s="163">
        <f t="shared" si="20"/>
        <v>0</v>
      </c>
      <c r="J78" s="163">
        <f t="shared" si="20"/>
        <v>0</v>
      </c>
      <c r="K78" s="163">
        <f t="shared" si="20"/>
        <v>0</v>
      </c>
      <c r="L78" s="81">
        <f t="shared" si="20"/>
        <v>149</v>
      </c>
      <c r="M78" s="81">
        <f t="shared" si="20"/>
        <v>149</v>
      </c>
      <c r="N78" s="81">
        <f t="shared" si="20"/>
        <v>85.4</v>
      </c>
      <c r="O78" s="81">
        <f t="shared" si="20"/>
        <v>0</v>
      </c>
    </row>
    <row r="79" spans="1:15" ht="15" customHeight="1" x14ac:dyDescent="0.25">
      <c r="A79" s="504"/>
      <c r="B79" s="165" t="s">
        <v>200</v>
      </c>
      <c r="C79" s="166"/>
      <c r="D79" s="322">
        <f>E79+G79</f>
        <v>0</v>
      </c>
      <c r="E79" s="322"/>
      <c r="F79" s="322"/>
      <c r="G79" s="322"/>
      <c r="H79" s="323">
        <f>I79+K79</f>
        <v>0</v>
      </c>
      <c r="I79" s="323"/>
      <c r="J79" s="323"/>
      <c r="K79" s="323"/>
      <c r="L79" s="30">
        <f>M79+O79</f>
        <v>0</v>
      </c>
      <c r="M79" s="30"/>
      <c r="N79" s="30"/>
      <c r="O79" s="30"/>
    </row>
    <row r="80" spans="1:15" ht="26.25" x14ac:dyDescent="0.25">
      <c r="A80" s="504"/>
      <c r="B80" s="168" t="s">
        <v>223</v>
      </c>
      <c r="C80" s="8" t="s">
        <v>32</v>
      </c>
      <c r="D80" s="438">
        <f>E80+G80</f>
        <v>81.2</v>
      </c>
      <c r="E80" s="439">
        <v>81.2</v>
      </c>
      <c r="F80" s="439">
        <v>49.6</v>
      </c>
      <c r="G80" s="439"/>
      <c r="H80" s="405">
        <f>I80+K80</f>
        <v>0</v>
      </c>
      <c r="I80" s="405"/>
      <c r="J80" s="405"/>
      <c r="K80" s="440"/>
      <c r="L80" s="12">
        <f>M80+O80</f>
        <v>81.2</v>
      </c>
      <c r="M80" s="191">
        <f>E80+I80</f>
        <v>81.2</v>
      </c>
      <c r="N80" s="191">
        <f>F80+J80</f>
        <v>49.6</v>
      </c>
      <c r="O80" s="179">
        <f>SUM(O81:O81)</f>
        <v>0</v>
      </c>
    </row>
    <row r="81" spans="1:15" ht="26.25" x14ac:dyDescent="0.25">
      <c r="A81" s="505"/>
      <c r="B81" s="173" t="s">
        <v>366</v>
      </c>
      <c r="C81" s="82" t="s">
        <v>32</v>
      </c>
      <c r="D81" s="9">
        <f>E81+G81</f>
        <v>67.8</v>
      </c>
      <c r="E81" s="9">
        <v>67.8</v>
      </c>
      <c r="F81" s="9">
        <v>35.799999999999997</v>
      </c>
      <c r="G81" s="9"/>
      <c r="H81" s="10">
        <f>I81+K81</f>
        <v>0</v>
      </c>
      <c r="I81" s="10"/>
      <c r="J81" s="10"/>
      <c r="K81" s="10"/>
      <c r="L81" s="12">
        <f>M81+O81</f>
        <v>67.8</v>
      </c>
      <c r="M81" s="192">
        <f>E81+I81</f>
        <v>67.8</v>
      </c>
      <c r="N81" s="192">
        <f>F81+J81</f>
        <v>35.799999999999997</v>
      </c>
      <c r="O81" s="12">
        <f>G81</f>
        <v>0</v>
      </c>
    </row>
    <row r="82" spans="1:15" ht="15.75" customHeight="1" x14ac:dyDescent="0.25">
      <c r="A82" s="21" t="s">
        <v>88</v>
      </c>
      <c r="B82" s="181" t="s">
        <v>181</v>
      </c>
      <c r="C82" s="29"/>
      <c r="D82" s="24">
        <f>D78</f>
        <v>149</v>
      </c>
      <c r="E82" s="24">
        <f>E78</f>
        <v>149</v>
      </c>
      <c r="F82" s="24">
        <f>F78</f>
        <v>85.4</v>
      </c>
      <c r="G82" s="24">
        <f>G78</f>
        <v>0</v>
      </c>
      <c r="H82" s="25">
        <f t="shared" ref="H82:O82" si="21">H78</f>
        <v>0</v>
      </c>
      <c r="I82" s="25">
        <f t="shared" si="21"/>
        <v>0</v>
      </c>
      <c r="J82" s="25">
        <f t="shared" si="21"/>
        <v>0</v>
      </c>
      <c r="K82" s="25">
        <f t="shared" si="21"/>
        <v>0</v>
      </c>
      <c r="L82" s="22">
        <f t="shared" si="21"/>
        <v>149</v>
      </c>
      <c r="M82" s="22">
        <f t="shared" si="21"/>
        <v>149</v>
      </c>
      <c r="N82" s="22">
        <f t="shared" si="21"/>
        <v>85.4</v>
      </c>
      <c r="O82" s="22">
        <f t="shared" si="21"/>
        <v>0</v>
      </c>
    </row>
    <row r="83" spans="1:15" ht="15.95" customHeight="1" x14ac:dyDescent="0.25">
      <c r="A83" s="20" t="s">
        <v>89</v>
      </c>
      <c r="B83" s="461" t="s">
        <v>186</v>
      </c>
      <c r="C83" s="462"/>
      <c r="D83" s="462"/>
      <c r="E83" s="462"/>
      <c r="F83" s="462"/>
      <c r="G83" s="462"/>
      <c r="H83" s="462"/>
      <c r="I83" s="462"/>
      <c r="J83" s="462"/>
      <c r="K83" s="462"/>
      <c r="L83" s="462"/>
      <c r="M83" s="462"/>
      <c r="N83" s="462"/>
      <c r="O83" s="463"/>
    </row>
    <row r="84" spans="1:15" ht="15" customHeight="1" x14ac:dyDescent="0.25">
      <c r="A84" s="6" t="s">
        <v>90</v>
      </c>
      <c r="B84" s="7" t="s">
        <v>20</v>
      </c>
      <c r="C84" s="517" t="s">
        <v>25</v>
      </c>
      <c r="D84" s="182">
        <f>E84+G84</f>
        <v>204</v>
      </c>
      <c r="E84" s="182">
        <v>204</v>
      </c>
      <c r="F84" s="182">
        <f>SUM(F85:F85)</f>
        <v>0</v>
      </c>
      <c r="G84" s="182">
        <f>SUM(G85:G85)</f>
        <v>0</v>
      </c>
      <c r="H84" s="183">
        <f>I84+K84</f>
        <v>0</v>
      </c>
      <c r="I84" s="183"/>
      <c r="J84" s="183"/>
      <c r="K84" s="183">
        <f>SUM(K85:K85)</f>
        <v>0</v>
      </c>
      <c r="L84" s="184">
        <f>M84+O84</f>
        <v>204</v>
      </c>
      <c r="M84" s="176">
        <f>E84+I84</f>
        <v>204</v>
      </c>
      <c r="N84" s="184">
        <f>SUM(N85:N85)</f>
        <v>0</v>
      </c>
      <c r="O84" s="184">
        <f>SUM(O85:O85)</f>
        <v>0</v>
      </c>
    </row>
    <row r="85" spans="1:15" ht="39" customHeight="1" x14ac:dyDescent="0.25">
      <c r="A85" s="156"/>
      <c r="B85" s="185" t="s">
        <v>226</v>
      </c>
      <c r="C85" s="507"/>
      <c r="D85" s="177"/>
      <c r="E85" s="177"/>
      <c r="F85" s="177"/>
      <c r="G85" s="177"/>
      <c r="H85" s="178"/>
      <c r="I85" s="178"/>
      <c r="J85" s="178"/>
      <c r="K85" s="178"/>
      <c r="L85" s="179"/>
      <c r="M85" s="179"/>
      <c r="N85" s="179"/>
      <c r="O85" s="179"/>
    </row>
    <row r="86" spans="1:15" ht="15" customHeight="1" x14ac:dyDescent="0.25">
      <c r="A86" s="160" t="s">
        <v>91</v>
      </c>
      <c r="B86" s="30" t="s">
        <v>7</v>
      </c>
      <c r="C86" s="506" t="s">
        <v>25</v>
      </c>
      <c r="D86" s="174">
        <f>E86+G86</f>
        <v>8.1999999999999993</v>
      </c>
      <c r="E86" s="174">
        <v>8.1999999999999993</v>
      </c>
      <c r="F86" s="174">
        <v>5.9</v>
      </c>
      <c r="G86" s="174">
        <f>SUM(G87:G87)</f>
        <v>0</v>
      </c>
      <c r="H86" s="175">
        <f>I86+K86</f>
        <v>0</v>
      </c>
      <c r="I86" s="175"/>
      <c r="J86" s="175"/>
      <c r="K86" s="175">
        <f>SUM(K87:K87)</f>
        <v>0</v>
      </c>
      <c r="L86" s="176">
        <f>M86+O86</f>
        <v>8.1999999999999993</v>
      </c>
      <c r="M86" s="176">
        <f>E86+I86</f>
        <v>8.1999999999999993</v>
      </c>
      <c r="N86" s="176">
        <f>F86+J86</f>
        <v>5.9</v>
      </c>
      <c r="O86" s="176">
        <f>G86+K86</f>
        <v>0</v>
      </c>
    </row>
    <row r="87" spans="1:15" ht="39" x14ac:dyDescent="0.25">
      <c r="A87" s="164"/>
      <c r="B87" s="169" t="s">
        <v>225</v>
      </c>
      <c r="C87" s="507"/>
      <c r="D87" s="177"/>
      <c r="E87" s="177"/>
      <c r="F87" s="177"/>
      <c r="G87" s="177"/>
      <c r="H87" s="178"/>
      <c r="I87" s="178"/>
      <c r="J87" s="178"/>
      <c r="K87" s="178"/>
      <c r="L87" s="179"/>
      <c r="M87" s="179"/>
      <c r="N87" s="179"/>
      <c r="O87" s="179"/>
    </row>
    <row r="88" spans="1:15" ht="15" customHeight="1" x14ac:dyDescent="0.25">
      <c r="A88" s="160" t="s">
        <v>92</v>
      </c>
      <c r="B88" s="30" t="s">
        <v>10</v>
      </c>
      <c r="C88" s="506" t="s">
        <v>25</v>
      </c>
      <c r="D88" s="174">
        <f>E88+G88</f>
        <v>7.8</v>
      </c>
      <c r="E88" s="174">
        <v>7.8</v>
      </c>
      <c r="F88" s="174">
        <v>5.6</v>
      </c>
      <c r="G88" s="174">
        <f>SUM(G89:G89)</f>
        <v>0</v>
      </c>
      <c r="H88" s="175">
        <f>I88+K88</f>
        <v>0</v>
      </c>
      <c r="I88" s="175"/>
      <c r="J88" s="175"/>
      <c r="K88" s="175">
        <f>SUM(K89:K89)</f>
        <v>0</v>
      </c>
      <c r="L88" s="176">
        <f>M88+O88</f>
        <v>7.8</v>
      </c>
      <c r="M88" s="176">
        <f>E88+I88</f>
        <v>7.8</v>
      </c>
      <c r="N88" s="176">
        <f>F88+J88</f>
        <v>5.6</v>
      </c>
      <c r="O88" s="176">
        <f>G88+K88</f>
        <v>0</v>
      </c>
    </row>
    <row r="89" spans="1:15" ht="39" x14ac:dyDescent="0.25">
      <c r="A89" s="164"/>
      <c r="B89" s="169" t="s">
        <v>225</v>
      </c>
      <c r="C89" s="507"/>
      <c r="D89" s="177"/>
      <c r="E89" s="177"/>
      <c r="F89" s="177"/>
      <c r="G89" s="177"/>
      <c r="H89" s="178"/>
      <c r="I89" s="178"/>
      <c r="J89" s="178"/>
      <c r="K89" s="178"/>
      <c r="L89" s="179"/>
      <c r="M89" s="179"/>
      <c r="N89" s="179"/>
      <c r="O89" s="179"/>
    </row>
    <row r="90" spans="1:15" ht="15" customHeight="1" x14ac:dyDescent="0.25">
      <c r="A90" s="160" t="s">
        <v>93</v>
      </c>
      <c r="B90" s="30" t="s">
        <v>11</v>
      </c>
      <c r="C90" s="506" t="s">
        <v>25</v>
      </c>
      <c r="D90" s="174">
        <f>E90+G90</f>
        <v>12.1</v>
      </c>
      <c r="E90" s="174">
        <v>12.1</v>
      </c>
      <c r="F90" s="174">
        <v>8.9</v>
      </c>
      <c r="G90" s="174">
        <f>SUM(G91:G91)</f>
        <v>0</v>
      </c>
      <c r="H90" s="175">
        <f>I90+K90</f>
        <v>0</v>
      </c>
      <c r="I90" s="175"/>
      <c r="J90" s="175">
        <v>-0.3</v>
      </c>
      <c r="K90" s="175">
        <f>SUM(K91:K91)</f>
        <v>0</v>
      </c>
      <c r="L90" s="176">
        <f>M90+O90</f>
        <v>12.1</v>
      </c>
      <c r="M90" s="176">
        <f>E90+I90</f>
        <v>12.1</v>
      </c>
      <c r="N90" s="176">
        <f>F90+J90</f>
        <v>8.6</v>
      </c>
      <c r="O90" s="176">
        <f>G90+K90</f>
        <v>0</v>
      </c>
    </row>
    <row r="91" spans="1:15" ht="39" x14ac:dyDescent="0.25">
      <c r="A91" s="164"/>
      <c r="B91" s="169" t="s">
        <v>225</v>
      </c>
      <c r="C91" s="507"/>
      <c r="D91" s="177"/>
      <c r="E91" s="177"/>
      <c r="F91" s="177"/>
      <c r="G91" s="177"/>
      <c r="H91" s="178"/>
      <c r="I91" s="178"/>
      <c r="J91" s="178"/>
      <c r="K91" s="178"/>
      <c r="L91" s="179"/>
      <c r="M91" s="179"/>
      <c r="N91" s="179"/>
      <c r="O91" s="179"/>
    </row>
    <row r="92" spans="1:15" ht="15" customHeight="1" x14ac:dyDescent="0.25">
      <c r="A92" s="160" t="s">
        <v>94</v>
      </c>
      <c r="B92" s="30" t="s">
        <v>12</v>
      </c>
      <c r="C92" s="506" t="s">
        <v>25</v>
      </c>
      <c r="D92" s="174">
        <f>E92+G92</f>
        <v>8.6999999999999993</v>
      </c>
      <c r="E92" s="174">
        <v>8.6999999999999993</v>
      </c>
      <c r="F92" s="174">
        <v>6.2</v>
      </c>
      <c r="G92" s="174">
        <f>SUM(G93:G93)</f>
        <v>0</v>
      </c>
      <c r="H92" s="175">
        <f>I92+K92</f>
        <v>0</v>
      </c>
      <c r="I92" s="175"/>
      <c r="J92" s="175"/>
      <c r="K92" s="175">
        <f>SUM(K93:K93)</f>
        <v>0</v>
      </c>
      <c r="L92" s="176">
        <f>M92+O92</f>
        <v>8.6999999999999993</v>
      </c>
      <c r="M92" s="176">
        <f>E92+I92</f>
        <v>8.6999999999999993</v>
      </c>
      <c r="N92" s="176">
        <f>F92+J92</f>
        <v>6.2</v>
      </c>
      <c r="O92" s="176">
        <f>G92+K92</f>
        <v>0</v>
      </c>
    </row>
    <row r="93" spans="1:15" ht="39" x14ac:dyDescent="0.25">
      <c r="A93" s="164"/>
      <c r="B93" s="169" t="s">
        <v>225</v>
      </c>
      <c r="C93" s="507"/>
      <c r="D93" s="177"/>
      <c r="E93" s="177"/>
      <c r="F93" s="177"/>
      <c r="G93" s="177"/>
      <c r="H93" s="178"/>
      <c r="I93" s="178"/>
      <c r="J93" s="178"/>
      <c r="K93" s="178"/>
      <c r="L93" s="179"/>
      <c r="M93" s="179"/>
      <c r="N93" s="179"/>
      <c r="O93" s="179"/>
    </row>
    <row r="94" spans="1:15" ht="15" customHeight="1" x14ac:dyDescent="0.25">
      <c r="A94" s="160" t="s">
        <v>95</v>
      </c>
      <c r="B94" s="30" t="s">
        <v>62</v>
      </c>
      <c r="C94" s="506" t="s">
        <v>25</v>
      </c>
      <c r="D94" s="174">
        <f>E94+G94</f>
        <v>11.2</v>
      </c>
      <c r="E94" s="174">
        <v>11.2</v>
      </c>
      <c r="F94" s="174">
        <v>8</v>
      </c>
      <c r="G94" s="174">
        <f>SUM(G95:G95)</f>
        <v>0</v>
      </c>
      <c r="H94" s="175">
        <f>I94+K94</f>
        <v>0</v>
      </c>
      <c r="I94" s="175"/>
      <c r="J94" s="175"/>
      <c r="K94" s="175">
        <f>SUM(K95:K95)</f>
        <v>0</v>
      </c>
      <c r="L94" s="176">
        <f>M94+O94</f>
        <v>11.2</v>
      </c>
      <c r="M94" s="176">
        <f>E94+I94</f>
        <v>11.2</v>
      </c>
      <c r="N94" s="176">
        <f>F94+J94</f>
        <v>8</v>
      </c>
      <c r="O94" s="176">
        <f>G94+K94</f>
        <v>0</v>
      </c>
    </row>
    <row r="95" spans="1:15" ht="39" x14ac:dyDescent="0.25">
      <c r="A95" s="164"/>
      <c r="B95" s="169" t="s">
        <v>225</v>
      </c>
      <c r="C95" s="507"/>
      <c r="D95" s="177"/>
      <c r="E95" s="177"/>
      <c r="F95" s="177"/>
      <c r="G95" s="177"/>
      <c r="H95" s="178"/>
      <c r="I95" s="178"/>
      <c r="J95" s="178"/>
      <c r="K95" s="178"/>
      <c r="L95" s="179"/>
      <c r="M95" s="179"/>
      <c r="N95" s="179"/>
      <c r="O95" s="179"/>
    </row>
    <row r="96" spans="1:15" ht="15" customHeight="1" x14ac:dyDescent="0.25">
      <c r="A96" s="160" t="s">
        <v>96</v>
      </c>
      <c r="B96" s="30" t="s">
        <v>14</v>
      </c>
      <c r="C96" s="506" t="s">
        <v>25</v>
      </c>
      <c r="D96" s="174">
        <f>E96+G96</f>
        <v>9.1</v>
      </c>
      <c r="E96" s="174">
        <v>9.1</v>
      </c>
      <c r="F96" s="174">
        <v>6.5</v>
      </c>
      <c r="G96" s="174">
        <f>SUM(G97:G97)</f>
        <v>0</v>
      </c>
      <c r="H96" s="175">
        <f>I96+K96</f>
        <v>0</v>
      </c>
      <c r="I96" s="175"/>
      <c r="J96" s="175"/>
      <c r="K96" s="175">
        <f>SUM(K97:K97)</f>
        <v>0</v>
      </c>
      <c r="L96" s="176">
        <f>M96+O96</f>
        <v>9.1</v>
      </c>
      <c r="M96" s="176">
        <f>E96+I96</f>
        <v>9.1</v>
      </c>
      <c r="N96" s="176">
        <f>F96+J96</f>
        <v>6.5</v>
      </c>
      <c r="O96" s="176">
        <f>G96+K96</f>
        <v>0</v>
      </c>
    </row>
    <row r="97" spans="1:15" ht="39" x14ac:dyDescent="0.25">
      <c r="A97" s="164"/>
      <c r="B97" s="169" t="s">
        <v>225</v>
      </c>
      <c r="C97" s="507"/>
      <c r="D97" s="177"/>
      <c r="E97" s="177"/>
      <c r="F97" s="177"/>
      <c r="G97" s="177"/>
      <c r="H97" s="178"/>
      <c r="I97" s="178"/>
      <c r="J97" s="178"/>
      <c r="K97" s="178"/>
      <c r="L97" s="179"/>
      <c r="M97" s="179"/>
      <c r="N97" s="179"/>
      <c r="O97" s="179"/>
    </row>
    <row r="98" spans="1:15" ht="15" customHeight="1" x14ac:dyDescent="0.25">
      <c r="A98" s="160" t="s">
        <v>97</v>
      </c>
      <c r="B98" s="30" t="s">
        <v>15</v>
      </c>
      <c r="C98" s="506" t="s">
        <v>25</v>
      </c>
      <c r="D98" s="174">
        <f>E98+G98</f>
        <v>10</v>
      </c>
      <c r="E98" s="174">
        <v>10</v>
      </c>
      <c r="F98" s="174">
        <v>7.1</v>
      </c>
      <c r="G98" s="174">
        <f>SUM(G99:G99)</f>
        <v>0</v>
      </c>
      <c r="H98" s="175">
        <f>I98+K98</f>
        <v>0</v>
      </c>
      <c r="I98" s="175"/>
      <c r="J98" s="175"/>
      <c r="K98" s="175">
        <f>SUM(K99:K99)</f>
        <v>0</v>
      </c>
      <c r="L98" s="176">
        <f>M98+O98</f>
        <v>10</v>
      </c>
      <c r="M98" s="176">
        <f>E98+I98</f>
        <v>10</v>
      </c>
      <c r="N98" s="176">
        <f>F98+J98</f>
        <v>7.1</v>
      </c>
      <c r="O98" s="176">
        <f>G98+K98</f>
        <v>0</v>
      </c>
    </row>
    <row r="99" spans="1:15" ht="39" x14ac:dyDescent="0.25">
      <c r="A99" s="164"/>
      <c r="B99" s="169" t="s">
        <v>225</v>
      </c>
      <c r="C99" s="507"/>
      <c r="D99" s="177"/>
      <c r="E99" s="177"/>
      <c r="F99" s="177"/>
      <c r="G99" s="177"/>
      <c r="H99" s="178"/>
      <c r="I99" s="178"/>
      <c r="J99" s="178"/>
      <c r="K99" s="178"/>
      <c r="L99" s="179"/>
      <c r="M99" s="179"/>
      <c r="N99" s="179"/>
      <c r="O99" s="179"/>
    </row>
    <row r="100" spans="1:15" ht="15" customHeight="1" x14ac:dyDescent="0.25">
      <c r="A100" s="160" t="s">
        <v>98</v>
      </c>
      <c r="B100" s="30" t="s">
        <v>16</v>
      </c>
      <c r="C100" s="506" t="s">
        <v>25</v>
      </c>
      <c r="D100" s="174">
        <f>E100+G100</f>
        <v>26.7</v>
      </c>
      <c r="E100" s="174">
        <v>26.7</v>
      </c>
      <c r="F100" s="174">
        <v>18.8</v>
      </c>
      <c r="G100" s="174">
        <f>SUM(G101:G101)</f>
        <v>0</v>
      </c>
      <c r="H100" s="175">
        <f>I100+K100</f>
        <v>0</v>
      </c>
      <c r="I100" s="175"/>
      <c r="J100" s="175">
        <v>0.3</v>
      </c>
      <c r="K100" s="175">
        <f>SUM(K101:K101)</f>
        <v>0</v>
      </c>
      <c r="L100" s="176">
        <f>M100+O100</f>
        <v>26.7</v>
      </c>
      <c r="M100" s="176">
        <f>E100+I100</f>
        <v>26.7</v>
      </c>
      <c r="N100" s="176">
        <f>F100+J100</f>
        <v>19.100000000000001</v>
      </c>
      <c r="O100" s="176">
        <f>G100+K100</f>
        <v>0</v>
      </c>
    </row>
    <row r="101" spans="1:15" ht="39" x14ac:dyDescent="0.25">
      <c r="A101" s="164"/>
      <c r="B101" s="169" t="s">
        <v>225</v>
      </c>
      <c r="C101" s="507"/>
      <c r="D101" s="177"/>
      <c r="E101" s="177"/>
      <c r="F101" s="177"/>
      <c r="G101" s="177"/>
      <c r="H101" s="178"/>
      <c r="I101" s="178"/>
      <c r="J101" s="178"/>
      <c r="K101" s="178"/>
      <c r="L101" s="179"/>
      <c r="M101" s="179"/>
      <c r="N101" s="179"/>
      <c r="O101" s="179"/>
    </row>
    <row r="102" spans="1:15" ht="15" customHeight="1" x14ac:dyDescent="0.25">
      <c r="A102" s="160" t="s">
        <v>99</v>
      </c>
      <c r="B102" s="30" t="s">
        <v>17</v>
      </c>
      <c r="C102" s="506" t="s">
        <v>25</v>
      </c>
      <c r="D102" s="174">
        <f>E102+G102</f>
        <v>8.1999999999999993</v>
      </c>
      <c r="E102" s="174">
        <v>8.1999999999999993</v>
      </c>
      <c r="F102" s="174">
        <v>5.9</v>
      </c>
      <c r="G102" s="174">
        <f>SUM(G103:G103)</f>
        <v>0</v>
      </c>
      <c r="H102" s="175">
        <f>I102+K102</f>
        <v>0</v>
      </c>
      <c r="I102" s="175"/>
      <c r="J102" s="175"/>
      <c r="K102" s="175">
        <f>SUM(K103:K103)</f>
        <v>0</v>
      </c>
      <c r="L102" s="176">
        <f>M102+O102</f>
        <v>8.1999999999999993</v>
      </c>
      <c r="M102" s="176">
        <f>E102+I102</f>
        <v>8.1999999999999993</v>
      </c>
      <c r="N102" s="176">
        <f>F102+J102</f>
        <v>5.9</v>
      </c>
      <c r="O102" s="176">
        <f>G102+K102</f>
        <v>0</v>
      </c>
    </row>
    <row r="103" spans="1:15" ht="39" x14ac:dyDescent="0.25">
      <c r="A103" s="164"/>
      <c r="B103" s="169" t="s">
        <v>225</v>
      </c>
      <c r="C103" s="507"/>
      <c r="D103" s="177"/>
      <c r="E103" s="177"/>
      <c r="F103" s="177"/>
      <c r="G103" s="177"/>
      <c r="H103" s="178"/>
      <c r="I103" s="178"/>
      <c r="J103" s="178"/>
      <c r="K103" s="178"/>
      <c r="L103" s="179"/>
      <c r="M103" s="179"/>
      <c r="N103" s="179"/>
      <c r="O103" s="179"/>
    </row>
    <row r="104" spans="1:15" ht="15" customHeight="1" x14ac:dyDescent="0.25">
      <c r="A104" s="160" t="s">
        <v>100</v>
      </c>
      <c r="B104" s="30" t="s">
        <v>18</v>
      </c>
      <c r="C104" s="506" t="s">
        <v>25</v>
      </c>
      <c r="D104" s="174">
        <f>E104+G104</f>
        <v>6.5</v>
      </c>
      <c r="E104" s="174">
        <v>6.5</v>
      </c>
      <c r="F104" s="174">
        <v>4.7</v>
      </c>
      <c r="G104" s="174">
        <f>SUM(G105:G105)</f>
        <v>0</v>
      </c>
      <c r="H104" s="175">
        <f>I104+K104</f>
        <v>0</v>
      </c>
      <c r="I104" s="175"/>
      <c r="J104" s="175"/>
      <c r="K104" s="175">
        <f>SUM(K105:K105)</f>
        <v>0</v>
      </c>
      <c r="L104" s="176">
        <f>M104+O104</f>
        <v>6.5</v>
      </c>
      <c r="M104" s="176">
        <f>E104+I104</f>
        <v>6.5</v>
      </c>
      <c r="N104" s="176">
        <f>F104+J104</f>
        <v>4.7</v>
      </c>
      <c r="O104" s="176">
        <f>G104+K104</f>
        <v>0</v>
      </c>
    </row>
    <row r="105" spans="1:15" ht="39" x14ac:dyDescent="0.25">
      <c r="A105" s="164"/>
      <c r="B105" s="169" t="s">
        <v>225</v>
      </c>
      <c r="C105" s="507"/>
      <c r="D105" s="177"/>
      <c r="E105" s="177"/>
      <c r="F105" s="177"/>
      <c r="G105" s="177"/>
      <c r="H105" s="178"/>
      <c r="I105" s="178"/>
      <c r="J105" s="178"/>
      <c r="K105" s="178"/>
      <c r="L105" s="179"/>
      <c r="M105" s="179"/>
      <c r="N105" s="179"/>
      <c r="O105" s="179"/>
    </row>
    <row r="106" spans="1:15" ht="15" customHeight="1" x14ac:dyDescent="0.25">
      <c r="A106" s="160" t="s">
        <v>101</v>
      </c>
      <c r="B106" s="30" t="s">
        <v>19</v>
      </c>
      <c r="C106" s="506" t="s">
        <v>25</v>
      </c>
      <c r="D106" s="174">
        <f>E106+G106</f>
        <v>74.599999999999994</v>
      </c>
      <c r="E106" s="174">
        <v>74.599999999999994</v>
      </c>
      <c r="F106" s="174">
        <v>47</v>
      </c>
      <c r="G106" s="174">
        <f>SUM(G107:G107)</f>
        <v>0</v>
      </c>
      <c r="H106" s="175">
        <f>I106+K106</f>
        <v>0</v>
      </c>
      <c r="I106" s="175"/>
      <c r="J106" s="175"/>
      <c r="K106" s="175">
        <f>SUM(K107:K107)</f>
        <v>0</v>
      </c>
      <c r="L106" s="176">
        <f>M106+O106</f>
        <v>74.599999999999994</v>
      </c>
      <c r="M106" s="176">
        <f>E106+I106</f>
        <v>74.599999999999994</v>
      </c>
      <c r="N106" s="176">
        <f>F106+J106</f>
        <v>47</v>
      </c>
      <c r="O106" s="176">
        <f>G106+K106</f>
        <v>0</v>
      </c>
    </row>
    <row r="107" spans="1:15" ht="39" x14ac:dyDescent="0.25">
      <c r="A107" s="164"/>
      <c r="B107" s="169" t="s">
        <v>225</v>
      </c>
      <c r="C107" s="507"/>
      <c r="D107" s="177"/>
      <c r="E107" s="177"/>
      <c r="F107" s="177"/>
      <c r="G107" s="177"/>
      <c r="H107" s="178"/>
      <c r="I107" s="178"/>
      <c r="J107" s="178"/>
      <c r="K107" s="178"/>
      <c r="L107" s="179"/>
      <c r="M107" s="179"/>
      <c r="N107" s="179"/>
      <c r="O107" s="179"/>
    </row>
    <row r="108" spans="1:15" ht="15.95" customHeight="1" x14ac:dyDescent="0.25">
      <c r="A108" s="21" t="s">
        <v>102</v>
      </c>
      <c r="B108" s="28" t="s">
        <v>183</v>
      </c>
      <c r="C108" s="26"/>
      <c r="D108" s="24">
        <f>SUM(D84:D107)</f>
        <v>387.09999999999991</v>
      </c>
      <c r="E108" s="24">
        <f>SUM(E84:E107)</f>
        <v>387.09999999999991</v>
      </c>
      <c r="F108" s="24">
        <f>SUM(F84:F107)</f>
        <v>124.60000000000001</v>
      </c>
      <c r="G108" s="24">
        <f>SUM(G84:G107)</f>
        <v>0</v>
      </c>
      <c r="H108" s="25">
        <f t="shared" ref="H108:O108" si="22">SUM(H84:H107)</f>
        <v>0</v>
      </c>
      <c r="I108" s="25">
        <f t="shared" si="22"/>
        <v>0</v>
      </c>
      <c r="J108" s="25">
        <f t="shared" si="22"/>
        <v>0</v>
      </c>
      <c r="K108" s="25">
        <f t="shared" si="22"/>
        <v>0</v>
      </c>
      <c r="L108" s="22">
        <f t="shared" si="22"/>
        <v>387.09999999999991</v>
      </c>
      <c r="M108" s="22">
        <f t="shared" si="22"/>
        <v>387.09999999999991</v>
      </c>
      <c r="N108" s="22">
        <f t="shared" si="22"/>
        <v>124.60000000000001</v>
      </c>
      <c r="O108" s="22">
        <f t="shared" si="22"/>
        <v>0</v>
      </c>
    </row>
    <row r="109" spans="1:15" ht="15.95" customHeight="1" x14ac:dyDescent="0.25">
      <c r="A109" s="20" t="s">
        <v>103</v>
      </c>
      <c r="B109" s="461" t="s">
        <v>69</v>
      </c>
      <c r="C109" s="462"/>
      <c r="D109" s="462"/>
      <c r="E109" s="462"/>
      <c r="F109" s="462"/>
      <c r="G109" s="462"/>
      <c r="H109" s="462"/>
      <c r="I109" s="462"/>
      <c r="J109" s="462"/>
      <c r="K109" s="462"/>
      <c r="L109" s="462"/>
      <c r="M109" s="462"/>
      <c r="N109" s="462"/>
      <c r="O109" s="463"/>
    </row>
    <row r="110" spans="1:15" ht="15" customHeight="1" x14ac:dyDescent="0.25">
      <c r="A110" s="511" t="s">
        <v>104</v>
      </c>
      <c r="B110" s="81" t="s">
        <v>20</v>
      </c>
      <c r="C110" s="186"/>
      <c r="D110" s="162">
        <f>SUM(D112:D115)</f>
        <v>1042.2</v>
      </c>
      <c r="E110" s="162">
        <f>SUM(E112:E115)</f>
        <v>1042.2</v>
      </c>
      <c r="F110" s="162">
        <f>SUM(F112:F115)</f>
        <v>0</v>
      </c>
      <c r="G110" s="162">
        <f>SUM(G112:G115)</f>
        <v>0</v>
      </c>
      <c r="H110" s="163">
        <f t="shared" ref="H110:O110" si="23">SUM(H112:H115)</f>
        <v>-0.1</v>
      </c>
      <c r="I110" s="163">
        <f t="shared" si="23"/>
        <v>-0.1</v>
      </c>
      <c r="J110" s="163">
        <f t="shared" si="23"/>
        <v>0</v>
      </c>
      <c r="K110" s="163">
        <f t="shared" si="23"/>
        <v>0</v>
      </c>
      <c r="L110" s="81">
        <f t="shared" si="23"/>
        <v>1042.0999999999999</v>
      </c>
      <c r="M110" s="81">
        <f t="shared" si="23"/>
        <v>1042.0999999999999</v>
      </c>
      <c r="N110" s="81">
        <f t="shared" si="23"/>
        <v>0</v>
      </c>
      <c r="O110" s="81">
        <f t="shared" si="23"/>
        <v>0</v>
      </c>
    </row>
    <row r="111" spans="1:15" ht="15" customHeight="1" x14ac:dyDescent="0.25">
      <c r="A111" s="512"/>
      <c r="B111" s="165" t="s">
        <v>200</v>
      </c>
      <c r="C111" s="187"/>
      <c r="D111" s="167"/>
      <c r="E111" s="167"/>
      <c r="F111" s="167"/>
      <c r="G111" s="167"/>
      <c r="H111" s="80"/>
      <c r="I111" s="80"/>
      <c r="J111" s="80"/>
      <c r="K111" s="80"/>
      <c r="L111" s="36"/>
      <c r="M111" s="36"/>
      <c r="N111" s="36"/>
      <c r="O111" s="30"/>
    </row>
    <row r="112" spans="1:15" ht="26.25" x14ac:dyDescent="0.25">
      <c r="A112" s="512"/>
      <c r="B112" s="168" t="s">
        <v>227</v>
      </c>
      <c r="C112" s="188">
        <v>10</v>
      </c>
      <c r="D112" s="9">
        <f>E112+G112</f>
        <v>18.3</v>
      </c>
      <c r="E112" s="9">
        <v>18.3</v>
      </c>
      <c r="F112" s="9"/>
      <c r="G112" s="9"/>
      <c r="H112" s="10">
        <f>I112+K112</f>
        <v>0</v>
      </c>
      <c r="I112" s="10"/>
      <c r="J112" s="10"/>
      <c r="K112" s="10"/>
      <c r="L112" s="189">
        <f>M112+O112</f>
        <v>18.3</v>
      </c>
      <c r="M112" s="190">
        <f t="shared" ref="M112:O116" si="24">E112+I112</f>
        <v>18.3</v>
      </c>
      <c r="N112" s="190">
        <f t="shared" si="24"/>
        <v>0</v>
      </c>
      <c r="O112" s="191">
        <f t="shared" si="24"/>
        <v>0</v>
      </c>
    </row>
    <row r="113" spans="1:15" ht="26.25" x14ac:dyDescent="0.25">
      <c r="A113" s="512"/>
      <c r="B113" s="170" t="s">
        <v>205</v>
      </c>
      <c r="C113" s="40" t="s">
        <v>24</v>
      </c>
      <c r="D113" s="17">
        <f>E113+G113</f>
        <v>208.8</v>
      </c>
      <c r="E113" s="17">
        <v>208.8</v>
      </c>
      <c r="F113" s="17"/>
      <c r="G113" s="17"/>
      <c r="H113" s="11">
        <f>I113+K113</f>
        <v>0</v>
      </c>
      <c r="I113" s="11"/>
      <c r="J113" s="11"/>
      <c r="K113" s="11"/>
      <c r="L113" s="13">
        <f>M113+O113</f>
        <v>208.8</v>
      </c>
      <c r="M113" s="192">
        <f t="shared" si="24"/>
        <v>208.8</v>
      </c>
      <c r="N113" s="192">
        <f t="shared" si="24"/>
        <v>0</v>
      </c>
      <c r="O113" s="192">
        <f t="shared" si="24"/>
        <v>0</v>
      </c>
    </row>
    <row r="114" spans="1:15" x14ac:dyDescent="0.25">
      <c r="A114" s="512"/>
      <c r="B114" s="170" t="s">
        <v>228</v>
      </c>
      <c r="C114" s="31" t="s">
        <v>24</v>
      </c>
      <c r="D114" s="17">
        <f>E114+G114</f>
        <v>423.1</v>
      </c>
      <c r="E114" s="44">
        <v>423.1</v>
      </c>
      <c r="F114" s="44"/>
      <c r="G114" s="44"/>
      <c r="H114" s="11">
        <f>I114+K114</f>
        <v>0</v>
      </c>
      <c r="I114" s="106"/>
      <c r="J114" s="106"/>
      <c r="K114" s="106"/>
      <c r="L114" s="13">
        <f>M114+O114</f>
        <v>423.1</v>
      </c>
      <c r="M114" s="176">
        <f t="shared" si="24"/>
        <v>423.1</v>
      </c>
      <c r="N114" s="176">
        <f t="shared" si="24"/>
        <v>0</v>
      </c>
      <c r="O114" s="176">
        <f t="shared" si="24"/>
        <v>0</v>
      </c>
    </row>
    <row r="115" spans="1:15" ht="26.25" x14ac:dyDescent="0.25">
      <c r="A115" s="512"/>
      <c r="B115" s="193" t="s">
        <v>229</v>
      </c>
      <c r="C115" s="31" t="s">
        <v>24</v>
      </c>
      <c r="D115" s="17">
        <f>E115+G115</f>
        <v>392</v>
      </c>
      <c r="E115" s="17">
        <v>392</v>
      </c>
      <c r="F115" s="17"/>
      <c r="G115" s="17"/>
      <c r="H115" s="11">
        <f>I115+K115</f>
        <v>-0.1</v>
      </c>
      <c r="I115" s="11">
        <v>-0.1</v>
      </c>
      <c r="J115" s="11"/>
      <c r="K115" s="11"/>
      <c r="L115" s="13">
        <f>M115+O115</f>
        <v>391.9</v>
      </c>
      <c r="M115" s="180">
        <f t="shared" si="24"/>
        <v>391.9</v>
      </c>
      <c r="N115" s="176">
        <f t="shared" si="24"/>
        <v>0</v>
      </c>
      <c r="O115" s="176">
        <f t="shared" si="24"/>
        <v>0</v>
      </c>
    </row>
    <row r="116" spans="1:15" ht="15" customHeight="1" x14ac:dyDescent="0.25">
      <c r="A116" s="509" t="s">
        <v>105</v>
      </c>
      <c r="B116" s="81" t="s">
        <v>53</v>
      </c>
      <c r="C116" s="506" t="s">
        <v>24</v>
      </c>
      <c r="D116" s="174">
        <f>E116+G116</f>
        <v>115</v>
      </c>
      <c r="E116" s="174">
        <v>115</v>
      </c>
      <c r="F116" s="174">
        <v>87.8</v>
      </c>
      <c r="G116" s="174"/>
      <c r="H116" s="175">
        <f>I116+K116</f>
        <v>0.1</v>
      </c>
      <c r="I116" s="175">
        <v>0.1</v>
      </c>
      <c r="J116" s="175">
        <v>0.1</v>
      </c>
      <c r="K116" s="175"/>
      <c r="L116" s="176">
        <f>M116+O116</f>
        <v>115.1</v>
      </c>
      <c r="M116" s="176">
        <f t="shared" si="24"/>
        <v>115.1</v>
      </c>
      <c r="N116" s="176">
        <f t="shared" si="24"/>
        <v>87.899999999999991</v>
      </c>
      <c r="O116" s="176">
        <f t="shared" si="24"/>
        <v>0</v>
      </c>
    </row>
    <row r="117" spans="1:15" s="38" customFormat="1" ht="25.5" x14ac:dyDescent="0.2">
      <c r="A117" s="510"/>
      <c r="B117" s="169" t="s">
        <v>230</v>
      </c>
      <c r="C117" s="507"/>
      <c r="D117" s="177"/>
      <c r="E117" s="177"/>
      <c r="F117" s="177"/>
      <c r="G117" s="177"/>
      <c r="H117" s="178"/>
      <c r="I117" s="178"/>
      <c r="J117" s="178"/>
      <c r="K117" s="178"/>
      <c r="L117" s="179"/>
      <c r="M117" s="179"/>
      <c r="N117" s="179"/>
      <c r="O117" s="179"/>
    </row>
    <row r="118" spans="1:15" ht="15.95" customHeight="1" x14ac:dyDescent="0.25">
      <c r="A118" s="55" t="s">
        <v>106</v>
      </c>
      <c r="B118" s="45" t="s">
        <v>185</v>
      </c>
      <c r="C118" s="79"/>
      <c r="D118" s="24">
        <f>D110+D116</f>
        <v>1157.2</v>
      </c>
      <c r="E118" s="24">
        <f>E110+E116</f>
        <v>1157.2</v>
      </c>
      <c r="F118" s="24">
        <f>F110+F116</f>
        <v>87.8</v>
      </c>
      <c r="G118" s="24">
        <f>G110+G116</f>
        <v>0</v>
      </c>
      <c r="H118" s="25">
        <f t="shared" ref="H118:O118" si="25">H110+H116</f>
        <v>0</v>
      </c>
      <c r="I118" s="25">
        <f t="shared" si="25"/>
        <v>0</v>
      </c>
      <c r="J118" s="25">
        <f t="shared" si="25"/>
        <v>0.1</v>
      </c>
      <c r="K118" s="25">
        <f t="shared" si="25"/>
        <v>0</v>
      </c>
      <c r="L118" s="22">
        <f t="shared" si="25"/>
        <v>1157.1999999999998</v>
      </c>
      <c r="M118" s="22">
        <f t="shared" si="25"/>
        <v>1157.1999999999998</v>
      </c>
      <c r="N118" s="22">
        <f t="shared" si="25"/>
        <v>87.899999999999991</v>
      </c>
      <c r="O118" s="22">
        <f t="shared" si="25"/>
        <v>0</v>
      </c>
    </row>
    <row r="119" spans="1:15" ht="15.95" customHeight="1" x14ac:dyDescent="0.25">
      <c r="A119" s="107" t="s">
        <v>107</v>
      </c>
      <c r="B119" s="431" t="s">
        <v>177</v>
      </c>
      <c r="C119" s="429"/>
      <c r="D119" s="433">
        <f>SUM(D121:D140)</f>
        <v>2510.3000000000002</v>
      </c>
      <c r="E119" s="195">
        <f>SUM(E121:E140)</f>
        <v>2510.3000000000002</v>
      </c>
      <c r="F119" s="195">
        <f>SUM(F121:F140)</f>
        <v>847</v>
      </c>
      <c r="G119" s="195">
        <f>SUM(G121:G140)</f>
        <v>0</v>
      </c>
      <c r="H119" s="196">
        <f t="shared" ref="H119:O119" si="26">SUM(H121:H140)</f>
        <v>0</v>
      </c>
      <c r="I119" s="196">
        <f t="shared" si="26"/>
        <v>0</v>
      </c>
      <c r="J119" s="196">
        <f t="shared" si="26"/>
        <v>0.1</v>
      </c>
      <c r="K119" s="196">
        <f t="shared" si="26"/>
        <v>0</v>
      </c>
      <c r="L119" s="197">
        <f t="shared" si="26"/>
        <v>2510.2999999999997</v>
      </c>
      <c r="M119" s="197">
        <f t="shared" si="26"/>
        <v>2510.2999999999997</v>
      </c>
      <c r="N119" s="197">
        <f t="shared" si="26"/>
        <v>847</v>
      </c>
      <c r="O119" s="197">
        <f t="shared" si="26"/>
        <v>0</v>
      </c>
    </row>
    <row r="120" spans="1:15" ht="15" customHeight="1" x14ac:dyDescent="0.25">
      <c r="A120" s="100"/>
      <c r="B120" s="103" t="s">
        <v>200</v>
      </c>
      <c r="C120" s="420"/>
      <c r="D120" s="434"/>
      <c r="E120" s="198"/>
      <c r="F120" s="199"/>
      <c r="G120" s="199"/>
      <c r="H120" s="200"/>
      <c r="I120" s="200"/>
      <c r="J120" s="201"/>
      <c r="K120" s="201"/>
      <c r="L120" s="202"/>
      <c r="M120" s="202"/>
      <c r="N120" s="203"/>
      <c r="O120" s="203"/>
    </row>
    <row r="121" spans="1:15" ht="26.25" x14ac:dyDescent="0.25">
      <c r="A121" s="100"/>
      <c r="B121" s="204" t="s">
        <v>211</v>
      </c>
      <c r="C121" s="420"/>
      <c r="D121" s="435">
        <f>E121+G121</f>
        <v>0.8</v>
      </c>
      <c r="E121" s="206">
        <f t="shared" ref="E121:G131" si="27">E16</f>
        <v>0.8</v>
      </c>
      <c r="F121" s="206">
        <f t="shared" si="27"/>
        <v>0.6</v>
      </c>
      <c r="G121" s="206">
        <f t="shared" si="27"/>
        <v>0</v>
      </c>
      <c r="H121" s="207">
        <f t="shared" ref="H121:H140" si="28">I121+K121</f>
        <v>0</v>
      </c>
      <c r="I121" s="207">
        <f t="shared" ref="I121:K131" si="29">I16</f>
        <v>0</v>
      </c>
      <c r="J121" s="207">
        <f t="shared" si="29"/>
        <v>0</v>
      </c>
      <c r="K121" s="207">
        <f t="shared" si="29"/>
        <v>0</v>
      </c>
      <c r="L121" s="208">
        <f t="shared" ref="L121:L140" si="30">M121+O121</f>
        <v>0.8</v>
      </c>
      <c r="M121" s="208">
        <f t="shared" ref="M121:O131" si="31">M16</f>
        <v>0.8</v>
      </c>
      <c r="N121" s="208">
        <f t="shared" si="31"/>
        <v>0.6</v>
      </c>
      <c r="O121" s="208">
        <f t="shared" si="31"/>
        <v>0</v>
      </c>
    </row>
    <row r="122" spans="1:15" x14ac:dyDescent="0.25">
      <c r="A122" s="209"/>
      <c r="B122" s="204" t="s">
        <v>207</v>
      </c>
      <c r="C122" s="436"/>
      <c r="D122" s="418">
        <f t="shared" ref="D122:D140" si="32">E122+G122</f>
        <v>30.6</v>
      </c>
      <c r="E122" s="97">
        <f t="shared" si="27"/>
        <v>30.6</v>
      </c>
      <c r="F122" s="97">
        <f t="shared" si="27"/>
        <v>23.4</v>
      </c>
      <c r="G122" s="97">
        <f t="shared" si="27"/>
        <v>0</v>
      </c>
      <c r="H122" s="101">
        <f t="shared" si="28"/>
        <v>0</v>
      </c>
      <c r="I122" s="101">
        <f t="shared" si="29"/>
        <v>0</v>
      </c>
      <c r="J122" s="101">
        <f t="shared" si="29"/>
        <v>0</v>
      </c>
      <c r="K122" s="101">
        <f t="shared" si="29"/>
        <v>0</v>
      </c>
      <c r="L122" s="102">
        <f t="shared" si="30"/>
        <v>30.6</v>
      </c>
      <c r="M122" s="102">
        <f t="shared" si="31"/>
        <v>30.6</v>
      </c>
      <c r="N122" s="102">
        <f t="shared" si="31"/>
        <v>23.4</v>
      </c>
      <c r="O122" s="102">
        <f t="shared" si="31"/>
        <v>0</v>
      </c>
    </row>
    <row r="123" spans="1:15" ht="26.25" x14ac:dyDescent="0.25">
      <c r="A123" s="209"/>
      <c r="B123" s="204" t="s">
        <v>213</v>
      </c>
      <c r="C123" s="436"/>
      <c r="D123" s="418">
        <f t="shared" si="32"/>
        <v>8</v>
      </c>
      <c r="E123" s="97">
        <f t="shared" si="27"/>
        <v>8</v>
      </c>
      <c r="F123" s="97">
        <f t="shared" si="27"/>
        <v>6.1</v>
      </c>
      <c r="G123" s="97">
        <f t="shared" si="27"/>
        <v>0</v>
      </c>
      <c r="H123" s="101">
        <f t="shared" si="28"/>
        <v>0</v>
      </c>
      <c r="I123" s="101">
        <f t="shared" si="29"/>
        <v>0</v>
      </c>
      <c r="J123" s="101">
        <f t="shared" si="29"/>
        <v>0</v>
      </c>
      <c r="K123" s="101">
        <f t="shared" si="29"/>
        <v>0</v>
      </c>
      <c r="L123" s="102">
        <f t="shared" si="30"/>
        <v>8</v>
      </c>
      <c r="M123" s="102">
        <f t="shared" si="31"/>
        <v>8</v>
      </c>
      <c r="N123" s="102">
        <f t="shared" si="31"/>
        <v>6.1</v>
      </c>
      <c r="O123" s="102">
        <f t="shared" si="31"/>
        <v>0</v>
      </c>
    </row>
    <row r="124" spans="1:15" ht="26.25" x14ac:dyDescent="0.25">
      <c r="A124" s="209"/>
      <c r="B124" s="204" t="s">
        <v>209</v>
      </c>
      <c r="C124" s="436"/>
      <c r="D124" s="418">
        <f t="shared" si="32"/>
        <v>26.1</v>
      </c>
      <c r="E124" s="97">
        <f t="shared" si="27"/>
        <v>26.1</v>
      </c>
      <c r="F124" s="97">
        <f t="shared" si="27"/>
        <v>16.100000000000001</v>
      </c>
      <c r="G124" s="97">
        <f t="shared" si="27"/>
        <v>0</v>
      </c>
      <c r="H124" s="101">
        <f t="shared" si="28"/>
        <v>0</v>
      </c>
      <c r="I124" s="101">
        <f t="shared" si="29"/>
        <v>0</v>
      </c>
      <c r="J124" s="101">
        <f t="shared" si="29"/>
        <v>0</v>
      </c>
      <c r="K124" s="101">
        <f t="shared" si="29"/>
        <v>0</v>
      </c>
      <c r="L124" s="102">
        <f t="shared" si="30"/>
        <v>26.1</v>
      </c>
      <c r="M124" s="102">
        <f t="shared" si="31"/>
        <v>26.1</v>
      </c>
      <c r="N124" s="102">
        <f t="shared" si="31"/>
        <v>16.100000000000001</v>
      </c>
      <c r="O124" s="102">
        <f t="shared" si="31"/>
        <v>0</v>
      </c>
    </row>
    <row r="125" spans="1:15" x14ac:dyDescent="0.25">
      <c r="A125" s="209"/>
      <c r="B125" s="204" t="s">
        <v>214</v>
      </c>
      <c r="C125" s="436"/>
      <c r="D125" s="418">
        <f t="shared" si="32"/>
        <v>94.3</v>
      </c>
      <c r="E125" s="97">
        <f t="shared" si="27"/>
        <v>94.3</v>
      </c>
      <c r="F125" s="97">
        <f t="shared" si="27"/>
        <v>68.5</v>
      </c>
      <c r="G125" s="97">
        <f t="shared" si="27"/>
        <v>0</v>
      </c>
      <c r="H125" s="101">
        <f t="shared" si="28"/>
        <v>0</v>
      </c>
      <c r="I125" s="101">
        <f t="shared" si="29"/>
        <v>0</v>
      </c>
      <c r="J125" s="101">
        <f t="shared" si="29"/>
        <v>0</v>
      </c>
      <c r="K125" s="101">
        <f t="shared" si="29"/>
        <v>0</v>
      </c>
      <c r="L125" s="102">
        <f t="shared" si="30"/>
        <v>94.3</v>
      </c>
      <c r="M125" s="102">
        <f t="shared" si="31"/>
        <v>94.3</v>
      </c>
      <c r="N125" s="102">
        <f t="shared" si="31"/>
        <v>68.5</v>
      </c>
      <c r="O125" s="102">
        <f t="shared" si="31"/>
        <v>0</v>
      </c>
    </row>
    <row r="126" spans="1:15" x14ac:dyDescent="0.25">
      <c r="A126" s="209"/>
      <c r="B126" s="204" t="s">
        <v>215</v>
      </c>
      <c r="C126" s="436"/>
      <c r="D126" s="418">
        <f t="shared" si="32"/>
        <v>13.7</v>
      </c>
      <c r="E126" s="97">
        <f t="shared" si="27"/>
        <v>13.7</v>
      </c>
      <c r="F126" s="97">
        <f t="shared" si="27"/>
        <v>9.9</v>
      </c>
      <c r="G126" s="97">
        <f t="shared" si="27"/>
        <v>0</v>
      </c>
      <c r="H126" s="101">
        <f t="shared" si="28"/>
        <v>0</v>
      </c>
      <c r="I126" s="101">
        <f t="shared" si="29"/>
        <v>0</v>
      </c>
      <c r="J126" s="101">
        <f t="shared" si="29"/>
        <v>0</v>
      </c>
      <c r="K126" s="101">
        <f t="shared" si="29"/>
        <v>0</v>
      </c>
      <c r="L126" s="102">
        <f t="shared" si="30"/>
        <v>13.7</v>
      </c>
      <c r="M126" s="102">
        <f t="shared" si="31"/>
        <v>13.7</v>
      </c>
      <c r="N126" s="102">
        <f t="shared" si="31"/>
        <v>9.9</v>
      </c>
      <c r="O126" s="102">
        <f t="shared" si="31"/>
        <v>0</v>
      </c>
    </row>
    <row r="127" spans="1:15" ht="26.25" x14ac:dyDescent="0.25">
      <c r="A127" s="209"/>
      <c r="B127" s="204" t="s">
        <v>208</v>
      </c>
      <c r="C127" s="436"/>
      <c r="D127" s="418">
        <f t="shared" si="32"/>
        <v>9</v>
      </c>
      <c r="E127" s="97">
        <f t="shared" si="27"/>
        <v>9</v>
      </c>
      <c r="F127" s="97">
        <f t="shared" si="27"/>
        <v>6.9</v>
      </c>
      <c r="G127" s="97">
        <f t="shared" si="27"/>
        <v>0</v>
      </c>
      <c r="H127" s="101">
        <f t="shared" si="28"/>
        <v>0</v>
      </c>
      <c r="I127" s="101">
        <f t="shared" si="29"/>
        <v>0</v>
      </c>
      <c r="J127" s="101">
        <f t="shared" si="29"/>
        <v>0</v>
      </c>
      <c r="K127" s="101">
        <f t="shared" si="29"/>
        <v>0</v>
      </c>
      <c r="L127" s="102">
        <f t="shared" si="30"/>
        <v>9</v>
      </c>
      <c r="M127" s="102">
        <f t="shared" si="31"/>
        <v>9</v>
      </c>
      <c r="N127" s="102">
        <f t="shared" si="31"/>
        <v>6.9</v>
      </c>
      <c r="O127" s="102">
        <f t="shared" si="31"/>
        <v>0</v>
      </c>
    </row>
    <row r="128" spans="1:15" x14ac:dyDescent="0.25">
      <c r="A128" s="209"/>
      <c r="B128" s="204" t="s">
        <v>216</v>
      </c>
      <c r="C128" s="436"/>
      <c r="D128" s="418">
        <f t="shared" si="32"/>
        <v>12.1</v>
      </c>
      <c r="E128" s="97">
        <f t="shared" si="27"/>
        <v>12.1</v>
      </c>
      <c r="F128" s="97">
        <f t="shared" si="27"/>
        <v>2.9</v>
      </c>
      <c r="G128" s="97">
        <f t="shared" si="27"/>
        <v>0</v>
      </c>
      <c r="H128" s="101">
        <f t="shared" si="28"/>
        <v>0</v>
      </c>
      <c r="I128" s="101">
        <f t="shared" si="29"/>
        <v>0</v>
      </c>
      <c r="J128" s="101">
        <f t="shared" si="29"/>
        <v>0</v>
      </c>
      <c r="K128" s="101">
        <f t="shared" si="29"/>
        <v>0</v>
      </c>
      <c r="L128" s="102">
        <f t="shared" si="30"/>
        <v>12.1</v>
      </c>
      <c r="M128" s="102">
        <f t="shared" si="31"/>
        <v>12.1</v>
      </c>
      <c r="N128" s="102">
        <f t="shared" si="31"/>
        <v>2.9</v>
      </c>
      <c r="O128" s="102">
        <f t="shared" si="31"/>
        <v>0</v>
      </c>
    </row>
    <row r="129" spans="1:15" ht="26.25" x14ac:dyDescent="0.25">
      <c r="A129" s="209"/>
      <c r="B129" s="204" t="s">
        <v>231</v>
      </c>
      <c r="C129" s="436"/>
      <c r="D129" s="418">
        <f t="shared" si="32"/>
        <v>0.6</v>
      </c>
      <c r="E129" s="97">
        <f t="shared" si="27"/>
        <v>0.6</v>
      </c>
      <c r="F129" s="97">
        <f t="shared" si="27"/>
        <v>0.5</v>
      </c>
      <c r="G129" s="97">
        <f t="shared" si="27"/>
        <v>0</v>
      </c>
      <c r="H129" s="101">
        <f t="shared" si="28"/>
        <v>0</v>
      </c>
      <c r="I129" s="101">
        <f t="shared" si="29"/>
        <v>0</v>
      </c>
      <c r="J129" s="101">
        <f t="shared" si="29"/>
        <v>0</v>
      </c>
      <c r="K129" s="101">
        <f t="shared" si="29"/>
        <v>0</v>
      </c>
      <c r="L129" s="102">
        <f t="shared" si="30"/>
        <v>0.6</v>
      </c>
      <c r="M129" s="102">
        <f t="shared" si="31"/>
        <v>0.6</v>
      </c>
      <c r="N129" s="102">
        <f t="shared" si="31"/>
        <v>0.5</v>
      </c>
      <c r="O129" s="102">
        <f t="shared" si="31"/>
        <v>0</v>
      </c>
    </row>
    <row r="130" spans="1:15" x14ac:dyDescent="0.25">
      <c r="A130" s="209"/>
      <c r="B130" s="204" t="s">
        <v>212</v>
      </c>
      <c r="C130" s="436"/>
      <c r="D130" s="418">
        <f t="shared" si="32"/>
        <v>16.3</v>
      </c>
      <c r="E130" s="97">
        <f t="shared" si="27"/>
        <v>16.3</v>
      </c>
      <c r="F130" s="97">
        <f t="shared" si="27"/>
        <v>11.4</v>
      </c>
      <c r="G130" s="97">
        <f t="shared" si="27"/>
        <v>0</v>
      </c>
      <c r="H130" s="101">
        <f t="shared" si="28"/>
        <v>0</v>
      </c>
      <c r="I130" s="101">
        <f t="shared" si="29"/>
        <v>0</v>
      </c>
      <c r="J130" s="101">
        <f t="shared" si="29"/>
        <v>0</v>
      </c>
      <c r="K130" s="101">
        <f t="shared" si="29"/>
        <v>0</v>
      </c>
      <c r="L130" s="102">
        <f t="shared" si="30"/>
        <v>16.3</v>
      </c>
      <c r="M130" s="102">
        <f t="shared" si="31"/>
        <v>16.3</v>
      </c>
      <c r="N130" s="102">
        <f t="shared" si="31"/>
        <v>11.4</v>
      </c>
      <c r="O130" s="102">
        <f t="shared" si="31"/>
        <v>0</v>
      </c>
    </row>
    <row r="131" spans="1:15" x14ac:dyDescent="0.25">
      <c r="A131" s="209"/>
      <c r="B131" s="204" t="s">
        <v>204</v>
      </c>
      <c r="C131" s="436"/>
      <c r="D131" s="418">
        <f t="shared" si="32"/>
        <v>7.6</v>
      </c>
      <c r="E131" s="97">
        <f t="shared" si="27"/>
        <v>7.6</v>
      </c>
      <c r="F131" s="97">
        <f t="shared" si="27"/>
        <v>5.2</v>
      </c>
      <c r="G131" s="97">
        <f t="shared" si="27"/>
        <v>0</v>
      </c>
      <c r="H131" s="101">
        <f t="shared" si="28"/>
        <v>0</v>
      </c>
      <c r="I131" s="101">
        <f t="shared" si="29"/>
        <v>0</v>
      </c>
      <c r="J131" s="101">
        <f t="shared" si="29"/>
        <v>0</v>
      </c>
      <c r="K131" s="101">
        <f t="shared" si="29"/>
        <v>0</v>
      </c>
      <c r="L131" s="102">
        <f t="shared" si="30"/>
        <v>7.6</v>
      </c>
      <c r="M131" s="102">
        <f t="shared" si="31"/>
        <v>7.6</v>
      </c>
      <c r="N131" s="102">
        <f t="shared" si="31"/>
        <v>5.2</v>
      </c>
      <c r="O131" s="102">
        <f t="shared" si="31"/>
        <v>0</v>
      </c>
    </row>
    <row r="132" spans="1:15" x14ac:dyDescent="0.25">
      <c r="A132" s="209"/>
      <c r="B132" s="204" t="s">
        <v>219</v>
      </c>
      <c r="C132" s="436"/>
      <c r="D132" s="418">
        <f t="shared" si="32"/>
        <v>205</v>
      </c>
      <c r="E132" s="97">
        <f>E27+E34+E38+E42+E46+E50+E54+E58+E62+E66+E70</f>
        <v>205</v>
      </c>
      <c r="F132" s="97">
        <f>F27+F34+F38+F42+F46+F50+F54+F58+F62+F66+F70</f>
        <v>125.5</v>
      </c>
      <c r="G132" s="97">
        <f>G27+G34+G38+G42+G46+G50+G54+G58+G62+G66+G70</f>
        <v>0</v>
      </c>
      <c r="H132" s="101">
        <f t="shared" si="28"/>
        <v>0</v>
      </c>
      <c r="I132" s="101">
        <f>I27+I34+I38+I42+I46+I50+I54+I58+I62+I66+I70</f>
        <v>0</v>
      </c>
      <c r="J132" s="101">
        <f>J27+J34+J38+J42+J46+J50+J54+J58+J62+J66+J70</f>
        <v>0</v>
      </c>
      <c r="K132" s="101">
        <f>K27+K34+K38+K42+K46+K50+K54+K58+K62+K66+K70</f>
        <v>0</v>
      </c>
      <c r="L132" s="102">
        <f t="shared" si="30"/>
        <v>205</v>
      </c>
      <c r="M132" s="102">
        <f>M27+M34+M38+M42+M46+M50+M54+M58+M62+M66+M70</f>
        <v>205</v>
      </c>
      <c r="N132" s="102">
        <f>N27+N34+N38+N42+N46+N50+N54+N58+N62+N66+N70</f>
        <v>125.5</v>
      </c>
      <c r="O132" s="102">
        <f>O27+O34+O38+O42+O46+O50+O54+O58+O62+O66+O70</f>
        <v>0</v>
      </c>
    </row>
    <row r="133" spans="1:15" ht="40.5" customHeight="1" x14ac:dyDescent="0.25">
      <c r="A133" s="209"/>
      <c r="B133" s="204" t="s">
        <v>226</v>
      </c>
      <c r="C133" s="436"/>
      <c r="D133" s="418">
        <f t="shared" si="32"/>
        <v>204</v>
      </c>
      <c r="E133" s="97">
        <f>E84</f>
        <v>204</v>
      </c>
      <c r="F133" s="97">
        <f>F84</f>
        <v>0</v>
      </c>
      <c r="G133" s="97">
        <f>G84</f>
        <v>0</v>
      </c>
      <c r="H133" s="101">
        <f t="shared" si="28"/>
        <v>0</v>
      </c>
      <c r="I133" s="101">
        <f>I84</f>
        <v>0</v>
      </c>
      <c r="J133" s="101">
        <f>J84</f>
        <v>0</v>
      </c>
      <c r="K133" s="101">
        <f>K84</f>
        <v>0</v>
      </c>
      <c r="L133" s="102">
        <f t="shared" si="30"/>
        <v>204</v>
      </c>
      <c r="M133" s="102">
        <f>M84</f>
        <v>204</v>
      </c>
      <c r="N133" s="102">
        <f>N84</f>
        <v>0</v>
      </c>
      <c r="O133" s="102">
        <f>O84</f>
        <v>0</v>
      </c>
    </row>
    <row r="134" spans="1:15" x14ac:dyDescent="0.25">
      <c r="A134" s="209"/>
      <c r="B134" s="204" t="s">
        <v>224</v>
      </c>
      <c r="C134" s="436"/>
      <c r="D134" s="418">
        <f t="shared" si="32"/>
        <v>346.5</v>
      </c>
      <c r="E134" s="97">
        <f>E74</f>
        <v>346.5</v>
      </c>
      <c r="F134" s="97">
        <f>F74</f>
        <v>246.1</v>
      </c>
      <c r="G134" s="97">
        <f>G74</f>
        <v>0</v>
      </c>
      <c r="H134" s="101">
        <f t="shared" si="28"/>
        <v>0</v>
      </c>
      <c r="I134" s="101">
        <f>I74</f>
        <v>0</v>
      </c>
      <c r="J134" s="101">
        <f>J74</f>
        <v>0</v>
      </c>
      <c r="K134" s="101">
        <f>K74</f>
        <v>0</v>
      </c>
      <c r="L134" s="102">
        <f t="shared" si="30"/>
        <v>346.5</v>
      </c>
      <c r="M134" s="102">
        <f>M74</f>
        <v>346.5</v>
      </c>
      <c r="N134" s="102">
        <f>N74</f>
        <v>246.1</v>
      </c>
      <c r="O134" s="102">
        <f>O74</f>
        <v>0</v>
      </c>
    </row>
    <row r="135" spans="1:15" ht="26.25" x14ac:dyDescent="0.25">
      <c r="A135" s="209"/>
      <c r="B135" s="204" t="s">
        <v>206</v>
      </c>
      <c r="C135" s="436"/>
      <c r="D135" s="418">
        <f t="shared" si="32"/>
        <v>149</v>
      </c>
      <c r="E135" s="97">
        <f>E80+E81</f>
        <v>149</v>
      </c>
      <c r="F135" s="97">
        <f>F80+F81</f>
        <v>85.4</v>
      </c>
      <c r="G135" s="97">
        <f>G80+G81</f>
        <v>0</v>
      </c>
      <c r="H135" s="101">
        <f t="shared" si="28"/>
        <v>0</v>
      </c>
      <c r="I135" s="101">
        <f>I80+I81</f>
        <v>0</v>
      </c>
      <c r="J135" s="101">
        <f>J80+J81</f>
        <v>0</v>
      </c>
      <c r="K135" s="101">
        <f>K80+K81</f>
        <v>0</v>
      </c>
      <c r="L135" s="102">
        <f t="shared" si="30"/>
        <v>149</v>
      </c>
      <c r="M135" s="102">
        <f>M80+M81</f>
        <v>149</v>
      </c>
      <c r="N135" s="102">
        <f>N80+N81</f>
        <v>85.4</v>
      </c>
      <c r="O135" s="102">
        <f>O80+O81</f>
        <v>0</v>
      </c>
    </row>
    <row r="136" spans="1:15" ht="26.25" x14ac:dyDescent="0.25">
      <c r="A136" s="209"/>
      <c r="B136" s="204" t="s">
        <v>227</v>
      </c>
      <c r="C136" s="436"/>
      <c r="D136" s="418">
        <f t="shared" si="32"/>
        <v>19</v>
      </c>
      <c r="E136" s="97">
        <f t="shared" ref="E136:G138" si="33">E28+E112</f>
        <v>19</v>
      </c>
      <c r="F136" s="97">
        <f t="shared" si="33"/>
        <v>0.5</v>
      </c>
      <c r="G136" s="97">
        <f t="shared" si="33"/>
        <v>0</v>
      </c>
      <c r="H136" s="101">
        <f t="shared" si="28"/>
        <v>0</v>
      </c>
      <c r="I136" s="101">
        <f t="shared" ref="I136:K138" si="34">I28+I112</f>
        <v>0</v>
      </c>
      <c r="J136" s="101">
        <f t="shared" si="34"/>
        <v>0</v>
      </c>
      <c r="K136" s="101">
        <f t="shared" si="34"/>
        <v>0</v>
      </c>
      <c r="L136" s="102">
        <f t="shared" si="30"/>
        <v>19</v>
      </c>
      <c r="M136" s="102">
        <f t="shared" ref="M136:O138" si="35">M28+M112</f>
        <v>19</v>
      </c>
      <c r="N136" s="102">
        <f t="shared" si="35"/>
        <v>0.5</v>
      </c>
      <c r="O136" s="102">
        <f t="shared" si="35"/>
        <v>0</v>
      </c>
    </row>
    <row r="137" spans="1:15" ht="26.25" x14ac:dyDescent="0.25">
      <c r="A137" s="209"/>
      <c r="B137" s="204" t="s">
        <v>205</v>
      </c>
      <c r="C137" s="436"/>
      <c r="D137" s="418">
        <f t="shared" si="32"/>
        <v>214</v>
      </c>
      <c r="E137" s="97">
        <f t="shared" si="33"/>
        <v>214</v>
      </c>
      <c r="F137" s="97">
        <f t="shared" si="33"/>
        <v>0</v>
      </c>
      <c r="G137" s="97">
        <f t="shared" si="33"/>
        <v>0</v>
      </c>
      <c r="H137" s="101">
        <f t="shared" si="28"/>
        <v>0</v>
      </c>
      <c r="I137" s="101">
        <f t="shared" si="34"/>
        <v>0</v>
      </c>
      <c r="J137" s="101">
        <f t="shared" si="34"/>
        <v>0</v>
      </c>
      <c r="K137" s="101">
        <f t="shared" si="34"/>
        <v>0</v>
      </c>
      <c r="L137" s="102">
        <f t="shared" si="30"/>
        <v>214</v>
      </c>
      <c r="M137" s="102">
        <f t="shared" si="35"/>
        <v>214</v>
      </c>
      <c r="N137" s="102">
        <f t="shared" si="35"/>
        <v>0</v>
      </c>
      <c r="O137" s="102">
        <f t="shared" si="35"/>
        <v>0</v>
      </c>
    </row>
    <row r="138" spans="1:15" x14ac:dyDescent="0.25">
      <c r="A138" s="209"/>
      <c r="B138" s="204" t="s">
        <v>228</v>
      </c>
      <c r="C138" s="436"/>
      <c r="D138" s="418">
        <f t="shared" si="32"/>
        <v>440</v>
      </c>
      <c r="E138" s="97">
        <f t="shared" si="33"/>
        <v>440</v>
      </c>
      <c r="F138" s="97">
        <f t="shared" si="33"/>
        <v>10.7</v>
      </c>
      <c r="G138" s="97">
        <f t="shared" si="33"/>
        <v>0</v>
      </c>
      <c r="H138" s="101">
        <f t="shared" si="28"/>
        <v>0</v>
      </c>
      <c r="I138" s="101">
        <f t="shared" si="34"/>
        <v>0</v>
      </c>
      <c r="J138" s="101">
        <f t="shared" si="34"/>
        <v>0</v>
      </c>
      <c r="K138" s="101">
        <f t="shared" si="34"/>
        <v>0</v>
      </c>
      <c r="L138" s="102">
        <f t="shared" si="30"/>
        <v>440</v>
      </c>
      <c r="M138" s="102">
        <f t="shared" si="35"/>
        <v>440</v>
      </c>
      <c r="N138" s="102">
        <f t="shared" si="35"/>
        <v>10.7</v>
      </c>
      <c r="O138" s="102">
        <f t="shared" si="35"/>
        <v>0</v>
      </c>
    </row>
    <row r="139" spans="1:15" x14ac:dyDescent="0.25">
      <c r="A139" s="209"/>
      <c r="B139" s="204" t="s">
        <v>232</v>
      </c>
      <c r="C139" s="436"/>
      <c r="D139" s="418">
        <f t="shared" si="32"/>
        <v>518.70000000000005</v>
      </c>
      <c r="E139" s="97">
        <f>E31+E115+E116</f>
        <v>518.70000000000005</v>
      </c>
      <c r="F139" s="97">
        <f>F31+F115+F116</f>
        <v>94.899999999999991</v>
      </c>
      <c r="G139" s="97">
        <f>G31+G115+G116</f>
        <v>0</v>
      </c>
      <c r="H139" s="101">
        <f t="shared" si="28"/>
        <v>0</v>
      </c>
      <c r="I139" s="101">
        <f>I31+I115+I116</f>
        <v>0</v>
      </c>
      <c r="J139" s="101">
        <f>J31+J115+J116</f>
        <v>0.1</v>
      </c>
      <c r="K139" s="101">
        <f>K31+K115+K116</f>
        <v>0</v>
      </c>
      <c r="L139" s="102">
        <f t="shared" si="30"/>
        <v>518.69999999999993</v>
      </c>
      <c r="M139" s="102">
        <f>M31+M115+M116</f>
        <v>518.69999999999993</v>
      </c>
      <c r="N139" s="102">
        <f>N31+N115+N116</f>
        <v>94.999999999999986</v>
      </c>
      <c r="O139" s="102">
        <f>O31+O115+O116</f>
        <v>0</v>
      </c>
    </row>
    <row r="140" spans="1:15" ht="39" x14ac:dyDescent="0.25">
      <c r="A140" s="210"/>
      <c r="B140" s="432" t="s">
        <v>225</v>
      </c>
      <c r="C140" s="437"/>
      <c r="D140" s="418">
        <f t="shared" si="32"/>
        <v>195</v>
      </c>
      <c r="E140" s="97">
        <f>E35+E39+E43+E47+E51+E55+E59+E63+E67+E71+E72+E86+E88+E90+E92+E94+E96+E98+E100+E102+E104+E106</f>
        <v>195</v>
      </c>
      <c r="F140" s="97">
        <f>F35+F39+F43+F47+F51+F55+F59+F63+F67+F71+F72+F86+F88+F90+F92+F94+F96+F98+F100+F102+F104+F106</f>
        <v>132.4</v>
      </c>
      <c r="G140" s="97">
        <f>G35+G39+G43+G47+G51+G55+G59+G63+G67+G71+G72+G86+G88+G90+G92+G94+G96+G98+G100+G102+G104+G106</f>
        <v>0</v>
      </c>
      <c r="H140" s="101">
        <f t="shared" si="28"/>
        <v>0</v>
      </c>
      <c r="I140" s="101">
        <f>I35+I39+I43+I47+I51+I55+I59+I63+I67+I71+I72+I86+I88+I90+I92+I94+I96+I98+I100+I102+I104+I106</f>
        <v>0</v>
      </c>
      <c r="J140" s="101">
        <f>J35+J39+J43+J47+J51+J55+J59+J63+J67+J71+J72+J86+J88+J90+J92+J94+J96+J98+J100+J102+J104+J106</f>
        <v>0</v>
      </c>
      <c r="K140" s="101">
        <f>K35+K39+K43+K47+K51+K55+K59+K63+K67+K71+K72+K86+K88+K90+K92+K94+K96+K98+K100+K102+K104+K106</f>
        <v>0</v>
      </c>
      <c r="L140" s="102">
        <f t="shared" si="30"/>
        <v>195</v>
      </c>
      <c r="M140" s="102">
        <f>M35+M39+M43+M47+M51+M55+M59+M63+M67+M71+M72+M86+M88+M90+M92+M94+M96+M98+M100+M102+M104+M106</f>
        <v>195</v>
      </c>
      <c r="N140" s="102">
        <f>N35+N39+N43+N47+N51+N55+N59+N63+N67+N71+N72+N86+N88+N90+N92+N94+N96+N98+N100+N102+N104+N106</f>
        <v>132.30000000000001</v>
      </c>
      <c r="O140" s="102">
        <f>O35+O39+O43+O47+O51+O55+O59+O63+O67+O71+O72+O86+O88+O90+O92+O94+O96+O98+O100+O102+O104+O106</f>
        <v>0</v>
      </c>
    </row>
    <row r="141" spans="1:15" x14ac:dyDescent="0.25">
      <c r="A141" s="7"/>
      <c r="B141" s="51"/>
      <c r="C141" s="136"/>
      <c r="D141" s="51"/>
      <c r="E141" s="51"/>
      <c r="F141" s="51"/>
      <c r="G141" s="51"/>
      <c r="H141" s="51"/>
      <c r="I141" s="51"/>
      <c r="J141" s="51"/>
      <c r="K141" s="51"/>
      <c r="L141" s="51"/>
      <c r="M141" s="51"/>
      <c r="N141" s="51"/>
      <c r="O141" s="7"/>
    </row>
    <row r="142" spans="1:15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</row>
    <row r="143" spans="1:15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</row>
    <row r="144" spans="1:15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</row>
    <row r="145" spans="1:15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</row>
    <row r="146" spans="1:15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</row>
    <row r="147" spans="1:15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</row>
    <row r="148" spans="1:15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</row>
    <row r="149" spans="1:15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</row>
    <row r="150" spans="1:15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</row>
    <row r="151" spans="1:15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</row>
    <row r="152" spans="1:15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</row>
    <row r="153" spans="1:15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</row>
    <row r="154" spans="1:15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</row>
    <row r="155" spans="1:15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</row>
    <row r="156" spans="1:15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</row>
    <row r="157" spans="1:15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</row>
    <row r="158" spans="1:15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</row>
    <row r="159" spans="1:15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</row>
    <row r="160" spans="1:15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</row>
    <row r="161" spans="1:15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</row>
    <row r="162" spans="1:15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</row>
    <row r="163" spans="1:15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</row>
    <row r="164" spans="1:15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</row>
    <row r="165" spans="1:15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</row>
    <row r="166" spans="1:15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</row>
    <row r="167" spans="1:15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</row>
    <row r="168" spans="1:15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</row>
    <row r="169" spans="1:15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</row>
    <row r="170" spans="1:15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</row>
    <row r="171" spans="1:15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</row>
    <row r="172" spans="1:15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</row>
    <row r="173" spans="1:15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</row>
    <row r="174" spans="1:15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</row>
    <row r="175" spans="1:15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</row>
    <row r="176" spans="1:15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</row>
    <row r="177" spans="1:15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</row>
    <row r="178" spans="1:15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</row>
    <row r="179" spans="1:15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</row>
    <row r="180" spans="1:15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</row>
    <row r="181" spans="1:15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</row>
    <row r="182" spans="1:15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</row>
    <row r="183" spans="1:15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</row>
    <row r="184" spans="1:15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</row>
    <row r="185" spans="1:15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</row>
    <row r="186" spans="1:15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</row>
    <row r="187" spans="1:15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</row>
    <row r="188" spans="1:15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</row>
    <row r="189" spans="1:15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</row>
    <row r="190" spans="1:15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</row>
    <row r="191" spans="1:15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</row>
    <row r="192" spans="1:15" x14ac:dyDescent="0.25">
      <c r="A192" s="7"/>
      <c r="B192" s="7"/>
      <c r="C192" s="53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</row>
    <row r="193" spans="1:15" x14ac:dyDescent="0.25">
      <c r="A193" s="7"/>
      <c r="B193" s="7"/>
      <c r="C193" s="53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</row>
    <row r="194" spans="1:15" x14ac:dyDescent="0.25">
      <c r="A194" s="7"/>
      <c r="B194" s="7"/>
      <c r="C194" s="53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</row>
    <row r="195" spans="1:15" x14ac:dyDescent="0.25">
      <c r="A195" s="7"/>
      <c r="B195" s="7"/>
      <c r="C195" s="53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</row>
    <row r="196" spans="1:15" x14ac:dyDescent="0.25">
      <c r="A196" s="7"/>
      <c r="B196" s="7"/>
      <c r="C196" s="53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</row>
    <row r="197" spans="1:15" x14ac:dyDescent="0.25">
      <c r="A197" s="7"/>
      <c r="B197" s="7"/>
      <c r="C197" s="53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</row>
    <row r="198" spans="1:15" x14ac:dyDescent="0.25">
      <c r="A198" s="7"/>
      <c r="B198" s="7"/>
      <c r="C198" s="53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</row>
    <row r="199" spans="1:15" x14ac:dyDescent="0.25">
      <c r="A199" s="7"/>
      <c r="B199" s="7"/>
      <c r="C199" s="53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</row>
    <row r="200" spans="1:15" x14ac:dyDescent="0.25">
      <c r="A200" s="7"/>
      <c r="B200" s="7"/>
      <c r="C200" s="53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</row>
    <row r="201" spans="1:15" x14ac:dyDescent="0.25">
      <c r="A201" s="7"/>
      <c r="B201" s="7"/>
      <c r="C201" s="53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</row>
    <row r="202" spans="1:15" x14ac:dyDescent="0.25">
      <c r="A202" s="7"/>
      <c r="B202" s="7"/>
      <c r="C202" s="53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</row>
    <row r="203" spans="1:15" x14ac:dyDescent="0.25">
      <c r="A203" s="7"/>
      <c r="B203" s="7"/>
      <c r="C203" s="53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</row>
    <row r="204" spans="1:15" x14ac:dyDescent="0.25">
      <c r="A204" s="7"/>
      <c r="B204" s="7"/>
      <c r="C204" s="53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</row>
    <row r="205" spans="1:15" x14ac:dyDescent="0.25">
      <c r="A205" s="7"/>
      <c r="B205" s="7"/>
      <c r="C205" s="53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</row>
    <row r="206" spans="1:15" x14ac:dyDescent="0.25">
      <c r="A206" s="7"/>
      <c r="B206" s="7"/>
      <c r="C206" s="53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</row>
    <row r="207" spans="1:15" x14ac:dyDescent="0.25">
      <c r="A207" s="7"/>
      <c r="B207" s="7"/>
      <c r="C207" s="53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</row>
    <row r="208" spans="1:15" x14ac:dyDescent="0.25">
      <c r="A208" s="7"/>
      <c r="B208" s="7"/>
      <c r="C208" s="53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</row>
    <row r="209" spans="1:15" x14ac:dyDescent="0.25">
      <c r="A209" s="7"/>
      <c r="B209" s="7"/>
      <c r="C209" s="53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</row>
    <row r="210" spans="1:15" x14ac:dyDescent="0.25">
      <c r="A210" s="7"/>
      <c r="B210" s="7"/>
      <c r="C210" s="53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</row>
    <row r="211" spans="1:15" x14ac:dyDescent="0.25">
      <c r="A211" s="7"/>
      <c r="B211" s="7"/>
      <c r="C211" s="53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</row>
    <row r="212" spans="1:15" x14ac:dyDescent="0.25">
      <c r="A212" s="7"/>
      <c r="B212" s="7"/>
      <c r="C212" s="53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</row>
    <row r="213" spans="1:15" x14ac:dyDescent="0.25">
      <c r="A213" s="7"/>
      <c r="B213" s="7"/>
      <c r="C213" s="53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</row>
    <row r="214" spans="1:15" x14ac:dyDescent="0.25">
      <c r="A214" s="7"/>
      <c r="B214" s="7"/>
      <c r="C214" s="53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</row>
    <row r="215" spans="1:15" x14ac:dyDescent="0.25">
      <c r="A215" s="7"/>
      <c r="B215" s="7"/>
      <c r="C215" s="53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</row>
    <row r="216" spans="1:15" x14ac:dyDescent="0.25">
      <c r="A216" s="7"/>
      <c r="B216" s="7"/>
      <c r="C216" s="53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</row>
    <row r="217" spans="1:15" x14ac:dyDescent="0.25">
      <c r="A217" s="7"/>
      <c r="B217" s="7"/>
      <c r="C217" s="53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</row>
    <row r="218" spans="1:15" x14ac:dyDescent="0.25">
      <c r="A218" s="7"/>
      <c r="B218" s="7"/>
      <c r="C218" s="53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</row>
    <row r="219" spans="1:15" x14ac:dyDescent="0.25">
      <c r="A219" s="7"/>
      <c r="B219" s="7"/>
      <c r="C219" s="53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</row>
    <row r="220" spans="1:15" x14ac:dyDescent="0.25">
      <c r="A220" s="7"/>
      <c r="B220" s="7"/>
      <c r="C220" s="53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</row>
    <row r="221" spans="1:15" x14ac:dyDescent="0.25">
      <c r="A221" s="7"/>
      <c r="B221" s="7"/>
      <c r="C221" s="53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</row>
    <row r="222" spans="1:15" x14ac:dyDescent="0.25">
      <c r="A222" s="7"/>
      <c r="B222" s="7"/>
      <c r="C222" s="53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</row>
    <row r="223" spans="1:15" x14ac:dyDescent="0.25">
      <c r="A223" s="7"/>
      <c r="B223" s="7"/>
      <c r="C223" s="53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</row>
    <row r="224" spans="1:15" x14ac:dyDescent="0.25">
      <c r="A224" s="7"/>
      <c r="B224" s="7"/>
      <c r="C224" s="53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</row>
    <row r="225" spans="1:15" x14ac:dyDescent="0.25">
      <c r="A225" s="7"/>
      <c r="B225" s="7"/>
      <c r="C225" s="53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</row>
    <row r="226" spans="1:15" x14ac:dyDescent="0.25">
      <c r="A226" s="7"/>
      <c r="B226" s="7"/>
      <c r="C226" s="53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</row>
    <row r="227" spans="1:15" x14ac:dyDescent="0.25">
      <c r="A227" s="7"/>
      <c r="B227" s="7"/>
      <c r="C227" s="53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</row>
    <row r="228" spans="1:15" x14ac:dyDescent="0.25">
      <c r="A228" s="7"/>
      <c r="B228" s="7"/>
      <c r="C228" s="53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</row>
    <row r="229" spans="1:15" x14ac:dyDescent="0.25">
      <c r="A229" s="7"/>
      <c r="B229" s="7"/>
      <c r="C229" s="53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</row>
    <row r="230" spans="1:15" x14ac:dyDescent="0.25">
      <c r="A230" s="7"/>
      <c r="B230" s="7"/>
      <c r="C230" s="53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</row>
    <row r="231" spans="1:15" x14ac:dyDescent="0.25">
      <c r="A231" s="7"/>
      <c r="B231" s="7"/>
      <c r="C231" s="53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</row>
    <row r="232" spans="1:15" x14ac:dyDescent="0.25">
      <c r="A232" s="7"/>
      <c r="B232" s="7"/>
      <c r="C232" s="53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</row>
    <row r="233" spans="1:15" x14ac:dyDescent="0.25">
      <c r="A233" s="7"/>
      <c r="B233" s="7"/>
      <c r="C233" s="53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</row>
    <row r="234" spans="1:15" x14ac:dyDescent="0.25">
      <c r="A234" s="7"/>
      <c r="B234" s="7"/>
      <c r="C234" s="53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</row>
    <row r="235" spans="1:15" x14ac:dyDescent="0.25">
      <c r="A235" s="7"/>
      <c r="B235" s="7"/>
      <c r="C235" s="53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</row>
    <row r="236" spans="1:15" x14ac:dyDescent="0.25">
      <c r="C236" s="54"/>
    </row>
    <row r="237" spans="1:15" x14ac:dyDescent="0.25">
      <c r="C237" s="54"/>
    </row>
    <row r="238" spans="1:15" x14ac:dyDescent="0.25">
      <c r="C238" s="54"/>
    </row>
    <row r="239" spans="1:15" x14ac:dyDescent="0.25">
      <c r="C239" s="54"/>
    </row>
    <row r="240" spans="1:15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  <row r="521" spans="3:3" x14ac:dyDescent="0.25">
      <c r="C521" s="54"/>
    </row>
    <row r="522" spans="3:3" x14ac:dyDescent="0.25">
      <c r="C522" s="54"/>
    </row>
    <row r="523" spans="3:3" x14ac:dyDescent="0.25">
      <c r="C523" s="54"/>
    </row>
    <row r="524" spans="3:3" x14ac:dyDescent="0.25">
      <c r="C524" s="54"/>
    </row>
    <row r="525" spans="3:3" x14ac:dyDescent="0.25">
      <c r="C525" s="54"/>
    </row>
    <row r="526" spans="3:3" x14ac:dyDescent="0.25">
      <c r="C526" s="54"/>
    </row>
    <row r="527" spans="3:3" x14ac:dyDescent="0.25">
      <c r="C527" s="54"/>
    </row>
    <row r="528" spans="3:3" x14ac:dyDescent="0.25">
      <c r="C528" s="54"/>
    </row>
    <row r="529" spans="3:3" x14ac:dyDescent="0.25">
      <c r="C529" s="54"/>
    </row>
    <row r="530" spans="3:3" x14ac:dyDescent="0.25">
      <c r="C530" s="54"/>
    </row>
    <row r="531" spans="3:3" x14ac:dyDescent="0.25">
      <c r="C531" s="54"/>
    </row>
    <row r="532" spans="3:3" x14ac:dyDescent="0.25">
      <c r="C532" s="54"/>
    </row>
    <row r="533" spans="3:3" x14ac:dyDescent="0.25">
      <c r="C533" s="54"/>
    </row>
    <row r="534" spans="3:3" x14ac:dyDescent="0.25">
      <c r="C534" s="54"/>
    </row>
    <row r="535" spans="3:3" x14ac:dyDescent="0.25">
      <c r="C535" s="54"/>
    </row>
    <row r="536" spans="3:3" x14ac:dyDescent="0.25">
      <c r="C536" s="54"/>
    </row>
    <row r="537" spans="3:3" x14ac:dyDescent="0.25">
      <c r="C537" s="54"/>
    </row>
    <row r="538" spans="3:3" x14ac:dyDescent="0.25">
      <c r="C538" s="54"/>
    </row>
    <row r="539" spans="3:3" x14ac:dyDescent="0.25">
      <c r="C539" s="54"/>
    </row>
    <row r="540" spans="3:3" x14ac:dyDescent="0.25">
      <c r="C540" s="54"/>
    </row>
    <row r="541" spans="3:3" x14ac:dyDescent="0.25">
      <c r="C541" s="54"/>
    </row>
    <row r="542" spans="3:3" x14ac:dyDescent="0.25">
      <c r="C542" s="54"/>
    </row>
    <row r="543" spans="3:3" x14ac:dyDescent="0.25">
      <c r="C543" s="54"/>
    </row>
    <row r="544" spans="3:3" x14ac:dyDescent="0.25">
      <c r="C544" s="54"/>
    </row>
    <row r="545" spans="3:3" x14ac:dyDescent="0.25">
      <c r="C545" s="54"/>
    </row>
    <row r="546" spans="3:3" x14ac:dyDescent="0.25">
      <c r="C546" s="54"/>
    </row>
    <row r="547" spans="3:3" x14ac:dyDescent="0.25">
      <c r="C547" s="54"/>
    </row>
    <row r="548" spans="3:3" x14ac:dyDescent="0.25">
      <c r="C548" s="54"/>
    </row>
    <row r="549" spans="3:3" x14ac:dyDescent="0.25">
      <c r="C549" s="54"/>
    </row>
    <row r="550" spans="3:3" x14ac:dyDescent="0.25">
      <c r="C550" s="54"/>
    </row>
    <row r="551" spans="3:3" x14ac:dyDescent="0.25">
      <c r="C551" s="54"/>
    </row>
    <row r="552" spans="3:3" x14ac:dyDescent="0.25">
      <c r="C552" s="54"/>
    </row>
    <row r="553" spans="3:3" x14ac:dyDescent="0.25">
      <c r="C553" s="54"/>
    </row>
    <row r="554" spans="3:3" x14ac:dyDescent="0.25">
      <c r="C554" s="54"/>
    </row>
    <row r="555" spans="3:3" x14ac:dyDescent="0.25">
      <c r="C555" s="54"/>
    </row>
    <row r="556" spans="3:3" x14ac:dyDescent="0.25">
      <c r="C556" s="54"/>
    </row>
    <row r="557" spans="3:3" x14ac:dyDescent="0.25">
      <c r="C557" s="54"/>
    </row>
    <row r="558" spans="3:3" x14ac:dyDescent="0.25">
      <c r="C558" s="54"/>
    </row>
    <row r="559" spans="3:3" x14ac:dyDescent="0.25">
      <c r="C559" s="54"/>
    </row>
    <row r="560" spans="3:3" x14ac:dyDescent="0.25">
      <c r="C560" s="54"/>
    </row>
    <row r="561" spans="3:3" x14ac:dyDescent="0.25">
      <c r="C561" s="54"/>
    </row>
    <row r="562" spans="3:3" x14ac:dyDescent="0.25">
      <c r="C562" s="54"/>
    </row>
    <row r="563" spans="3:3" x14ac:dyDescent="0.25">
      <c r="C563" s="54"/>
    </row>
    <row r="564" spans="3:3" x14ac:dyDescent="0.25">
      <c r="C564" s="54"/>
    </row>
  </sheetData>
  <mergeCells count="44">
    <mergeCell ref="C88:C89"/>
    <mergeCell ref="H10:H12"/>
    <mergeCell ref="B83:O83"/>
    <mergeCell ref="E10:G10"/>
    <mergeCell ref="E11:F11"/>
    <mergeCell ref="G11:G12"/>
    <mergeCell ref="C72:C73"/>
    <mergeCell ref="B13:O13"/>
    <mergeCell ref="I11:J11"/>
    <mergeCell ref="D10:D12"/>
    <mergeCell ref="B77:O77"/>
    <mergeCell ref="C74:C75"/>
    <mergeCell ref="C10:C12"/>
    <mergeCell ref="K11:K12"/>
    <mergeCell ref="C84:C85"/>
    <mergeCell ref="C86:C87"/>
    <mergeCell ref="A116:A117"/>
    <mergeCell ref="A110:A115"/>
    <mergeCell ref="C116:C117"/>
    <mergeCell ref="C90:C91"/>
    <mergeCell ref="C92:C93"/>
    <mergeCell ref="C100:C101"/>
    <mergeCell ref="C104:C105"/>
    <mergeCell ref="B109:O109"/>
    <mergeCell ref="C102:C103"/>
    <mergeCell ref="C94:C95"/>
    <mergeCell ref="C98:C99"/>
    <mergeCell ref="C96:C97"/>
    <mergeCell ref="B5:O5"/>
    <mergeCell ref="B6:O6"/>
    <mergeCell ref="A78:A81"/>
    <mergeCell ref="C106:C107"/>
    <mergeCell ref="B1:O1"/>
    <mergeCell ref="B2:O2"/>
    <mergeCell ref="B3:O3"/>
    <mergeCell ref="B4:O4"/>
    <mergeCell ref="I10:K10"/>
    <mergeCell ref="A8:O8"/>
    <mergeCell ref="L10:L12"/>
    <mergeCell ref="M10:O10"/>
    <mergeCell ref="M11:N11"/>
    <mergeCell ref="O11:O12"/>
    <mergeCell ref="A10:A12"/>
    <mergeCell ref="B10:B12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4"/>
  <sheetViews>
    <sheetView showZeros="0" workbookViewId="0">
      <selection activeCell="M5" sqref="M5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4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08" t="s">
        <v>354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</row>
    <row r="2" spans="1:17" x14ac:dyDescent="0.25">
      <c r="B2" s="508" t="s">
        <v>445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</row>
    <row r="3" spans="1:17" x14ac:dyDescent="0.25">
      <c r="B3" s="508" t="s">
        <v>466</v>
      </c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</row>
    <row r="4" spans="1:17" x14ac:dyDescent="0.25">
      <c r="B4" s="508" t="s">
        <v>367</v>
      </c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</row>
    <row r="5" spans="1:17" x14ac:dyDescent="0.25">
      <c r="A5" s="7"/>
      <c r="B5" s="7"/>
      <c r="C5" s="153"/>
      <c r="D5" s="7"/>
      <c r="E5" s="153"/>
      <c r="F5" s="153"/>
      <c r="G5" s="153"/>
      <c r="H5" s="153"/>
      <c r="I5" s="153"/>
      <c r="J5" s="153"/>
      <c r="K5" s="153"/>
      <c r="L5" s="153"/>
      <c r="M5" s="153"/>
      <c r="N5" s="153"/>
      <c r="O5" s="7"/>
    </row>
    <row r="6" spans="1:17" ht="32.25" customHeight="1" x14ac:dyDescent="0.25">
      <c r="A6" s="518" t="s">
        <v>449</v>
      </c>
      <c r="B6" s="518"/>
      <c r="C6" s="518"/>
      <c r="D6" s="518"/>
      <c r="E6" s="518"/>
      <c r="F6" s="518"/>
      <c r="G6" s="518"/>
      <c r="H6" s="518"/>
      <c r="I6" s="518"/>
      <c r="J6" s="518"/>
      <c r="K6" s="518"/>
      <c r="L6" s="518"/>
      <c r="M6" s="518"/>
      <c r="N6" s="518"/>
      <c r="O6" s="518"/>
    </row>
    <row r="7" spans="1:17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456</v>
      </c>
    </row>
    <row r="8" spans="1:17" ht="15" customHeight="1" x14ac:dyDescent="0.25">
      <c r="A8" s="464" t="s">
        <v>5</v>
      </c>
      <c r="B8" s="467" t="s">
        <v>351</v>
      </c>
      <c r="C8" s="467" t="s">
        <v>54</v>
      </c>
      <c r="D8" s="478" t="s">
        <v>362</v>
      </c>
      <c r="E8" s="482" t="s">
        <v>200</v>
      </c>
      <c r="F8" s="482"/>
      <c r="G8" s="483"/>
      <c r="H8" s="470" t="s">
        <v>364</v>
      </c>
      <c r="I8" s="473" t="s">
        <v>200</v>
      </c>
      <c r="J8" s="474"/>
      <c r="K8" s="475"/>
      <c r="L8" s="519" t="s">
        <v>0</v>
      </c>
      <c r="M8" s="485" t="s">
        <v>200</v>
      </c>
      <c r="N8" s="486"/>
      <c r="O8" s="487"/>
    </row>
    <row r="9" spans="1:17" x14ac:dyDescent="0.25">
      <c r="A9" s="465"/>
      <c r="B9" s="468"/>
      <c r="C9" s="468"/>
      <c r="D9" s="479"/>
      <c r="E9" s="483" t="s">
        <v>1</v>
      </c>
      <c r="F9" s="490"/>
      <c r="G9" s="484" t="s">
        <v>2</v>
      </c>
      <c r="H9" s="471"/>
      <c r="I9" s="496" t="s">
        <v>1</v>
      </c>
      <c r="J9" s="496"/>
      <c r="K9" s="460" t="s">
        <v>2</v>
      </c>
      <c r="L9" s="520"/>
      <c r="M9" s="477" t="s">
        <v>1</v>
      </c>
      <c r="N9" s="477"/>
      <c r="O9" s="459" t="s">
        <v>2</v>
      </c>
    </row>
    <row r="10" spans="1:17" ht="28.5" customHeight="1" x14ac:dyDescent="0.25">
      <c r="A10" s="466"/>
      <c r="B10" s="469"/>
      <c r="C10" s="469"/>
      <c r="D10" s="480"/>
      <c r="E10" s="141" t="s">
        <v>3</v>
      </c>
      <c r="F10" s="142" t="s">
        <v>4</v>
      </c>
      <c r="G10" s="484"/>
      <c r="H10" s="472"/>
      <c r="I10" s="145" t="s">
        <v>3</v>
      </c>
      <c r="J10" s="139" t="s">
        <v>4</v>
      </c>
      <c r="K10" s="460"/>
      <c r="L10" s="521"/>
      <c r="M10" s="140" t="s">
        <v>3</v>
      </c>
      <c r="N10" s="138" t="s">
        <v>4</v>
      </c>
      <c r="O10" s="459"/>
    </row>
    <row r="11" spans="1:17" ht="15.95" customHeight="1" x14ac:dyDescent="0.25">
      <c r="A11" s="20" t="s">
        <v>72</v>
      </c>
      <c r="B11" s="461" t="s">
        <v>176</v>
      </c>
      <c r="C11" s="462"/>
      <c r="D11" s="462"/>
      <c r="E11" s="462"/>
      <c r="F11" s="462"/>
      <c r="G11" s="462"/>
      <c r="H11" s="462"/>
      <c r="I11" s="462"/>
      <c r="J11" s="462"/>
      <c r="K11" s="462"/>
      <c r="L11" s="462"/>
      <c r="M11" s="462"/>
      <c r="N11" s="462"/>
      <c r="O11" s="463"/>
    </row>
    <row r="12" spans="1:17" ht="15" customHeight="1" x14ac:dyDescent="0.25">
      <c r="A12" s="6" t="s">
        <v>187</v>
      </c>
      <c r="B12" s="154" t="s">
        <v>20</v>
      </c>
      <c r="C12" s="82"/>
      <c r="D12" s="9">
        <f t="shared" ref="D12:K12" si="0">D13+D14</f>
        <v>1020.1999999999999</v>
      </c>
      <c r="E12" s="9">
        <f t="shared" si="0"/>
        <v>1020.1999999999999</v>
      </c>
      <c r="F12" s="9">
        <f t="shared" si="0"/>
        <v>624.9</v>
      </c>
      <c r="G12" s="9">
        <f t="shared" si="0"/>
        <v>0</v>
      </c>
      <c r="H12" s="10">
        <f t="shared" si="0"/>
        <v>0</v>
      </c>
      <c r="I12" s="10">
        <f t="shared" si="0"/>
        <v>0</v>
      </c>
      <c r="J12" s="10">
        <f t="shared" si="0"/>
        <v>0</v>
      </c>
      <c r="K12" s="10">
        <f t="shared" si="0"/>
        <v>0</v>
      </c>
      <c r="L12" s="12">
        <f t="shared" ref="L12:O12" si="1">L13+L14</f>
        <v>1020.1999999999999</v>
      </c>
      <c r="M12" s="12">
        <f t="shared" si="1"/>
        <v>1020.1999999999999</v>
      </c>
      <c r="N12" s="12">
        <f t="shared" si="1"/>
        <v>624.9</v>
      </c>
      <c r="O12" s="12">
        <f t="shared" si="1"/>
        <v>0</v>
      </c>
      <c r="P12" s="71" t="s">
        <v>329</v>
      </c>
      <c r="Q12" s="72"/>
    </row>
    <row r="13" spans="1:17" ht="15" customHeight="1" x14ac:dyDescent="0.25">
      <c r="A13" s="20"/>
      <c r="B13" s="154"/>
      <c r="C13" s="31" t="s">
        <v>30</v>
      </c>
      <c r="D13" s="17">
        <f>E13+G13</f>
        <v>3.3</v>
      </c>
      <c r="E13" s="17">
        <v>3.3</v>
      </c>
      <c r="F13" s="17"/>
      <c r="G13" s="17"/>
      <c r="H13" s="11">
        <f t="shared" ref="H13:H21" si="2">I13+K13</f>
        <v>0</v>
      </c>
      <c r="I13" s="11"/>
      <c r="J13" s="11"/>
      <c r="K13" s="11"/>
      <c r="L13" s="13">
        <f t="shared" ref="L13:L21" si="3">M13+O13</f>
        <v>3.3</v>
      </c>
      <c r="M13" s="13">
        <f t="shared" ref="M13:M21" si="4">E13+I13</f>
        <v>3.3</v>
      </c>
      <c r="N13" s="13">
        <f t="shared" ref="N13:N21" si="5">F13+J13</f>
        <v>0</v>
      </c>
      <c r="O13" s="13">
        <f t="shared" ref="O13:O21" si="6">G13+K13</f>
        <v>0</v>
      </c>
      <c r="P13" s="71" t="s">
        <v>330</v>
      </c>
      <c r="Q13" s="72"/>
    </row>
    <row r="14" spans="1:17" ht="15" customHeight="1" x14ac:dyDescent="0.25">
      <c r="A14" s="156"/>
      <c r="B14" s="157"/>
      <c r="C14" s="31" t="s">
        <v>51</v>
      </c>
      <c r="D14" s="17">
        <f>E14+G14</f>
        <v>1016.9</v>
      </c>
      <c r="E14" s="17">
        <v>1016.9</v>
      </c>
      <c r="F14" s="17">
        <v>624.9</v>
      </c>
      <c r="G14" s="17"/>
      <c r="H14" s="11">
        <f t="shared" si="2"/>
        <v>0</v>
      </c>
      <c r="I14" s="11"/>
      <c r="J14" s="11"/>
      <c r="K14" s="11"/>
      <c r="L14" s="13">
        <f t="shared" si="3"/>
        <v>1016.9</v>
      </c>
      <c r="M14" s="13">
        <f t="shared" si="4"/>
        <v>1016.9</v>
      </c>
      <c r="N14" s="13">
        <f t="shared" si="5"/>
        <v>624.9</v>
      </c>
      <c r="O14" s="13">
        <f t="shared" si="6"/>
        <v>0</v>
      </c>
      <c r="P14" s="71" t="s">
        <v>331</v>
      </c>
      <c r="Q14" s="72"/>
    </row>
    <row r="15" spans="1:17" ht="15" customHeight="1" x14ac:dyDescent="0.25">
      <c r="A15" s="20" t="s">
        <v>73</v>
      </c>
      <c r="B15" s="154" t="s">
        <v>55</v>
      </c>
      <c r="C15" s="31" t="s">
        <v>51</v>
      </c>
      <c r="D15" s="17">
        <f>E15+G15</f>
        <v>426.9</v>
      </c>
      <c r="E15" s="17">
        <v>426.9</v>
      </c>
      <c r="F15" s="17">
        <v>317.39999999999998</v>
      </c>
      <c r="G15" s="17"/>
      <c r="H15" s="11">
        <f t="shared" si="2"/>
        <v>0</v>
      </c>
      <c r="I15" s="11"/>
      <c r="J15" s="11"/>
      <c r="K15" s="11"/>
      <c r="L15" s="13">
        <f t="shared" si="3"/>
        <v>426.9</v>
      </c>
      <c r="M15" s="13">
        <f t="shared" si="4"/>
        <v>426.9</v>
      </c>
      <c r="N15" s="13">
        <f t="shared" si="5"/>
        <v>317.39999999999998</v>
      </c>
      <c r="O15" s="13">
        <f t="shared" si="6"/>
        <v>0</v>
      </c>
      <c r="P15" s="71" t="s">
        <v>332</v>
      </c>
      <c r="Q15" s="72"/>
    </row>
    <row r="16" spans="1:17" ht="15" customHeight="1" x14ac:dyDescent="0.25">
      <c r="A16" s="6" t="s">
        <v>74</v>
      </c>
      <c r="B16" s="30" t="s">
        <v>33</v>
      </c>
      <c r="C16" s="31" t="s">
        <v>51</v>
      </c>
      <c r="D16" s="17">
        <f t="shared" ref="D16:D51" si="7">E16+G16</f>
        <v>465.9</v>
      </c>
      <c r="E16" s="17">
        <v>465.9</v>
      </c>
      <c r="F16" s="17">
        <v>345</v>
      </c>
      <c r="G16" s="17"/>
      <c r="H16" s="11">
        <f t="shared" si="2"/>
        <v>0</v>
      </c>
      <c r="I16" s="11"/>
      <c r="J16" s="11"/>
      <c r="K16" s="11"/>
      <c r="L16" s="13">
        <f t="shared" si="3"/>
        <v>465.9</v>
      </c>
      <c r="M16" s="13">
        <f t="shared" si="4"/>
        <v>465.9</v>
      </c>
      <c r="N16" s="13">
        <f t="shared" si="5"/>
        <v>345</v>
      </c>
      <c r="O16" s="13">
        <f t="shared" si="6"/>
        <v>0</v>
      </c>
      <c r="P16" s="71" t="s">
        <v>335</v>
      </c>
      <c r="Q16" s="72"/>
    </row>
    <row r="17" spans="1:17" ht="15" customHeight="1" x14ac:dyDescent="0.25">
      <c r="A17" s="6" t="s">
        <v>75</v>
      </c>
      <c r="B17" s="30" t="s">
        <v>164</v>
      </c>
      <c r="C17" s="31" t="s">
        <v>51</v>
      </c>
      <c r="D17" s="17">
        <f t="shared" si="7"/>
        <v>742.1</v>
      </c>
      <c r="E17" s="17">
        <v>742.1</v>
      </c>
      <c r="F17" s="17">
        <v>550.29999999999995</v>
      </c>
      <c r="G17" s="17"/>
      <c r="H17" s="11">
        <f t="shared" si="2"/>
        <v>0</v>
      </c>
      <c r="I17" s="11"/>
      <c r="J17" s="11"/>
      <c r="K17" s="11"/>
      <c r="L17" s="13">
        <f t="shared" si="3"/>
        <v>742.1</v>
      </c>
      <c r="M17" s="13">
        <f t="shared" si="4"/>
        <v>742.1</v>
      </c>
      <c r="N17" s="13">
        <f t="shared" si="5"/>
        <v>550.29999999999995</v>
      </c>
      <c r="O17" s="13">
        <f t="shared" si="6"/>
        <v>0</v>
      </c>
      <c r="P17" s="71" t="s">
        <v>333</v>
      </c>
      <c r="Q17" s="72"/>
    </row>
    <row r="18" spans="1:17" ht="15" customHeight="1" x14ac:dyDescent="0.25">
      <c r="A18" s="6" t="s">
        <v>76</v>
      </c>
      <c r="B18" s="30" t="s">
        <v>171</v>
      </c>
      <c r="C18" s="31" t="s">
        <v>51</v>
      </c>
      <c r="D18" s="17">
        <f t="shared" si="7"/>
        <v>401.2</v>
      </c>
      <c r="E18" s="17">
        <v>401.2</v>
      </c>
      <c r="F18" s="17">
        <v>298.5</v>
      </c>
      <c r="G18" s="17"/>
      <c r="H18" s="11">
        <f t="shared" si="2"/>
        <v>0</v>
      </c>
      <c r="I18" s="11"/>
      <c r="J18" s="11"/>
      <c r="K18" s="11"/>
      <c r="L18" s="13">
        <f t="shared" si="3"/>
        <v>401.2</v>
      </c>
      <c r="M18" s="13">
        <f t="shared" si="4"/>
        <v>401.2</v>
      </c>
      <c r="N18" s="13">
        <f t="shared" si="5"/>
        <v>298.5</v>
      </c>
      <c r="O18" s="13">
        <f t="shared" si="6"/>
        <v>0</v>
      </c>
      <c r="P18" s="71" t="s">
        <v>334</v>
      </c>
      <c r="Q18" s="72"/>
    </row>
    <row r="19" spans="1:17" ht="15" customHeight="1" x14ac:dyDescent="0.25">
      <c r="A19" s="14" t="s">
        <v>77</v>
      </c>
      <c r="B19" s="19" t="s">
        <v>153</v>
      </c>
      <c r="C19" s="31" t="s">
        <v>51</v>
      </c>
      <c r="D19" s="17">
        <f t="shared" si="7"/>
        <v>277.3</v>
      </c>
      <c r="E19" s="17">
        <v>277.3</v>
      </c>
      <c r="F19" s="17">
        <v>205.9</v>
      </c>
      <c r="G19" s="17"/>
      <c r="H19" s="11">
        <f t="shared" si="2"/>
        <v>0</v>
      </c>
      <c r="I19" s="11"/>
      <c r="J19" s="11"/>
      <c r="K19" s="11"/>
      <c r="L19" s="13">
        <f t="shared" si="3"/>
        <v>277.3</v>
      </c>
      <c r="M19" s="13">
        <f t="shared" si="4"/>
        <v>277.3</v>
      </c>
      <c r="N19" s="13">
        <f t="shared" si="5"/>
        <v>205.9</v>
      </c>
      <c r="O19" s="13">
        <f t="shared" si="6"/>
        <v>0</v>
      </c>
      <c r="P19" s="71" t="s">
        <v>336</v>
      </c>
      <c r="Q19" s="72">
        <f>L13+L51</f>
        <v>11.1</v>
      </c>
    </row>
    <row r="20" spans="1:17" ht="15" customHeight="1" x14ac:dyDescent="0.25">
      <c r="A20" s="20" t="s">
        <v>78</v>
      </c>
      <c r="B20" s="32" t="s">
        <v>368</v>
      </c>
      <c r="C20" s="31" t="s">
        <v>51</v>
      </c>
      <c r="D20" s="17">
        <f t="shared" si="7"/>
        <v>396.5</v>
      </c>
      <c r="E20" s="17">
        <v>396.5</v>
      </c>
      <c r="F20" s="17">
        <v>295.39999999999998</v>
      </c>
      <c r="G20" s="17"/>
      <c r="H20" s="11">
        <f t="shared" si="2"/>
        <v>0</v>
      </c>
      <c r="I20" s="11"/>
      <c r="J20" s="11"/>
      <c r="K20" s="11"/>
      <c r="L20" s="13">
        <f t="shared" si="3"/>
        <v>396.5</v>
      </c>
      <c r="M20" s="13">
        <f t="shared" si="4"/>
        <v>396.5</v>
      </c>
      <c r="N20" s="13">
        <f t="shared" si="5"/>
        <v>295.39999999999998</v>
      </c>
      <c r="O20" s="13">
        <f t="shared" si="6"/>
        <v>0</v>
      </c>
      <c r="P20" s="71" t="s">
        <v>337</v>
      </c>
      <c r="Q20" s="72">
        <f>SUM(L14:L50)</f>
        <v>9126.8999999999978</v>
      </c>
    </row>
    <row r="21" spans="1:17" ht="15" customHeight="1" x14ac:dyDescent="0.25">
      <c r="A21" s="6" t="s">
        <v>79</v>
      </c>
      <c r="B21" s="30" t="s">
        <v>156</v>
      </c>
      <c r="C21" s="16" t="s">
        <v>51</v>
      </c>
      <c r="D21" s="17">
        <f t="shared" si="7"/>
        <v>446.4</v>
      </c>
      <c r="E21" s="17">
        <v>446.4</v>
      </c>
      <c r="F21" s="17">
        <v>330.5</v>
      </c>
      <c r="G21" s="17"/>
      <c r="H21" s="11">
        <f t="shared" si="2"/>
        <v>0</v>
      </c>
      <c r="I21" s="11"/>
      <c r="J21" s="11"/>
      <c r="K21" s="11"/>
      <c r="L21" s="13">
        <f t="shared" si="3"/>
        <v>446.4</v>
      </c>
      <c r="M21" s="13">
        <f t="shared" si="4"/>
        <v>446.4</v>
      </c>
      <c r="N21" s="13">
        <f t="shared" si="5"/>
        <v>330.5</v>
      </c>
      <c r="O21" s="13">
        <f t="shared" si="6"/>
        <v>0</v>
      </c>
      <c r="P21" s="71" t="s">
        <v>338</v>
      </c>
      <c r="Q21" s="72"/>
    </row>
    <row r="22" spans="1:17" ht="15" customHeight="1" x14ac:dyDescent="0.25">
      <c r="A22" s="6" t="s">
        <v>80</v>
      </c>
      <c r="B22" s="30" t="s">
        <v>155</v>
      </c>
      <c r="C22" s="16" t="s">
        <v>51</v>
      </c>
      <c r="D22" s="17">
        <f t="shared" si="7"/>
        <v>522.70000000000005</v>
      </c>
      <c r="E22" s="17">
        <v>522.70000000000005</v>
      </c>
      <c r="F22" s="17">
        <v>386.7</v>
      </c>
      <c r="G22" s="17"/>
      <c r="H22" s="11">
        <f t="shared" ref="H22:H51" si="8">I22+K22</f>
        <v>0</v>
      </c>
      <c r="I22" s="11"/>
      <c r="J22" s="11"/>
      <c r="K22" s="11"/>
      <c r="L22" s="13">
        <f t="shared" ref="L22:L51" si="9">M22+O22</f>
        <v>522.70000000000005</v>
      </c>
      <c r="M22" s="13">
        <f t="shared" ref="M22:M51" si="10">E22+I22</f>
        <v>522.70000000000005</v>
      </c>
      <c r="N22" s="13">
        <f t="shared" ref="N22:N51" si="11">F22+J22</f>
        <v>386.7</v>
      </c>
      <c r="O22" s="13">
        <f t="shared" ref="O22:O51" si="12">G22+K22</f>
        <v>0</v>
      </c>
      <c r="P22" s="76" t="s">
        <v>177</v>
      </c>
      <c r="Q22" s="77">
        <f>SUM(Q12:Q21)</f>
        <v>9137.9999999999982</v>
      </c>
    </row>
    <row r="23" spans="1:17" ht="15" customHeight="1" x14ac:dyDescent="0.25">
      <c r="A23" s="6" t="s">
        <v>81</v>
      </c>
      <c r="B23" s="30" t="s">
        <v>154</v>
      </c>
      <c r="C23" s="16" t="s">
        <v>51</v>
      </c>
      <c r="D23" s="17">
        <f t="shared" si="7"/>
        <v>540</v>
      </c>
      <c r="E23" s="17">
        <v>540</v>
      </c>
      <c r="F23" s="17">
        <v>398.6</v>
      </c>
      <c r="G23" s="17"/>
      <c r="H23" s="11">
        <f t="shared" si="8"/>
        <v>0</v>
      </c>
      <c r="I23" s="11"/>
      <c r="J23" s="11"/>
      <c r="K23" s="11"/>
      <c r="L23" s="13">
        <f t="shared" si="9"/>
        <v>540</v>
      </c>
      <c r="M23" s="13">
        <f t="shared" si="10"/>
        <v>540</v>
      </c>
      <c r="N23" s="13">
        <f t="shared" si="11"/>
        <v>398.6</v>
      </c>
      <c r="O23" s="13">
        <f t="shared" si="12"/>
        <v>0</v>
      </c>
      <c r="P23" s="78"/>
      <c r="Q23" s="78"/>
    </row>
    <row r="24" spans="1:17" ht="15" customHeight="1" x14ac:dyDescent="0.25">
      <c r="A24" s="6" t="s">
        <v>82</v>
      </c>
      <c r="B24" s="30" t="s">
        <v>424</v>
      </c>
      <c r="C24" s="16" t="s">
        <v>51</v>
      </c>
      <c r="D24" s="17">
        <f t="shared" si="7"/>
        <v>565</v>
      </c>
      <c r="E24" s="17">
        <v>565</v>
      </c>
      <c r="F24" s="17">
        <v>416.6</v>
      </c>
      <c r="G24" s="17"/>
      <c r="H24" s="11">
        <f t="shared" si="8"/>
        <v>0</v>
      </c>
      <c r="I24" s="11"/>
      <c r="J24" s="11"/>
      <c r="K24" s="11"/>
      <c r="L24" s="13">
        <f t="shared" si="9"/>
        <v>565</v>
      </c>
      <c r="M24" s="13">
        <f t="shared" si="10"/>
        <v>565</v>
      </c>
      <c r="N24" s="13">
        <f t="shared" si="11"/>
        <v>416.6</v>
      </c>
      <c r="O24" s="13">
        <f t="shared" si="12"/>
        <v>0</v>
      </c>
      <c r="P24" s="78"/>
      <c r="Q24" s="78">
        <f>Q22-L52</f>
        <v>0</v>
      </c>
    </row>
    <row r="25" spans="1:17" ht="15" customHeight="1" x14ac:dyDescent="0.25">
      <c r="A25" s="6" t="s">
        <v>83</v>
      </c>
      <c r="B25" s="94" t="s">
        <v>46</v>
      </c>
      <c r="C25" s="31" t="s">
        <v>51</v>
      </c>
      <c r="D25" s="17">
        <f t="shared" si="7"/>
        <v>139.19999999999999</v>
      </c>
      <c r="E25" s="17">
        <v>139.19999999999999</v>
      </c>
      <c r="F25" s="17">
        <v>104.2</v>
      </c>
      <c r="G25" s="17"/>
      <c r="H25" s="11">
        <f t="shared" si="8"/>
        <v>0</v>
      </c>
      <c r="I25" s="11"/>
      <c r="J25" s="11"/>
      <c r="K25" s="11"/>
      <c r="L25" s="13">
        <f t="shared" si="9"/>
        <v>139.19999999999999</v>
      </c>
      <c r="M25" s="13">
        <f t="shared" si="10"/>
        <v>139.19999999999999</v>
      </c>
      <c r="N25" s="13">
        <f t="shared" si="11"/>
        <v>104.2</v>
      </c>
      <c r="O25" s="13">
        <f t="shared" si="12"/>
        <v>0</v>
      </c>
    </row>
    <row r="26" spans="1:17" ht="15" customHeight="1" x14ac:dyDescent="0.25">
      <c r="A26" s="6" t="s">
        <v>84</v>
      </c>
      <c r="B26" s="30" t="s">
        <v>43</v>
      </c>
      <c r="C26" s="31" t="s">
        <v>51</v>
      </c>
      <c r="D26" s="17">
        <f t="shared" si="7"/>
        <v>196.2</v>
      </c>
      <c r="E26" s="17">
        <v>196.2</v>
      </c>
      <c r="F26" s="17">
        <v>147.30000000000001</v>
      </c>
      <c r="G26" s="17"/>
      <c r="H26" s="11">
        <f t="shared" si="8"/>
        <v>0</v>
      </c>
      <c r="I26" s="11"/>
      <c r="J26" s="11"/>
      <c r="K26" s="11"/>
      <c r="L26" s="13">
        <f t="shared" si="9"/>
        <v>196.2</v>
      </c>
      <c r="M26" s="13">
        <f t="shared" si="10"/>
        <v>196.2</v>
      </c>
      <c r="N26" s="13">
        <f t="shared" si="11"/>
        <v>147.30000000000001</v>
      </c>
      <c r="O26" s="13">
        <f t="shared" si="12"/>
        <v>0</v>
      </c>
      <c r="Q26" s="2">
        <f>L52-Q22</f>
        <v>0</v>
      </c>
    </row>
    <row r="27" spans="1:17" ht="15" customHeight="1" x14ac:dyDescent="0.25">
      <c r="A27" s="6" t="s">
        <v>85</v>
      </c>
      <c r="B27" s="30" t="s">
        <v>45</v>
      </c>
      <c r="C27" s="31" t="s">
        <v>51</v>
      </c>
      <c r="D27" s="17">
        <f t="shared" si="7"/>
        <v>180.8</v>
      </c>
      <c r="E27" s="17">
        <v>180.8</v>
      </c>
      <c r="F27" s="17">
        <v>135.80000000000001</v>
      </c>
      <c r="G27" s="17"/>
      <c r="H27" s="11">
        <f t="shared" si="8"/>
        <v>0</v>
      </c>
      <c r="I27" s="11"/>
      <c r="J27" s="11"/>
      <c r="K27" s="11"/>
      <c r="L27" s="13">
        <f t="shared" si="9"/>
        <v>180.8</v>
      </c>
      <c r="M27" s="13">
        <f t="shared" si="10"/>
        <v>180.8</v>
      </c>
      <c r="N27" s="13">
        <f t="shared" si="11"/>
        <v>135.80000000000001</v>
      </c>
      <c r="O27" s="13">
        <f t="shared" si="12"/>
        <v>0</v>
      </c>
    </row>
    <row r="28" spans="1:17" ht="15" customHeight="1" x14ac:dyDescent="0.25">
      <c r="A28" s="6" t="s">
        <v>86</v>
      </c>
      <c r="B28" s="30" t="s">
        <v>169</v>
      </c>
      <c r="C28" s="31" t="s">
        <v>51</v>
      </c>
      <c r="D28" s="17">
        <f t="shared" si="7"/>
        <v>281.3</v>
      </c>
      <c r="E28" s="17">
        <v>281.3</v>
      </c>
      <c r="F28" s="17">
        <v>210</v>
      </c>
      <c r="G28" s="17"/>
      <c r="H28" s="11">
        <f t="shared" si="8"/>
        <v>0</v>
      </c>
      <c r="I28" s="11"/>
      <c r="J28" s="11"/>
      <c r="K28" s="11"/>
      <c r="L28" s="13">
        <f t="shared" si="9"/>
        <v>281.3</v>
      </c>
      <c r="M28" s="13">
        <f t="shared" si="10"/>
        <v>281.3</v>
      </c>
      <c r="N28" s="13">
        <f t="shared" si="11"/>
        <v>210</v>
      </c>
      <c r="O28" s="13">
        <f t="shared" si="12"/>
        <v>0</v>
      </c>
    </row>
    <row r="29" spans="1:17" ht="15" customHeight="1" x14ac:dyDescent="0.25">
      <c r="A29" s="6" t="s">
        <v>87</v>
      </c>
      <c r="B29" s="30" t="s">
        <v>44</v>
      </c>
      <c r="C29" s="31" t="s">
        <v>51</v>
      </c>
      <c r="D29" s="17">
        <f t="shared" si="7"/>
        <v>110.4</v>
      </c>
      <c r="E29" s="17">
        <v>110.4</v>
      </c>
      <c r="F29" s="17">
        <v>83</v>
      </c>
      <c r="G29" s="17"/>
      <c r="H29" s="11">
        <f t="shared" si="8"/>
        <v>0</v>
      </c>
      <c r="I29" s="11"/>
      <c r="J29" s="11"/>
      <c r="K29" s="11"/>
      <c r="L29" s="13">
        <f t="shared" si="9"/>
        <v>110.4</v>
      </c>
      <c r="M29" s="13">
        <f t="shared" si="10"/>
        <v>110.4</v>
      </c>
      <c r="N29" s="13">
        <f t="shared" si="11"/>
        <v>83</v>
      </c>
      <c r="O29" s="13">
        <f t="shared" si="12"/>
        <v>0</v>
      </c>
    </row>
    <row r="30" spans="1:17" ht="15" customHeight="1" x14ac:dyDescent="0.25">
      <c r="A30" s="6" t="s">
        <v>88</v>
      </c>
      <c r="B30" s="94" t="s">
        <v>47</v>
      </c>
      <c r="C30" s="31" t="s">
        <v>51</v>
      </c>
      <c r="D30" s="17">
        <f t="shared" si="7"/>
        <v>256.60000000000002</v>
      </c>
      <c r="E30" s="17">
        <v>256.60000000000002</v>
      </c>
      <c r="F30" s="17">
        <v>191.9</v>
      </c>
      <c r="G30" s="17"/>
      <c r="H30" s="11">
        <f t="shared" si="8"/>
        <v>0</v>
      </c>
      <c r="I30" s="11"/>
      <c r="J30" s="11"/>
      <c r="K30" s="11"/>
      <c r="L30" s="13">
        <f t="shared" si="9"/>
        <v>256.60000000000002</v>
      </c>
      <c r="M30" s="13">
        <f t="shared" si="10"/>
        <v>256.60000000000002</v>
      </c>
      <c r="N30" s="13">
        <f t="shared" si="11"/>
        <v>191.9</v>
      </c>
      <c r="O30" s="13">
        <f t="shared" si="12"/>
        <v>0</v>
      </c>
    </row>
    <row r="31" spans="1:17" ht="15" customHeight="1" x14ac:dyDescent="0.25">
      <c r="A31" s="6" t="s">
        <v>89</v>
      </c>
      <c r="B31" s="34" t="s">
        <v>425</v>
      </c>
      <c r="C31" s="31" t="s">
        <v>51</v>
      </c>
      <c r="D31" s="17">
        <f t="shared" si="7"/>
        <v>190.5</v>
      </c>
      <c r="E31" s="17">
        <v>190.5</v>
      </c>
      <c r="F31" s="17">
        <v>142.80000000000001</v>
      </c>
      <c r="G31" s="17"/>
      <c r="H31" s="11">
        <f t="shared" si="8"/>
        <v>0</v>
      </c>
      <c r="I31" s="11"/>
      <c r="J31" s="11"/>
      <c r="K31" s="11"/>
      <c r="L31" s="13">
        <f t="shared" si="9"/>
        <v>190.5</v>
      </c>
      <c r="M31" s="13">
        <f>E31+I31</f>
        <v>190.5</v>
      </c>
      <c r="N31" s="13">
        <f>F31+J31</f>
        <v>142.80000000000001</v>
      </c>
      <c r="O31" s="13"/>
    </row>
    <row r="32" spans="1:17" ht="15" customHeight="1" x14ac:dyDescent="0.25">
      <c r="A32" s="6" t="s">
        <v>90</v>
      </c>
      <c r="B32" s="30" t="s">
        <v>64</v>
      </c>
      <c r="C32" s="31" t="s">
        <v>51</v>
      </c>
      <c r="D32" s="17">
        <f t="shared" si="7"/>
        <v>79.3</v>
      </c>
      <c r="E32" s="17">
        <v>79.3</v>
      </c>
      <c r="F32" s="17">
        <v>58.7</v>
      </c>
      <c r="G32" s="17"/>
      <c r="H32" s="11">
        <f t="shared" si="8"/>
        <v>0</v>
      </c>
      <c r="I32" s="11"/>
      <c r="J32" s="11"/>
      <c r="K32" s="11"/>
      <c r="L32" s="13">
        <f t="shared" si="9"/>
        <v>79.3</v>
      </c>
      <c r="M32" s="13">
        <f t="shared" si="10"/>
        <v>79.3</v>
      </c>
      <c r="N32" s="13">
        <f t="shared" si="11"/>
        <v>58.7</v>
      </c>
      <c r="O32" s="13">
        <f t="shared" si="12"/>
        <v>0</v>
      </c>
    </row>
    <row r="33" spans="1:15" ht="15" customHeight="1" x14ac:dyDescent="0.25">
      <c r="A33" s="6" t="s">
        <v>91</v>
      </c>
      <c r="B33" s="30" t="s">
        <v>42</v>
      </c>
      <c r="C33" s="31" t="s">
        <v>51</v>
      </c>
      <c r="D33" s="17">
        <f t="shared" si="7"/>
        <v>191.3</v>
      </c>
      <c r="E33" s="17">
        <v>191.3</v>
      </c>
      <c r="F33" s="17">
        <v>140</v>
      </c>
      <c r="G33" s="17"/>
      <c r="H33" s="11">
        <f t="shared" si="8"/>
        <v>0</v>
      </c>
      <c r="I33" s="11"/>
      <c r="J33" s="11"/>
      <c r="K33" s="11"/>
      <c r="L33" s="13">
        <f t="shared" si="9"/>
        <v>191.3</v>
      </c>
      <c r="M33" s="13">
        <f t="shared" si="10"/>
        <v>191.3</v>
      </c>
      <c r="N33" s="13">
        <f t="shared" si="11"/>
        <v>140</v>
      </c>
      <c r="O33" s="13">
        <f t="shared" si="12"/>
        <v>0</v>
      </c>
    </row>
    <row r="34" spans="1:15" ht="15" customHeight="1" x14ac:dyDescent="0.25">
      <c r="A34" s="33" t="s">
        <v>92</v>
      </c>
      <c r="B34" s="35" t="s">
        <v>426</v>
      </c>
      <c r="C34" s="31" t="s">
        <v>51</v>
      </c>
      <c r="D34" s="17">
        <f>E34+G34</f>
        <v>90.3</v>
      </c>
      <c r="E34" s="17">
        <v>90.3</v>
      </c>
      <c r="F34" s="17">
        <v>67.400000000000006</v>
      </c>
      <c r="G34" s="17"/>
      <c r="H34" s="11">
        <f>I34+K34</f>
        <v>0</v>
      </c>
      <c r="I34" s="11"/>
      <c r="J34" s="11"/>
      <c r="K34" s="11"/>
      <c r="L34" s="13">
        <f>M34+O34</f>
        <v>90.3</v>
      </c>
      <c r="M34" s="13">
        <f>E34+I34</f>
        <v>90.3</v>
      </c>
      <c r="N34" s="13">
        <f>F34+J34</f>
        <v>67.400000000000006</v>
      </c>
      <c r="O34" s="13">
        <f>G34+K34</f>
        <v>0</v>
      </c>
    </row>
    <row r="35" spans="1:15" ht="15" customHeight="1" x14ac:dyDescent="0.25">
      <c r="A35" s="6" t="s">
        <v>93</v>
      </c>
      <c r="B35" s="94" t="s">
        <v>41</v>
      </c>
      <c r="C35" s="31" t="s">
        <v>51</v>
      </c>
      <c r="D35" s="17">
        <f t="shared" si="7"/>
        <v>91.6</v>
      </c>
      <c r="E35" s="17">
        <v>91.6</v>
      </c>
      <c r="F35" s="17">
        <v>67.7</v>
      </c>
      <c r="G35" s="17"/>
      <c r="H35" s="11">
        <f t="shared" si="8"/>
        <v>0</v>
      </c>
      <c r="I35" s="11"/>
      <c r="J35" s="11"/>
      <c r="K35" s="11"/>
      <c r="L35" s="13">
        <f t="shared" si="9"/>
        <v>91.6</v>
      </c>
      <c r="M35" s="13">
        <f t="shared" si="10"/>
        <v>91.6</v>
      </c>
      <c r="N35" s="13">
        <f t="shared" si="11"/>
        <v>67.7</v>
      </c>
      <c r="O35" s="13">
        <f t="shared" si="12"/>
        <v>0</v>
      </c>
    </row>
    <row r="36" spans="1:15" ht="15" customHeight="1" x14ac:dyDescent="0.25">
      <c r="A36" s="6" t="s">
        <v>94</v>
      </c>
      <c r="B36" s="30" t="s">
        <v>165</v>
      </c>
      <c r="C36" s="31" t="s">
        <v>51</v>
      </c>
      <c r="D36" s="17">
        <f t="shared" si="7"/>
        <v>78.7</v>
      </c>
      <c r="E36" s="17">
        <v>78.7</v>
      </c>
      <c r="F36" s="17">
        <v>58.8</v>
      </c>
      <c r="G36" s="17"/>
      <c r="H36" s="11">
        <f t="shared" si="8"/>
        <v>0</v>
      </c>
      <c r="I36" s="11"/>
      <c r="J36" s="11"/>
      <c r="K36" s="11"/>
      <c r="L36" s="13">
        <f t="shared" si="9"/>
        <v>78.7</v>
      </c>
      <c r="M36" s="13">
        <f t="shared" si="10"/>
        <v>78.7</v>
      </c>
      <c r="N36" s="13">
        <f t="shared" si="11"/>
        <v>58.8</v>
      </c>
      <c r="O36" s="13">
        <f t="shared" si="12"/>
        <v>0</v>
      </c>
    </row>
    <row r="37" spans="1:15" ht="15" customHeight="1" x14ac:dyDescent="0.25">
      <c r="A37" s="33" t="s">
        <v>95</v>
      </c>
      <c r="B37" s="30" t="s">
        <v>157</v>
      </c>
      <c r="C37" s="31" t="s">
        <v>51</v>
      </c>
      <c r="D37" s="17">
        <f t="shared" si="7"/>
        <v>157.1</v>
      </c>
      <c r="E37" s="17">
        <v>157.1</v>
      </c>
      <c r="F37" s="17">
        <v>114.1</v>
      </c>
      <c r="G37" s="17"/>
      <c r="H37" s="11">
        <f t="shared" si="8"/>
        <v>0</v>
      </c>
      <c r="I37" s="11"/>
      <c r="J37" s="11"/>
      <c r="K37" s="11"/>
      <c r="L37" s="13">
        <f t="shared" si="9"/>
        <v>157.1</v>
      </c>
      <c r="M37" s="13">
        <f t="shared" si="10"/>
        <v>157.1</v>
      </c>
      <c r="N37" s="13">
        <f t="shared" si="11"/>
        <v>114.1</v>
      </c>
      <c r="O37" s="13">
        <f t="shared" si="12"/>
        <v>0</v>
      </c>
    </row>
    <row r="38" spans="1:15" ht="15" customHeight="1" x14ac:dyDescent="0.25">
      <c r="A38" s="6" t="s">
        <v>96</v>
      </c>
      <c r="B38" s="30" t="s">
        <v>34</v>
      </c>
      <c r="C38" s="31" t="s">
        <v>51</v>
      </c>
      <c r="D38" s="17">
        <f t="shared" si="7"/>
        <v>92.7</v>
      </c>
      <c r="E38" s="17">
        <v>92.7</v>
      </c>
      <c r="F38" s="17">
        <v>67.400000000000006</v>
      </c>
      <c r="G38" s="17"/>
      <c r="H38" s="11">
        <f t="shared" si="8"/>
        <v>0</v>
      </c>
      <c r="I38" s="11"/>
      <c r="J38" s="11"/>
      <c r="K38" s="11"/>
      <c r="L38" s="13">
        <f t="shared" si="9"/>
        <v>92.7</v>
      </c>
      <c r="M38" s="13">
        <f t="shared" si="10"/>
        <v>92.7</v>
      </c>
      <c r="N38" s="13">
        <f t="shared" si="11"/>
        <v>67.400000000000006</v>
      </c>
      <c r="O38" s="13">
        <f t="shared" si="12"/>
        <v>0</v>
      </c>
    </row>
    <row r="39" spans="1:15" ht="15" customHeight="1" x14ac:dyDescent="0.25">
      <c r="A39" s="6" t="s">
        <v>97</v>
      </c>
      <c r="B39" s="30" t="s">
        <v>36</v>
      </c>
      <c r="C39" s="31" t="s">
        <v>51</v>
      </c>
      <c r="D39" s="17">
        <f t="shared" si="7"/>
        <v>100.5</v>
      </c>
      <c r="E39" s="17">
        <v>100.5</v>
      </c>
      <c r="F39" s="17">
        <v>73.3</v>
      </c>
      <c r="G39" s="17"/>
      <c r="H39" s="11">
        <f t="shared" si="8"/>
        <v>0</v>
      </c>
      <c r="I39" s="11"/>
      <c r="J39" s="11"/>
      <c r="K39" s="11"/>
      <c r="L39" s="13">
        <f t="shared" si="9"/>
        <v>100.5</v>
      </c>
      <c r="M39" s="13">
        <f t="shared" si="10"/>
        <v>100.5</v>
      </c>
      <c r="N39" s="13">
        <f t="shared" si="11"/>
        <v>73.3</v>
      </c>
      <c r="O39" s="13">
        <f t="shared" si="12"/>
        <v>0</v>
      </c>
    </row>
    <row r="40" spans="1:15" ht="15" customHeight="1" x14ac:dyDescent="0.25">
      <c r="A40" s="6" t="s">
        <v>98</v>
      </c>
      <c r="B40" s="30" t="s">
        <v>38</v>
      </c>
      <c r="C40" s="31" t="s">
        <v>51</v>
      </c>
      <c r="D40" s="17">
        <f t="shared" si="7"/>
        <v>186.6</v>
      </c>
      <c r="E40" s="17">
        <v>186.6</v>
      </c>
      <c r="F40" s="17">
        <v>135.9</v>
      </c>
      <c r="G40" s="17"/>
      <c r="H40" s="11">
        <f t="shared" si="8"/>
        <v>0</v>
      </c>
      <c r="I40" s="11"/>
      <c r="J40" s="11"/>
      <c r="K40" s="11"/>
      <c r="L40" s="13">
        <f t="shared" si="9"/>
        <v>186.6</v>
      </c>
      <c r="M40" s="13">
        <f t="shared" si="10"/>
        <v>186.6</v>
      </c>
      <c r="N40" s="13">
        <f t="shared" si="11"/>
        <v>135.9</v>
      </c>
      <c r="O40" s="13">
        <f t="shared" si="12"/>
        <v>0</v>
      </c>
    </row>
    <row r="41" spans="1:15" ht="15" customHeight="1" x14ac:dyDescent="0.25">
      <c r="A41" s="6" t="s">
        <v>99</v>
      </c>
      <c r="B41" s="30" t="s">
        <v>37</v>
      </c>
      <c r="C41" s="31" t="s">
        <v>51</v>
      </c>
      <c r="D41" s="17">
        <f t="shared" si="7"/>
        <v>104.8</v>
      </c>
      <c r="E41" s="17">
        <v>104.8</v>
      </c>
      <c r="F41" s="17">
        <v>76.7</v>
      </c>
      <c r="G41" s="17"/>
      <c r="H41" s="11">
        <f t="shared" si="8"/>
        <v>0</v>
      </c>
      <c r="I41" s="11"/>
      <c r="J41" s="11"/>
      <c r="K41" s="11"/>
      <c r="L41" s="13">
        <f t="shared" si="9"/>
        <v>104.8</v>
      </c>
      <c r="M41" s="13">
        <f t="shared" si="10"/>
        <v>104.8</v>
      </c>
      <c r="N41" s="13">
        <f t="shared" si="11"/>
        <v>76.7</v>
      </c>
      <c r="O41" s="13">
        <f t="shared" si="12"/>
        <v>0</v>
      </c>
    </row>
    <row r="42" spans="1:15" ht="15" customHeight="1" x14ac:dyDescent="0.25">
      <c r="A42" s="6" t="s">
        <v>100</v>
      </c>
      <c r="B42" s="36" t="s">
        <v>35</v>
      </c>
      <c r="C42" s="16" t="s">
        <v>51</v>
      </c>
      <c r="D42" s="17">
        <f t="shared" si="7"/>
        <v>151.5</v>
      </c>
      <c r="E42" s="17">
        <v>151.5</v>
      </c>
      <c r="F42" s="17">
        <v>110.2</v>
      </c>
      <c r="G42" s="17"/>
      <c r="H42" s="11">
        <f t="shared" si="8"/>
        <v>0</v>
      </c>
      <c r="I42" s="11"/>
      <c r="J42" s="11"/>
      <c r="K42" s="11"/>
      <c r="L42" s="13">
        <f t="shared" si="9"/>
        <v>151.5</v>
      </c>
      <c r="M42" s="13">
        <f t="shared" si="10"/>
        <v>151.5</v>
      </c>
      <c r="N42" s="13">
        <f t="shared" si="11"/>
        <v>110.2</v>
      </c>
      <c r="O42" s="13">
        <f t="shared" si="12"/>
        <v>0</v>
      </c>
    </row>
    <row r="43" spans="1:15" ht="15" customHeight="1" x14ac:dyDescent="0.25">
      <c r="A43" s="6" t="s">
        <v>101</v>
      </c>
      <c r="B43" s="37" t="s">
        <v>39</v>
      </c>
      <c r="C43" s="16" t="s">
        <v>51</v>
      </c>
      <c r="D43" s="17">
        <f t="shared" si="7"/>
        <v>39.799999999999997</v>
      </c>
      <c r="E43" s="17">
        <v>39.799999999999997</v>
      </c>
      <c r="F43" s="17">
        <v>29.6</v>
      </c>
      <c r="G43" s="17"/>
      <c r="H43" s="11">
        <f t="shared" si="8"/>
        <v>0</v>
      </c>
      <c r="I43" s="11"/>
      <c r="J43" s="11"/>
      <c r="K43" s="11"/>
      <c r="L43" s="13">
        <f t="shared" si="9"/>
        <v>39.799999999999997</v>
      </c>
      <c r="M43" s="13">
        <f t="shared" si="10"/>
        <v>39.799999999999997</v>
      </c>
      <c r="N43" s="13">
        <f t="shared" si="11"/>
        <v>29.6</v>
      </c>
      <c r="O43" s="13">
        <f t="shared" si="12"/>
        <v>0</v>
      </c>
    </row>
    <row r="44" spans="1:15" ht="15" customHeight="1" x14ac:dyDescent="0.25">
      <c r="A44" s="6" t="s">
        <v>102</v>
      </c>
      <c r="B44" s="37" t="s">
        <v>40</v>
      </c>
      <c r="C44" s="16" t="s">
        <v>51</v>
      </c>
      <c r="D44" s="17">
        <f t="shared" si="7"/>
        <v>50.1</v>
      </c>
      <c r="E44" s="17">
        <v>50.1</v>
      </c>
      <c r="F44" s="17">
        <v>36.799999999999997</v>
      </c>
      <c r="G44" s="17"/>
      <c r="H44" s="11">
        <f t="shared" si="8"/>
        <v>0</v>
      </c>
      <c r="I44" s="11"/>
      <c r="J44" s="11"/>
      <c r="K44" s="11"/>
      <c r="L44" s="13">
        <f t="shared" si="9"/>
        <v>50.1</v>
      </c>
      <c r="M44" s="13">
        <f t="shared" si="10"/>
        <v>50.1</v>
      </c>
      <c r="N44" s="13">
        <f t="shared" si="11"/>
        <v>36.799999999999997</v>
      </c>
      <c r="O44" s="13">
        <f t="shared" si="12"/>
        <v>0</v>
      </c>
    </row>
    <row r="45" spans="1:15" ht="15" customHeight="1" x14ac:dyDescent="0.25">
      <c r="A45" s="6" t="s">
        <v>103</v>
      </c>
      <c r="B45" s="36" t="s">
        <v>49</v>
      </c>
      <c r="C45" s="16" t="s">
        <v>51</v>
      </c>
      <c r="D45" s="17">
        <f t="shared" si="7"/>
        <v>0.8</v>
      </c>
      <c r="E45" s="17">
        <v>0.8</v>
      </c>
      <c r="F45" s="17">
        <v>0.6</v>
      </c>
      <c r="G45" s="17"/>
      <c r="H45" s="11">
        <f t="shared" si="8"/>
        <v>0</v>
      </c>
      <c r="I45" s="11"/>
      <c r="J45" s="11"/>
      <c r="K45" s="11"/>
      <c r="L45" s="13">
        <f t="shared" si="9"/>
        <v>0.8</v>
      </c>
      <c r="M45" s="13">
        <f t="shared" si="10"/>
        <v>0.8</v>
      </c>
      <c r="N45" s="13">
        <f t="shared" si="11"/>
        <v>0.6</v>
      </c>
      <c r="O45" s="13">
        <f t="shared" si="12"/>
        <v>0</v>
      </c>
    </row>
    <row r="46" spans="1:15" ht="15" customHeight="1" x14ac:dyDescent="0.25">
      <c r="A46" s="6" t="s">
        <v>104</v>
      </c>
      <c r="B46" s="36" t="s">
        <v>48</v>
      </c>
      <c r="C46" s="16" t="s">
        <v>51</v>
      </c>
      <c r="D46" s="17">
        <f t="shared" si="7"/>
        <v>7.9</v>
      </c>
      <c r="E46" s="17">
        <v>7.9</v>
      </c>
      <c r="F46" s="17">
        <v>6</v>
      </c>
      <c r="G46" s="17"/>
      <c r="H46" s="11">
        <f t="shared" si="8"/>
        <v>0</v>
      </c>
      <c r="I46" s="11"/>
      <c r="J46" s="11"/>
      <c r="K46" s="11"/>
      <c r="L46" s="13">
        <f t="shared" si="9"/>
        <v>7.9</v>
      </c>
      <c r="M46" s="13">
        <f t="shared" si="10"/>
        <v>7.9</v>
      </c>
      <c r="N46" s="13">
        <f t="shared" si="11"/>
        <v>6</v>
      </c>
      <c r="O46" s="13">
        <f t="shared" si="12"/>
        <v>0</v>
      </c>
    </row>
    <row r="47" spans="1:15" ht="15" customHeight="1" x14ac:dyDescent="0.25">
      <c r="A47" s="6" t="s">
        <v>105</v>
      </c>
      <c r="B47" s="36" t="s">
        <v>66</v>
      </c>
      <c r="C47" s="16" t="s">
        <v>51</v>
      </c>
      <c r="D47" s="17">
        <f t="shared" si="7"/>
        <v>1.6</v>
      </c>
      <c r="E47" s="17">
        <v>1.6</v>
      </c>
      <c r="F47" s="17">
        <v>1.2</v>
      </c>
      <c r="G47" s="17"/>
      <c r="H47" s="11">
        <f t="shared" si="8"/>
        <v>0</v>
      </c>
      <c r="I47" s="11"/>
      <c r="J47" s="11"/>
      <c r="K47" s="11"/>
      <c r="L47" s="13">
        <f t="shared" si="9"/>
        <v>1.6</v>
      </c>
      <c r="M47" s="13">
        <f t="shared" si="10"/>
        <v>1.6</v>
      </c>
      <c r="N47" s="13">
        <f t="shared" si="11"/>
        <v>1.2</v>
      </c>
      <c r="O47" s="13">
        <f t="shared" si="12"/>
        <v>0</v>
      </c>
    </row>
    <row r="48" spans="1:15" ht="15" customHeight="1" x14ac:dyDescent="0.25">
      <c r="A48" s="6" t="s">
        <v>106</v>
      </c>
      <c r="B48" s="36" t="s">
        <v>50</v>
      </c>
      <c r="C48" s="16" t="s">
        <v>51</v>
      </c>
      <c r="D48" s="17">
        <f t="shared" si="7"/>
        <v>67.599999999999994</v>
      </c>
      <c r="E48" s="17">
        <v>67.599999999999994</v>
      </c>
      <c r="F48" s="17">
        <v>51.6</v>
      </c>
      <c r="G48" s="17"/>
      <c r="H48" s="11">
        <f t="shared" si="8"/>
        <v>0</v>
      </c>
      <c r="I48" s="11"/>
      <c r="J48" s="11"/>
      <c r="K48" s="11"/>
      <c r="L48" s="13">
        <f t="shared" si="9"/>
        <v>67.599999999999994</v>
      </c>
      <c r="M48" s="13">
        <f t="shared" si="10"/>
        <v>67.599999999999994</v>
      </c>
      <c r="N48" s="13">
        <f t="shared" si="11"/>
        <v>51.6</v>
      </c>
      <c r="O48" s="13">
        <f t="shared" si="12"/>
        <v>0</v>
      </c>
    </row>
    <row r="49" spans="1:15" ht="15" customHeight="1" x14ac:dyDescent="0.25">
      <c r="A49" s="6" t="s">
        <v>107</v>
      </c>
      <c r="B49" s="36" t="s">
        <v>172</v>
      </c>
      <c r="C49" s="16" t="s">
        <v>51</v>
      </c>
      <c r="D49" s="17">
        <f t="shared" si="7"/>
        <v>284.5</v>
      </c>
      <c r="E49" s="17">
        <v>284.5</v>
      </c>
      <c r="F49" s="17">
        <v>215.1</v>
      </c>
      <c r="G49" s="17"/>
      <c r="H49" s="11">
        <f t="shared" si="8"/>
        <v>0</v>
      </c>
      <c r="I49" s="11"/>
      <c r="J49" s="11"/>
      <c r="K49" s="11"/>
      <c r="L49" s="13">
        <f t="shared" si="9"/>
        <v>284.5</v>
      </c>
      <c r="M49" s="13">
        <f t="shared" si="10"/>
        <v>284.5</v>
      </c>
      <c r="N49" s="13">
        <f t="shared" si="11"/>
        <v>215.1</v>
      </c>
      <c r="O49" s="13">
        <f t="shared" si="12"/>
        <v>0</v>
      </c>
    </row>
    <row r="50" spans="1:15" s="38" customFormat="1" ht="15" customHeight="1" x14ac:dyDescent="0.25">
      <c r="A50" s="6" t="s">
        <v>108</v>
      </c>
      <c r="B50" s="36" t="s">
        <v>173</v>
      </c>
      <c r="C50" s="16" t="s">
        <v>51</v>
      </c>
      <c r="D50" s="17">
        <f t="shared" si="7"/>
        <v>194.3</v>
      </c>
      <c r="E50" s="17">
        <v>194.3</v>
      </c>
      <c r="F50" s="17">
        <v>147</v>
      </c>
      <c r="G50" s="17"/>
      <c r="H50" s="11">
        <f t="shared" si="8"/>
        <v>0</v>
      </c>
      <c r="I50" s="11"/>
      <c r="J50" s="11"/>
      <c r="K50" s="11"/>
      <c r="L50" s="13">
        <f t="shared" si="9"/>
        <v>194.3</v>
      </c>
      <c r="M50" s="13">
        <f t="shared" si="10"/>
        <v>194.3</v>
      </c>
      <c r="N50" s="13">
        <f t="shared" si="11"/>
        <v>147</v>
      </c>
      <c r="O50" s="13">
        <f t="shared" si="12"/>
        <v>0</v>
      </c>
    </row>
    <row r="51" spans="1:15" s="38" customFormat="1" ht="15" customHeight="1" x14ac:dyDescent="0.25">
      <c r="A51" s="6" t="s">
        <v>109</v>
      </c>
      <c r="B51" s="36" t="s">
        <v>65</v>
      </c>
      <c r="C51" s="16" t="s">
        <v>30</v>
      </c>
      <c r="D51" s="17">
        <f t="shared" si="7"/>
        <v>7.8</v>
      </c>
      <c r="E51" s="17">
        <v>7.8</v>
      </c>
      <c r="F51" s="17">
        <v>6</v>
      </c>
      <c r="G51" s="17"/>
      <c r="H51" s="11">
        <f t="shared" si="8"/>
        <v>0</v>
      </c>
      <c r="I51" s="11"/>
      <c r="J51" s="11"/>
      <c r="K51" s="11"/>
      <c r="L51" s="13">
        <f t="shared" si="9"/>
        <v>7.8</v>
      </c>
      <c r="M51" s="13">
        <f t="shared" si="10"/>
        <v>7.8</v>
      </c>
      <c r="N51" s="13">
        <f t="shared" si="11"/>
        <v>6</v>
      </c>
      <c r="O51" s="13">
        <f t="shared" si="12"/>
        <v>0</v>
      </c>
    </row>
    <row r="52" spans="1:15" ht="15.95" customHeight="1" x14ac:dyDescent="0.25">
      <c r="A52" s="21" t="s">
        <v>110</v>
      </c>
      <c r="B52" s="28" t="s">
        <v>177</v>
      </c>
      <c r="C52" s="26"/>
      <c r="D52" s="24">
        <f t="shared" ref="D52:O52" si="13">D12+SUM(D15:D51)</f>
        <v>9138.0000000000036</v>
      </c>
      <c r="E52" s="24">
        <f t="shared" si="13"/>
        <v>9138.0000000000036</v>
      </c>
      <c r="F52" s="24">
        <f t="shared" si="13"/>
        <v>6648.9</v>
      </c>
      <c r="G52" s="24">
        <f t="shared" si="13"/>
        <v>0</v>
      </c>
      <c r="H52" s="25">
        <f t="shared" si="13"/>
        <v>0</v>
      </c>
      <c r="I52" s="25">
        <f t="shared" si="13"/>
        <v>0</v>
      </c>
      <c r="J52" s="25">
        <f t="shared" si="13"/>
        <v>0</v>
      </c>
      <c r="K52" s="25">
        <f t="shared" si="13"/>
        <v>0</v>
      </c>
      <c r="L52" s="22">
        <f t="shared" si="13"/>
        <v>9138.0000000000036</v>
      </c>
      <c r="M52" s="22">
        <f t="shared" si="13"/>
        <v>9138.0000000000036</v>
      </c>
      <c r="N52" s="22">
        <f t="shared" si="13"/>
        <v>6648.9</v>
      </c>
      <c r="O52" s="22">
        <f t="shared" si="13"/>
        <v>0</v>
      </c>
    </row>
    <row r="53" spans="1:15" ht="15" customHeight="1" x14ac:dyDescent="0.25">
      <c r="A53" s="110"/>
      <c r="B53" s="51"/>
      <c r="C53" s="111"/>
      <c r="D53" s="51"/>
      <c r="E53" s="51"/>
      <c r="F53" s="112"/>
      <c r="G53" s="112"/>
      <c r="H53" s="112"/>
      <c r="I53" s="112"/>
      <c r="J53" s="112"/>
      <c r="K53" s="112"/>
      <c r="L53" s="112"/>
      <c r="M53" s="112"/>
      <c r="N53" s="112"/>
    </row>
    <row r="54" spans="1:15" x14ac:dyDescent="0.25">
      <c r="A54" s="110"/>
      <c r="B54" s="7"/>
      <c r="C54" s="113"/>
      <c r="D54" s="7"/>
      <c r="E54" s="7"/>
      <c r="F54" s="114"/>
      <c r="G54" s="7"/>
      <c r="H54" s="7"/>
      <c r="I54" s="7"/>
      <c r="J54" s="7"/>
      <c r="K54" s="7"/>
      <c r="L54" s="7"/>
      <c r="M54" s="7"/>
      <c r="N54" s="7"/>
    </row>
    <row r="55" spans="1:15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5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5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5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5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5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5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5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5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5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C166" s="54"/>
    </row>
    <row r="167" spans="1:14" x14ac:dyDescent="0.25">
      <c r="C167" s="54"/>
    </row>
    <row r="168" spans="1:14" x14ac:dyDescent="0.25">
      <c r="C168" s="54"/>
    </row>
    <row r="169" spans="1:14" x14ac:dyDescent="0.25">
      <c r="C169" s="54"/>
    </row>
    <row r="170" spans="1:14" x14ac:dyDescent="0.25">
      <c r="C170" s="54"/>
    </row>
    <row r="171" spans="1:14" x14ac:dyDescent="0.25">
      <c r="C171" s="54"/>
    </row>
    <row r="172" spans="1:14" x14ac:dyDescent="0.25">
      <c r="C172" s="54"/>
    </row>
    <row r="173" spans="1:14" x14ac:dyDescent="0.25">
      <c r="C173" s="54"/>
    </row>
    <row r="174" spans="1:14" x14ac:dyDescent="0.25">
      <c r="C174" s="54"/>
    </row>
    <row r="175" spans="1:14" x14ac:dyDescent="0.25">
      <c r="C175" s="54"/>
    </row>
    <row r="176" spans="1:14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</sheetData>
  <mergeCells count="21">
    <mergeCell ref="G9:G10"/>
    <mergeCell ref="C8:C10"/>
    <mergeCell ref="M8:O8"/>
    <mergeCell ref="I9:J9"/>
    <mergeCell ref="D8:D10"/>
    <mergeCell ref="B1:O1"/>
    <mergeCell ref="B2:O2"/>
    <mergeCell ref="B3:O3"/>
    <mergeCell ref="B4:O4"/>
    <mergeCell ref="B11:O11"/>
    <mergeCell ref="K9:K10"/>
    <mergeCell ref="M9:N9"/>
    <mergeCell ref="O9:O10"/>
    <mergeCell ref="A6:O6"/>
    <mergeCell ref="A8:A10"/>
    <mergeCell ref="B8:B10"/>
    <mergeCell ref="H8:H10"/>
    <mergeCell ref="I8:K8"/>
    <mergeCell ref="L8:L10"/>
    <mergeCell ref="E8:G8"/>
    <mergeCell ref="E9:F9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71"/>
  <sheetViews>
    <sheetView showZeros="0" workbookViewId="0">
      <selection activeCell="U11" sqref="U11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214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7" x14ac:dyDescent="0.25">
      <c r="B1" s="508" t="s">
        <v>354</v>
      </c>
      <c r="C1" s="508"/>
      <c r="D1" s="508"/>
      <c r="E1" s="508"/>
      <c r="F1" s="508"/>
      <c r="G1" s="508"/>
      <c r="H1" s="508"/>
      <c r="I1" s="508"/>
      <c r="J1" s="508"/>
      <c r="K1" s="508"/>
      <c r="L1" s="508"/>
      <c r="M1" s="508"/>
      <c r="N1" s="508"/>
      <c r="O1" s="508"/>
    </row>
    <row r="2" spans="1:17" x14ac:dyDescent="0.25">
      <c r="B2" s="508" t="s">
        <v>445</v>
      </c>
      <c r="C2" s="508"/>
      <c r="D2" s="508"/>
      <c r="E2" s="508"/>
      <c r="F2" s="508"/>
      <c r="G2" s="508"/>
      <c r="H2" s="508"/>
      <c r="I2" s="508"/>
      <c r="J2" s="508"/>
      <c r="K2" s="508"/>
      <c r="L2" s="508"/>
      <c r="M2" s="508"/>
      <c r="N2" s="508"/>
      <c r="O2" s="508"/>
    </row>
    <row r="3" spans="1:17" x14ac:dyDescent="0.25">
      <c r="B3" s="508" t="s">
        <v>466</v>
      </c>
      <c r="C3" s="508"/>
      <c r="D3" s="508"/>
      <c r="E3" s="508"/>
      <c r="F3" s="508"/>
      <c r="G3" s="508"/>
      <c r="H3" s="508"/>
      <c r="I3" s="508"/>
      <c r="J3" s="508"/>
      <c r="K3" s="508"/>
      <c r="L3" s="508"/>
      <c r="M3" s="508"/>
      <c r="N3" s="508"/>
      <c r="O3" s="508"/>
    </row>
    <row r="4" spans="1:17" x14ac:dyDescent="0.25">
      <c r="B4" s="508" t="s">
        <v>369</v>
      </c>
      <c r="C4" s="508"/>
      <c r="D4" s="508"/>
      <c r="E4" s="508"/>
      <c r="F4" s="508"/>
      <c r="G4" s="508"/>
      <c r="H4" s="508"/>
      <c r="I4" s="508"/>
      <c r="J4" s="508"/>
      <c r="K4" s="508"/>
      <c r="L4" s="508"/>
      <c r="M4" s="508"/>
      <c r="N4" s="508"/>
      <c r="O4" s="508"/>
    </row>
    <row r="5" spans="1:17" s="441" customFormat="1" ht="15" customHeight="1" x14ac:dyDescent="0.25">
      <c r="B5" s="502" t="s">
        <v>468</v>
      </c>
      <c r="C5" s="502"/>
      <c r="D5" s="502"/>
      <c r="E5" s="502"/>
      <c r="F5" s="502"/>
      <c r="G5" s="502"/>
      <c r="H5" s="502"/>
      <c r="I5" s="502"/>
      <c r="J5" s="502"/>
      <c r="K5" s="502"/>
      <c r="L5" s="502"/>
      <c r="M5" s="502"/>
      <c r="N5" s="502"/>
      <c r="O5" s="502"/>
    </row>
    <row r="6" spans="1:17" s="441" customFormat="1" x14ac:dyDescent="0.25">
      <c r="B6" s="502" t="s">
        <v>476</v>
      </c>
      <c r="C6" s="502"/>
      <c r="D6" s="502"/>
      <c r="E6" s="502"/>
      <c r="F6" s="502"/>
      <c r="G6" s="502"/>
      <c r="H6" s="502"/>
      <c r="I6" s="502"/>
      <c r="J6" s="502"/>
      <c r="K6" s="502"/>
      <c r="L6" s="502"/>
      <c r="M6" s="502"/>
      <c r="N6" s="502"/>
      <c r="O6" s="502"/>
    </row>
    <row r="7" spans="1:17" x14ac:dyDescent="0.25">
      <c r="E7" s="4"/>
      <c r="F7" s="4"/>
      <c r="G7" s="4"/>
      <c r="H7" s="4"/>
      <c r="I7" s="4"/>
      <c r="J7" s="4"/>
      <c r="L7" s="4"/>
      <c r="M7" s="4"/>
      <c r="N7" s="4"/>
    </row>
    <row r="8" spans="1:17" ht="15" customHeight="1" x14ac:dyDescent="0.25">
      <c r="A8" s="456" t="s">
        <v>450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  <c r="N8" s="456"/>
      <c r="O8" s="456"/>
    </row>
    <row r="9" spans="1:17" ht="17.25" customHeight="1" x14ac:dyDescent="0.25">
      <c r="A9" s="59"/>
      <c r="B9" s="59"/>
      <c r="C9" s="215"/>
      <c r="D9" s="59"/>
      <c r="E9" s="59"/>
      <c r="F9" s="59"/>
      <c r="G9" s="59"/>
      <c r="H9" s="60"/>
      <c r="I9" s="60"/>
      <c r="J9" s="60"/>
      <c r="K9" s="60"/>
      <c r="L9" s="59"/>
      <c r="M9" s="59"/>
      <c r="N9" s="59"/>
      <c r="O9" s="5" t="s">
        <v>456</v>
      </c>
    </row>
    <row r="10" spans="1:17" ht="15" customHeight="1" x14ac:dyDescent="0.25">
      <c r="A10" s="464" t="s">
        <v>5</v>
      </c>
      <c r="B10" s="467" t="s">
        <v>351</v>
      </c>
      <c r="C10" s="528" t="s">
        <v>54</v>
      </c>
      <c r="D10" s="478" t="s">
        <v>362</v>
      </c>
      <c r="E10" s="481" t="s">
        <v>200</v>
      </c>
      <c r="F10" s="482"/>
      <c r="G10" s="483"/>
      <c r="H10" s="470" t="s">
        <v>364</v>
      </c>
      <c r="I10" s="473" t="s">
        <v>200</v>
      </c>
      <c r="J10" s="474"/>
      <c r="K10" s="475"/>
      <c r="L10" s="519" t="s">
        <v>0</v>
      </c>
      <c r="M10" s="477" t="s">
        <v>200</v>
      </c>
      <c r="N10" s="477"/>
      <c r="O10" s="477"/>
    </row>
    <row r="11" spans="1:17" ht="15" customHeight="1" x14ac:dyDescent="0.25">
      <c r="A11" s="465"/>
      <c r="B11" s="468"/>
      <c r="C11" s="529"/>
      <c r="D11" s="479"/>
      <c r="E11" s="481" t="s">
        <v>1</v>
      </c>
      <c r="F11" s="483"/>
      <c r="G11" s="478" t="s">
        <v>2</v>
      </c>
      <c r="H11" s="471"/>
      <c r="I11" s="473" t="s">
        <v>1</v>
      </c>
      <c r="J11" s="475"/>
      <c r="K11" s="470" t="s">
        <v>2</v>
      </c>
      <c r="L11" s="520"/>
      <c r="M11" s="477" t="s">
        <v>1</v>
      </c>
      <c r="N11" s="477"/>
      <c r="O11" s="459" t="s">
        <v>2</v>
      </c>
    </row>
    <row r="12" spans="1:17" ht="27.75" customHeight="1" x14ac:dyDescent="0.25">
      <c r="A12" s="466"/>
      <c r="B12" s="469"/>
      <c r="C12" s="530"/>
      <c r="D12" s="480"/>
      <c r="E12" s="144" t="s">
        <v>3</v>
      </c>
      <c r="F12" s="142" t="s">
        <v>4</v>
      </c>
      <c r="G12" s="480"/>
      <c r="H12" s="472"/>
      <c r="I12" s="145" t="s">
        <v>3</v>
      </c>
      <c r="J12" s="139" t="s">
        <v>4</v>
      </c>
      <c r="K12" s="472"/>
      <c r="L12" s="521"/>
      <c r="M12" s="140" t="s">
        <v>3</v>
      </c>
      <c r="N12" s="138" t="s">
        <v>4</v>
      </c>
      <c r="O12" s="459"/>
    </row>
    <row r="13" spans="1:17" ht="15.95" customHeight="1" x14ac:dyDescent="0.25">
      <c r="A13" s="160" t="s">
        <v>72</v>
      </c>
      <c r="B13" s="499" t="s">
        <v>6</v>
      </c>
      <c r="C13" s="499"/>
      <c r="D13" s="499"/>
      <c r="E13" s="499"/>
      <c r="F13" s="499"/>
      <c r="G13" s="499"/>
      <c r="H13" s="499"/>
      <c r="I13" s="499"/>
      <c r="J13" s="499"/>
      <c r="K13" s="499"/>
      <c r="L13" s="499"/>
      <c r="M13" s="499"/>
      <c r="N13" s="499"/>
      <c r="O13" s="499"/>
    </row>
    <row r="14" spans="1:17" ht="15" customHeight="1" x14ac:dyDescent="0.25">
      <c r="A14" s="6" t="s">
        <v>187</v>
      </c>
      <c r="B14" s="30" t="s">
        <v>20</v>
      </c>
      <c r="C14" s="384" t="s">
        <v>9</v>
      </c>
      <c r="D14" s="174">
        <f>E14+G14</f>
        <v>111</v>
      </c>
      <c r="E14" s="174"/>
      <c r="F14" s="174"/>
      <c r="G14" s="174">
        <v>111</v>
      </c>
      <c r="H14" s="175">
        <f>I14+K14</f>
        <v>0</v>
      </c>
      <c r="I14" s="175"/>
      <c r="J14" s="175"/>
      <c r="K14" s="175"/>
      <c r="L14" s="176">
        <f>M14+O14</f>
        <v>111</v>
      </c>
      <c r="M14" s="176">
        <f>E14+I14</f>
        <v>0</v>
      </c>
      <c r="N14" s="176">
        <f>F14+J14</f>
        <v>0</v>
      </c>
      <c r="O14" s="176">
        <f>G14+K14</f>
        <v>111</v>
      </c>
      <c r="P14" s="216"/>
      <c r="Q14" s="99"/>
    </row>
    <row r="15" spans="1:17" ht="26.25" customHeight="1" x14ac:dyDescent="0.25">
      <c r="A15" s="20"/>
      <c r="B15" s="193" t="s">
        <v>342</v>
      </c>
      <c r="C15" s="387"/>
      <c r="D15" s="182"/>
      <c r="E15" s="182"/>
      <c r="F15" s="182"/>
      <c r="G15" s="182"/>
      <c r="H15" s="183"/>
      <c r="I15" s="183"/>
      <c r="J15" s="183"/>
      <c r="K15" s="183"/>
      <c r="L15" s="184"/>
      <c r="M15" s="184"/>
      <c r="N15" s="184"/>
      <c r="O15" s="184"/>
      <c r="P15" s="216"/>
      <c r="Q15" s="99"/>
    </row>
    <row r="16" spans="1:17" hidden="1" x14ac:dyDescent="0.25">
      <c r="A16" s="156"/>
      <c r="B16" s="193" t="s">
        <v>420</v>
      </c>
      <c r="C16" s="387"/>
      <c r="D16" s="177" t="s">
        <v>178</v>
      </c>
      <c r="E16" s="177"/>
      <c r="F16" s="177"/>
      <c r="G16" s="177"/>
      <c r="H16" s="183"/>
      <c r="I16" s="178"/>
      <c r="J16" s="178"/>
      <c r="K16" s="178"/>
      <c r="L16" s="179"/>
      <c r="M16" s="179"/>
      <c r="N16" s="179"/>
      <c r="O16" s="179"/>
      <c r="P16" s="216"/>
      <c r="Q16" s="99"/>
    </row>
    <row r="17" spans="1:17" ht="15" hidden="1" customHeight="1" x14ac:dyDescent="0.25">
      <c r="A17" s="6" t="s">
        <v>73</v>
      </c>
      <c r="B17" s="18" t="s">
        <v>7</v>
      </c>
      <c r="C17" s="217"/>
      <c r="D17" s="174">
        <f t="shared" ref="D17:D61" si="0">E17+G17</f>
        <v>0</v>
      </c>
      <c r="E17" s="17">
        <f>E18+E19+E20</f>
        <v>0</v>
      </c>
      <c r="F17" s="17">
        <f>F18+F19+F20</f>
        <v>0</v>
      </c>
      <c r="G17" s="17">
        <f>G18+G19+G20</f>
        <v>0</v>
      </c>
      <c r="H17" s="175">
        <f>I17+K17</f>
        <v>0</v>
      </c>
      <c r="I17" s="11">
        <f>I18+I19+I20</f>
        <v>0</v>
      </c>
      <c r="J17" s="11">
        <f>J18+J19+J20</f>
        <v>0</v>
      </c>
      <c r="K17" s="11">
        <f>K18+K19+K20</f>
        <v>0</v>
      </c>
      <c r="L17" s="176">
        <f t="shared" ref="L17:L61" si="1">M17+O17</f>
        <v>0</v>
      </c>
      <c r="M17" s="13">
        <f>M18+M19+M20</f>
        <v>0</v>
      </c>
      <c r="N17" s="13">
        <f>N18+N19+N20</f>
        <v>0</v>
      </c>
      <c r="O17" s="13">
        <f>O18+O19+O20</f>
        <v>0</v>
      </c>
      <c r="P17" s="216"/>
      <c r="Q17" s="99"/>
    </row>
    <row r="18" spans="1:17" ht="15" hidden="1" customHeight="1" x14ac:dyDescent="0.25">
      <c r="A18" s="20"/>
      <c r="B18" s="524" t="s">
        <v>420</v>
      </c>
      <c r="C18" s="217" t="s">
        <v>9</v>
      </c>
      <c r="D18" s="17">
        <f t="shared" si="0"/>
        <v>0</v>
      </c>
      <c r="E18" s="17"/>
      <c r="F18" s="17"/>
      <c r="G18" s="17"/>
      <c r="H18" s="175">
        <f t="shared" ref="H18:H56" si="2">I18+K18</f>
        <v>0</v>
      </c>
      <c r="I18" s="11"/>
      <c r="J18" s="11"/>
      <c r="K18" s="218"/>
      <c r="L18" s="176">
        <f t="shared" si="1"/>
        <v>0</v>
      </c>
      <c r="M18" s="176">
        <f t="shared" ref="M18:O20" si="3">E18+I18</f>
        <v>0</v>
      </c>
      <c r="N18" s="176">
        <f t="shared" si="3"/>
        <v>0</v>
      </c>
      <c r="O18" s="176">
        <f t="shared" si="3"/>
        <v>0</v>
      </c>
      <c r="P18" s="216"/>
      <c r="Q18" s="99"/>
    </row>
    <row r="19" spans="1:17" ht="15" hidden="1" customHeight="1" x14ac:dyDescent="0.25">
      <c r="A19" s="20"/>
      <c r="B19" s="524"/>
      <c r="C19" s="217" t="s">
        <v>31</v>
      </c>
      <c r="D19" s="17">
        <f t="shared" si="0"/>
        <v>0</v>
      </c>
      <c r="E19" s="17"/>
      <c r="F19" s="17"/>
      <c r="G19" s="17"/>
      <c r="H19" s="175">
        <f t="shared" si="2"/>
        <v>0</v>
      </c>
      <c r="I19" s="11"/>
      <c r="J19" s="11"/>
      <c r="K19" s="218"/>
      <c r="L19" s="176">
        <f t="shared" si="1"/>
        <v>0</v>
      </c>
      <c r="M19" s="176">
        <f t="shared" si="3"/>
        <v>0</v>
      </c>
      <c r="N19" s="176">
        <f t="shared" si="3"/>
        <v>0</v>
      </c>
      <c r="O19" s="176">
        <f t="shared" si="3"/>
        <v>0</v>
      </c>
      <c r="P19" s="216"/>
      <c r="Q19" s="99"/>
    </row>
    <row r="20" spans="1:17" ht="15" hidden="1" customHeight="1" x14ac:dyDescent="0.25">
      <c r="A20" s="20"/>
      <c r="B20" s="525"/>
      <c r="C20" s="217" t="s">
        <v>22</v>
      </c>
      <c r="D20" s="17">
        <f t="shared" si="0"/>
        <v>0</v>
      </c>
      <c r="E20" s="17"/>
      <c r="F20" s="17"/>
      <c r="G20" s="17"/>
      <c r="H20" s="175">
        <f t="shared" si="2"/>
        <v>0</v>
      </c>
      <c r="I20" s="11"/>
      <c r="J20" s="11"/>
      <c r="K20" s="218"/>
      <c r="L20" s="176">
        <f t="shared" si="1"/>
        <v>0</v>
      </c>
      <c r="M20" s="176">
        <f t="shared" si="3"/>
        <v>0</v>
      </c>
      <c r="N20" s="176">
        <f t="shared" si="3"/>
        <v>0</v>
      </c>
      <c r="O20" s="176">
        <f t="shared" si="3"/>
        <v>0</v>
      </c>
      <c r="P20" s="216"/>
      <c r="Q20" s="99"/>
    </row>
    <row r="21" spans="1:17" ht="15" hidden="1" customHeight="1" x14ac:dyDescent="0.25">
      <c r="A21" s="6" t="s">
        <v>74</v>
      </c>
      <c r="B21" s="18" t="s">
        <v>10</v>
      </c>
      <c r="C21" s="217"/>
      <c r="D21" s="174">
        <f t="shared" si="0"/>
        <v>0</v>
      </c>
      <c r="E21" s="17">
        <f>E22+E23+E24</f>
        <v>0</v>
      </c>
      <c r="F21" s="17">
        <f>F22+F23+F24</f>
        <v>0</v>
      </c>
      <c r="G21" s="17">
        <f>G22+G23+G24</f>
        <v>0</v>
      </c>
      <c r="H21" s="175">
        <f t="shared" si="2"/>
        <v>0</v>
      </c>
      <c r="I21" s="11">
        <f>I22+I23+I24</f>
        <v>0</v>
      </c>
      <c r="J21" s="11">
        <f>J22+J23+J24</f>
        <v>0</v>
      </c>
      <c r="K21" s="11">
        <f>K22+K23+K24</f>
        <v>0</v>
      </c>
      <c r="L21" s="176">
        <f t="shared" si="1"/>
        <v>0</v>
      </c>
      <c r="M21" s="13">
        <f>M22+M23+M24</f>
        <v>0</v>
      </c>
      <c r="N21" s="13">
        <f>N22+N23+N24</f>
        <v>0</v>
      </c>
      <c r="O21" s="13">
        <f>O22+O23+O24</f>
        <v>0</v>
      </c>
      <c r="P21" s="216"/>
      <c r="Q21" s="99"/>
    </row>
    <row r="22" spans="1:17" ht="15" hidden="1" customHeight="1" x14ac:dyDescent="0.25">
      <c r="A22" s="20"/>
      <c r="B22" s="524" t="s">
        <v>420</v>
      </c>
      <c r="C22" s="217" t="s">
        <v>9</v>
      </c>
      <c r="D22" s="17">
        <f t="shared" si="0"/>
        <v>0</v>
      </c>
      <c r="E22" s="17"/>
      <c r="F22" s="17"/>
      <c r="G22" s="17"/>
      <c r="H22" s="175">
        <f t="shared" si="2"/>
        <v>0</v>
      </c>
      <c r="I22" s="11"/>
      <c r="J22" s="11"/>
      <c r="K22" s="218"/>
      <c r="L22" s="176">
        <f t="shared" si="1"/>
        <v>0</v>
      </c>
      <c r="M22" s="176">
        <f t="shared" ref="M22:O24" si="4">E22+I22</f>
        <v>0</v>
      </c>
      <c r="N22" s="176">
        <f t="shared" si="4"/>
        <v>0</v>
      </c>
      <c r="O22" s="176">
        <f t="shared" si="4"/>
        <v>0</v>
      </c>
      <c r="P22" s="216"/>
      <c r="Q22" s="99"/>
    </row>
    <row r="23" spans="1:17" ht="15" hidden="1" customHeight="1" x14ac:dyDescent="0.25">
      <c r="A23" s="20"/>
      <c r="B23" s="524"/>
      <c r="C23" s="217" t="s">
        <v>31</v>
      </c>
      <c r="D23" s="17">
        <f t="shared" si="0"/>
        <v>0</v>
      </c>
      <c r="E23" s="17"/>
      <c r="F23" s="17"/>
      <c r="G23" s="17"/>
      <c r="H23" s="175">
        <f t="shared" si="2"/>
        <v>0</v>
      </c>
      <c r="I23" s="11"/>
      <c r="J23" s="11"/>
      <c r="K23" s="218"/>
      <c r="L23" s="176">
        <f t="shared" si="1"/>
        <v>0</v>
      </c>
      <c r="M23" s="176">
        <f t="shared" si="4"/>
        <v>0</v>
      </c>
      <c r="N23" s="176">
        <f t="shared" si="4"/>
        <v>0</v>
      </c>
      <c r="O23" s="176">
        <f t="shared" si="4"/>
        <v>0</v>
      </c>
      <c r="P23" s="216"/>
      <c r="Q23" s="99"/>
    </row>
    <row r="24" spans="1:17" ht="15" hidden="1" customHeight="1" x14ac:dyDescent="0.25">
      <c r="A24" s="20"/>
      <c r="B24" s="525"/>
      <c r="C24" s="217" t="s">
        <v>22</v>
      </c>
      <c r="D24" s="17">
        <f t="shared" si="0"/>
        <v>0</v>
      </c>
      <c r="E24" s="17"/>
      <c r="F24" s="17"/>
      <c r="G24" s="17"/>
      <c r="H24" s="175">
        <f t="shared" si="2"/>
        <v>0</v>
      </c>
      <c r="I24" s="11"/>
      <c r="J24" s="11"/>
      <c r="K24" s="218"/>
      <c r="L24" s="176">
        <f t="shared" si="1"/>
        <v>0</v>
      </c>
      <c r="M24" s="176">
        <f t="shared" si="4"/>
        <v>0</v>
      </c>
      <c r="N24" s="176">
        <f t="shared" si="4"/>
        <v>0</v>
      </c>
      <c r="O24" s="176">
        <f t="shared" si="4"/>
        <v>0</v>
      </c>
      <c r="P24" s="216"/>
      <c r="Q24" s="99"/>
    </row>
    <row r="25" spans="1:17" ht="15" hidden="1" customHeight="1" x14ac:dyDescent="0.25">
      <c r="A25" s="6" t="s">
        <v>75</v>
      </c>
      <c r="B25" s="18" t="s">
        <v>11</v>
      </c>
      <c r="C25" s="217"/>
      <c r="D25" s="174">
        <f t="shared" si="0"/>
        <v>0</v>
      </c>
      <c r="E25" s="17">
        <f>E26+E27+E28</f>
        <v>0</v>
      </c>
      <c r="F25" s="17">
        <f>F26+F27+F28</f>
        <v>0</v>
      </c>
      <c r="G25" s="17">
        <f>G26+G27+G28</f>
        <v>0</v>
      </c>
      <c r="H25" s="175">
        <f t="shared" si="2"/>
        <v>0</v>
      </c>
      <c r="I25" s="11">
        <f>I26+I27+I28</f>
        <v>0</v>
      </c>
      <c r="J25" s="11">
        <f>J26+J27+J28</f>
        <v>0</v>
      </c>
      <c r="K25" s="11">
        <f>K26+K27+K28</f>
        <v>0</v>
      </c>
      <c r="L25" s="176">
        <f t="shared" si="1"/>
        <v>0</v>
      </c>
      <c r="M25" s="13">
        <f>M26+M27+M28</f>
        <v>0</v>
      </c>
      <c r="N25" s="13">
        <f>N26+N27+N28</f>
        <v>0</v>
      </c>
      <c r="O25" s="13">
        <f>O26+O27+O28</f>
        <v>0</v>
      </c>
      <c r="P25" s="216"/>
      <c r="Q25" s="99"/>
    </row>
    <row r="26" spans="1:17" ht="15" hidden="1" customHeight="1" x14ac:dyDescent="0.25">
      <c r="A26" s="20"/>
      <c r="B26" s="524" t="s">
        <v>420</v>
      </c>
      <c r="C26" s="217" t="s">
        <v>9</v>
      </c>
      <c r="D26" s="17">
        <f t="shared" si="0"/>
        <v>0</v>
      </c>
      <c r="E26" s="17"/>
      <c r="F26" s="17"/>
      <c r="G26" s="17"/>
      <c r="H26" s="175">
        <f t="shared" si="2"/>
        <v>0</v>
      </c>
      <c r="I26" s="11"/>
      <c r="J26" s="11"/>
      <c r="K26" s="218"/>
      <c r="L26" s="176">
        <f t="shared" si="1"/>
        <v>0</v>
      </c>
      <c r="M26" s="176">
        <f t="shared" ref="M26:O28" si="5">E26+I26</f>
        <v>0</v>
      </c>
      <c r="N26" s="176">
        <f t="shared" si="5"/>
        <v>0</v>
      </c>
      <c r="O26" s="176">
        <f t="shared" si="5"/>
        <v>0</v>
      </c>
      <c r="P26" s="216"/>
      <c r="Q26" s="99"/>
    </row>
    <row r="27" spans="1:17" ht="15" hidden="1" customHeight="1" x14ac:dyDescent="0.25">
      <c r="A27" s="20"/>
      <c r="B27" s="524"/>
      <c r="C27" s="217" t="s">
        <v>31</v>
      </c>
      <c r="D27" s="17">
        <f t="shared" si="0"/>
        <v>0</v>
      </c>
      <c r="E27" s="17"/>
      <c r="F27" s="17"/>
      <c r="G27" s="17"/>
      <c r="H27" s="175">
        <f t="shared" si="2"/>
        <v>0</v>
      </c>
      <c r="I27" s="11"/>
      <c r="J27" s="11"/>
      <c r="K27" s="218"/>
      <c r="L27" s="176">
        <f t="shared" si="1"/>
        <v>0</v>
      </c>
      <c r="M27" s="176">
        <f t="shared" si="5"/>
        <v>0</v>
      </c>
      <c r="N27" s="176">
        <f t="shared" si="5"/>
        <v>0</v>
      </c>
      <c r="O27" s="176">
        <f t="shared" si="5"/>
        <v>0</v>
      </c>
      <c r="P27" s="216"/>
      <c r="Q27" s="99"/>
    </row>
    <row r="28" spans="1:17" ht="15" hidden="1" customHeight="1" x14ac:dyDescent="0.25">
      <c r="A28" s="20"/>
      <c r="B28" s="525"/>
      <c r="C28" s="217" t="s">
        <v>22</v>
      </c>
      <c r="D28" s="17">
        <f t="shared" si="0"/>
        <v>0</v>
      </c>
      <c r="E28" s="17"/>
      <c r="F28" s="17"/>
      <c r="G28" s="17"/>
      <c r="H28" s="175">
        <f t="shared" si="2"/>
        <v>0</v>
      </c>
      <c r="I28" s="11"/>
      <c r="J28" s="11"/>
      <c r="K28" s="218"/>
      <c r="L28" s="176">
        <f t="shared" si="1"/>
        <v>0</v>
      </c>
      <c r="M28" s="176">
        <f t="shared" si="5"/>
        <v>0</v>
      </c>
      <c r="N28" s="176">
        <f t="shared" si="5"/>
        <v>0</v>
      </c>
      <c r="O28" s="176">
        <f t="shared" si="5"/>
        <v>0</v>
      </c>
      <c r="P28" s="216"/>
      <c r="Q28" s="99"/>
    </row>
    <row r="29" spans="1:17" ht="15" hidden="1" customHeight="1" x14ac:dyDescent="0.25">
      <c r="A29" s="6" t="s">
        <v>76</v>
      </c>
      <c r="B29" s="18" t="s">
        <v>12</v>
      </c>
      <c r="C29" s="217"/>
      <c r="D29" s="174">
        <f t="shared" si="0"/>
        <v>0</v>
      </c>
      <c r="E29" s="17">
        <f>E30+E31+E32</f>
        <v>0</v>
      </c>
      <c r="F29" s="17">
        <f>F30+F31+F32</f>
        <v>0</v>
      </c>
      <c r="G29" s="17">
        <f>G30+G31+G32</f>
        <v>0</v>
      </c>
      <c r="H29" s="175">
        <f t="shared" si="2"/>
        <v>0</v>
      </c>
      <c r="I29" s="11">
        <f>I30+I31+I32</f>
        <v>0</v>
      </c>
      <c r="J29" s="11">
        <f>J30+J31+J32</f>
        <v>0</v>
      </c>
      <c r="K29" s="11">
        <f>K30+K31+K32</f>
        <v>0</v>
      </c>
      <c r="L29" s="176">
        <f t="shared" si="1"/>
        <v>0</v>
      </c>
      <c r="M29" s="13">
        <f>M30+M31+M32</f>
        <v>0</v>
      </c>
      <c r="N29" s="13">
        <f>N30+N31+N32</f>
        <v>0</v>
      </c>
      <c r="O29" s="13">
        <f>O30+O31+O32</f>
        <v>0</v>
      </c>
      <c r="P29" s="216"/>
      <c r="Q29" s="99"/>
    </row>
    <row r="30" spans="1:17" ht="15" hidden="1" customHeight="1" x14ac:dyDescent="0.25">
      <c r="A30" s="20"/>
      <c r="B30" s="524" t="s">
        <v>420</v>
      </c>
      <c r="C30" s="217" t="s">
        <v>9</v>
      </c>
      <c r="D30" s="17">
        <f t="shared" si="0"/>
        <v>0</v>
      </c>
      <c r="E30" s="17"/>
      <c r="F30" s="17"/>
      <c r="G30" s="17"/>
      <c r="H30" s="175">
        <f t="shared" si="2"/>
        <v>0</v>
      </c>
      <c r="I30" s="11"/>
      <c r="J30" s="11"/>
      <c r="K30" s="218"/>
      <c r="L30" s="176">
        <f t="shared" si="1"/>
        <v>0</v>
      </c>
      <c r="M30" s="176">
        <f t="shared" ref="M30:O32" si="6">E30+I30</f>
        <v>0</v>
      </c>
      <c r="N30" s="176">
        <f t="shared" si="6"/>
        <v>0</v>
      </c>
      <c r="O30" s="176">
        <f t="shared" si="6"/>
        <v>0</v>
      </c>
      <c r="P30" s="216"/>
      <c r="Q30" s="99"/>
    </row>
    <row r="31" spans="1:17" ht="15" hidden="1" customHeight="1" x14ac:dyDescent="0.25">
      <c r="A31" s="20"/>
      <c r="B31" s="524"/>
      <c r="C31" s="217" t="s">
        <v>31</v>
      </c>
      <c r="D31" s="17">
        <f t="shared" si="0"/>
        <v>0</v>
      </c>
      <c r="E31" s="17"/>
      <c r="F31" s="17"/>
      <c r="G31" s="17"/>
      <c r="H31" s="175">
        <f t="shared" si="2"/>
        <v>0</v>
      </c>
      <c r="I31" s="11"/>
      <c r="J31" s="11"/>
      <c r="K31" s="218"/>
      <c r="L31" s="176">
        <f t="shared" si="1"/>
        <v>0</v>
      </c>
      <c r="M31" s="176">
        <f t="shared" si="6"/>
        <v>0</v>
      </c>
      <c r="N31" s="176">
        <f t="shared" si="6"/>
        <v>0</v>
      </c>
      <c r="O31" s="176">
        <f t="shared" si="6"/>
        <v>0</v>
      </c>
      <c r="P31" s="216"/>
      <c r="Q31" s="99"/>
    </row>
    <row r="32" spans="1:17" ht="15" hidden="1" customHeight="1" x14ac:dyDescent="0.25">
      <c r="A32" s="20"/>
      <c r="B32" s="525"/>
      <c r="C32" s="217" t="s">
        <v>22</v>
      </c>
      <c r="D32" s="17">
        <f t="shared" si="0"/>
        <v>0</v>
      </c>
      <c r="E32" s="17"/>
      <c r="F32" s="17"/>
      <c r="G32" s="17"/>
      <c r="H32" s="175">
        <f t="shared" si="2"/>
        <v>0</v>
      </c>
      <c r="I32" s="11"/>
      <c r="J32" s="11"/>
      <c r="K32" s="218"/>
      <c r="L32" s="176">
        <f t="shared" si="1"/>
        <v>0</v>
      </c>
      <c r="M32" s="176">
        <f t="shared" si="6"/>
        <v>0</v>
      </c>
      <c r="N32" s="176">
        <f t="shared" si="6"/>
        <v>0</v>
      </c>
      <c r="O32" s="176">
        <f t="shared" si="6"/>
        <v>0</v>
      </c>
      <c r="P32" s="216"/>
      <c r="Q32" s="99"/>
    </row>
    <row r="33" spans="1:17" ht="15" hidden="1" customHeight="1" x14ac:dyDescent="0.25">
      <c r="A33" s="6" t="s">
        <v>77</v>
      </c>
      <c r="B33" s="18" t="s">
        <v>13</v>
      </c>
      <c r="C33" s="217"/>
      <c r="D33" s="174">
        <f t="shared" si="0"/>
        <v>0</v>
      </c>
      <c r="E33" s="17">
        <f>E34+E35+E36</f>
        <v>0</v>
      </c>
      <c r="F33" s="17">
        <f>F34+F35+F36</f>
        <v>0</v>
      </c>
      <c r="G33" s="17">
        <f>G34+G35+G36</f>
        <v>0</v>
      </c>
      <c r="H33" s="175">
        <f t="shared" si="2"/>
        <v>0</v>
      </c>
      <c r="I33" s="11">
        <f>I34+I35+I36</f>
        <v>0</v>
      </c>
      <c r="J33" s="11">
        <f>J34+J35+J36</f>
        <v>0</v>
      </c>
      <c r="K33" s="11">
        <f>K34+K35+K36</f>
        <v>0</v>
      </c>
      <c r="L33" s="176">
        <f t="shared" si="1"/>
        <v>0</v>
      </c>
      <c r="M33" s="13">
        <f>M34+M35+M36</f>
        <v>0</v>
      </c>
      <c r="N33" s="13">
        <f>N34+N35+N36</f>
        <v>0</v>
      </c>
      <c r="O33" s="13">
        <f>O34+O35+O36</f>
        <v>0</v>
      </c>
      <c r="P33" s="216"/>
      <c r="Q33" s="99"/>
    </row>
    <row r="34" spans="1:17" ht="15" hidden="1" customHeight="1" x14ac:dyDescent="0.25">
      <c r="A34" s="20"/>
      <c r="B34" s="524" t="s">
        <v>420</v>
      </c>
      <c r="C34" s="217" t="s">
        <v>9</v>
      </c>
      <c r="D34" s="17">
        <f t="shared" si="0"/>
        <v>0</v>
      </c>
      <c r="E34" s="17"/>
      <c r="F34" s="17"/>
      <c r="G34" s="17"/>
      <c r="H34" s="175">
        <f t="shared" si="2"/>
        <v>0</v>
      </c>
      <c r="I34" s="11"/>
      <c r="J34" s="11"/>
      <c r="K34" s="218"/>
      <c r="L34" s="176">
        <f t="shared" si="1"/>
        <v>0</v>
      </c>
      <c r="M34" s="176">
        <f t="shared" ref="M34:O36" si="7">E34+I34</f>
        <v>0</v>
      </c>
      <c r="N34" s="176">
        <f t="shared" si="7"/>
        <v>0</v>
      </c>
      <c r="O34" s="176">
        <f t="shared" si="7"/>
        <v>0</v>
      </c>
      <c r="P34" s="216"/>
      <c r="Q34" s="99"/>
    </row>
    <row r="35" spans="1:17" ht="15" hidden="1" customHeight="1" x14ac:dyDescent="0.25">
      <c r="A35" s="20"/>
      <c r="B35" s="524"/>
      <c r="C35" s="217" t="s">
        <v>31</v>
      </c>
      <c r="D35" s="17">
        <f t="shared" si="0"/>
        <v>0</v>
      </c>
      <c r="E35" s="17"/>
      <c r="F35" s="17"/>
      <c r="G35" s="17"/>
      <c r="H35" s="175">
        <f t="shared" si="2"/>
        <v>0</v>
      </c>
      <c r="I35" s="11"/>
      <c r="J35" s="11"/>
      <c r="K35" s="218"/>
      <c r="L35" s="176">
        <f t="shared" si="1"/>
        <v>0</v>
      </c>
      <c r="M35" s="176">
        <f t="shared" si="7"/>
        <v>0</v>
      </c>
      <c r="N35" s="176">
        <f t="shared" si="7"/>
        <v>0</v>
      </c>
      <c r="O35" s="176">
        <f t="shared" si="7"/>
        <v>0</v>
      </c>
      <c r="P35" s="216"/>
      <c r="Q35" s="99"/>
    </row>
    <row r="36" spans="1:17" ht="15" hidden="1" customHeight="1" x14ac:dyDescent="0.25">
      <c r="A36" s="20"/>
      <c r="B36" s="525"/>
      <c r="C36" s="217" t="s">
        <v>22</v>
      </c>
      <c r="D36" s="17">
        <f t="shared" si="0"/>
        <v>0</v>
      </c>
      <c r="E36" s="17"/>
      <c r="F36" s="17"/>
      <c r="G36" s="17"/>
      <c r="H36" s="175">
        <f t="shared" si="2"/>
        <v>0</v>
      </c>
      <c r="I36" s="11"/>
      <c r="J36" s="11"/>
      <c r="K36" s="218"/>
      <c r="L36" s="176">
        <f t="shared" si="1"/>
        <v>0</v>
      </c>
      <c r="M36" s="176">
        <f t="shared" si="7"/>
        <v>0</v>
      </c>
      <c r="N36" s="176">
        <f t="shared" si="7"/>
        <v>0</v>
      </c>
      <c r="O36" s="176">
        <f t="shared" si="7"/>
        <v>0</v>
      </c>
      <c r="P36" s="216"/>
      <c r="Q36" s="99"/>
    </row>
    <row r="37" spans="1:17" ht="15" hidden="1" customHeight="1" x14ac:dyDescent="0.25">
      <c r="A37" s="6" t="s">
        <v>78</v>
      </c>
      <c r="B37" s="18" t="s">
        <v>14</v>
      </c>
      <c r="C37" s="217"/>
      <c r="D37" s="174">
        <f t="shared" si="0"/>
        <v>0</v>
      </c>
      <c r="E37" s="17">
        <f>E38+E39+E40</f>
        <v>0</v>
      </c>
      <c r="F37" s="17">
        <f>F38+F39+F40</f>
        <v>0</v>
      </c>
      <c r="G37" s="17">
        <f>G38+G39+G40</f>
        <v>0</v>
      </c>
      <c r="H37" s="175">
        <f>I37+K37</f>
        <v>0</v>
      </c>
      <c r="I37" s="11">
        <f>I38+I39+I40</f>
        <v>0</v>
      </c>
      <c r="J37" s="11">
        <f>J38+J39+J40</f>
        <v>0</v>
      </c>
      <c r="K37" s="11">
        <f>K38+K39+K40</f>
        <v>0</v>
      </c>
      <c r="L37" s="176">
        <f t="shared" si="1"/>
        <v>0</v>
      </c>
      <c r="M37" s="13">
        <f>M38+M39+M40</f>
        <v>0</v>
      </c>
      <c r="N37" s="13">
        <f>N38+N39+N40</f>
        <v>0</v>
      </c>
      <c r="O37" s="13">
        <f>O38+O39+O40</f>
        <v>0</v>
      </c>
      <c r="P37" s="216"/>
      <c r="Q37" s="99"/>
    </row>
    <row r="38" spans="1:17" ht="15" hidden="1" customHeight="1" x14ac:dyDescent="0.25">
      <c r="A38" s="20"/>
      <c r="B38" s="524" t="s">
        <v>420</v>
      </c>
      <c r="C38" s="217" t="s">
        <v>9</v>
      </c>
      <c r="D38" s="17">
        <f t="shared" si="0"/>
        <v>0</v>
      </c>
      <c r="E38" s="17"/>
      <c r="F38" s="17"/>
      <c r="G38" s="17"/>
      <c r="H38" s="175">
        <f t="shared" si="2"/>
        <v>0</v>
      </c>
      <c r="I38" s="11"/>
      <c r="J38" s="11"/>
      <c r="K38" s="218"/>
      <c r="L38" s="176">
        <f t="shared" si="1"/>
        <v>0</v>
      </c>
      <c r="M38" s="176">
        <f t="shared" ref="M38:O40" si="8">E38+I38</f>
        <v>0</v>
      </c>
      <c r="N38" s="176">
        <f t="shared" si="8"/>
        <v>0</v>
      </c>
      <c r="O38" s="176">
        <f t="shared" si="8"/>
        <v>0</v>
      </c>
      <c r="P38" s="216"/>
      <c r="Q38" s="99"/>
    </row>
    <row r="39" spans="1:17" ht="15" hidden="1" customHeight="1" x14ac:dyDescent="0.25">
      <c r="A39" s="20"/>
      <c r="B39" s="524"/>
      <c r="C39" s="217" t="s">
        <v>31</v>
      </c>
      <c r="D39" s="17">
        <f t="shared" si="0"/>
        <v>0</v>
      </c>
      <c r="E39" s="17"/>
      <c r="F39" s="17"/>
      <c r="G39" s="17"/>
      <c r="H39" s="175">
        <f t="shared" si="2"/>
        <v>0</v>
      </c>
      <c r="I39" s="11"/>
      <c r="J39" s="11"/>
      <c r="K39" s="218"/>
      <c r="L39" s="176">
        <f t="shared" si="1"/>
        <v>0</v>
      </c>
      <c r="M39" s="176">
        <f t="shared" si="8"/>
        <v>0</v>
      </c>
      <c r="N39" s="176">
        <f t="shared" si="8"/>
        <v>0</v>
      </c>
      <c r="O39" s="176">
        <f t="shared" si="8"/>
        <v>0</v>
      </c>
      <c r="P39" s="216"/>
      <c r="Q39" s="99"/>
    </row>
    <row r="40" spans="1:17" ht="15" hidden="1" customHeight="1" x14ac:dyDescent="0.25">
      <c r="A40" s="20"/>
      <c r="B40" s="525"/>
      <c r="C40" s="217" t="s">
        <v>22</v>
      </c>
      <c r="D40" s="17">
        <f t="shared" si="0"/>
        <v>0</v>
      </c>
      <c r="E40" s="17"/>
      <c r="F40" s="17"/>
      <c r="G40" s="17"/>
      <c r="H40" s="175">
        <f t="shared" si="2"/>
        <v>0</v>
      </c>
      <c r="I40" s="11"/>
      <c r="J40" s="11"/>
      <c r="K40" s="218"/>
      <c r="L40" s="176">
        <f t="shared" si="1"/>
        <v>0</v>
      </c>
      <c r="M40" s="176">
        <f t="shared" si="8"/>
        <v>0</v>
      </c>
      <c r="N40" s="176">
        <f t="shared" si="8"/>
        <v>0</v>
      </c>
      <c r="O40" s="176">
        <f t="shared" si="8"/>
        <v>0</v>
      </c>
      <c r="P40" s="216"/>
      <c r="Q40" s="99"/>
    </row>
    <row r="41" spans="1:17" ht="15" hidden="1" customHeight="1" x14ac:dyDescent="0.25">
      <c r="A41" s="6" t="s">
        <v>79</v>
      </c>
      <c r="B41" s="18" t="s">
        <v>15</v>
      </c>
      <c r="C41" s="217"/>
      <c r="D41" s="174">
        <f t="shared" si="0"/>
        <v>0</v>
      </c>
      <c r="E41" s="17">
        <f>E42+E43+E44</f>
        <v>0</v>
      </c>
      <c r="F41" s="17">
        <f>F42+F43+F44</f>
        <v>0</v>
      </c>
      <c r="G41" s="17">
        <f>G42+G43+G44</f>
        <v>0</v>
      </c>
      <c r="H41" s="175">
        <f>I41+K41</f>
        <v>0</v>
      </c>
      <c r="I41" s="11">
        <f>I42+I43+I44</f>
        <v>0</v>
      </c>
      <c r="J41" s="11">
        <f>J42+J43+J44</f>
        <v>0</v>
      </c>
      <c r="K41" s="11">
        <f>K42+K43+K44</f>
        <v>0</v>
      </c>
      <c r="L41" s="176">
        <f t="shared" si="1"/>
        <v>0</v>
      </c>
      <c r="M41" s="13">
        <f>M42+M43+M44</f>
        <v>0</v>
      </c>
      <c r="N41" s="13">
        <f>N42+N43+N44</f>
        <v>0</v>
      </c>
      <c r="O41" s="13">
        <f>O42+O43+O44</f>
        <v>0</v>
      </c>
      <c r="P41" s="216"/>
      <c r="Q41" s="99"/>
    </row>
    <row r="42" spans="1:17" ht="15" hidden="1" customHeight="1" x14ac:dyDescent="0.25">
      <c r="A42" s="20"/>
      <c r="B42" s="524" t="s">
        <v>420</v>
      </c>
      <c r="C42" s="217" t="s">
        <v>9</v>
      </c>
      <c r="D42" s="17">
        <f t="shared" si="0"/>
        <v>0</v>
      </c>
      <c r="E42" s="17"/>
      <c r="F42" s="17"/>
      <c r="G42" s="17"/>
      <c r="H42" s="175">
        <f t="shared" si="2"/>
        <v>0</v>
      </c>
      <c r="I42" s="11"/>
      <c r="J42" s="11"/>
      <c r="K42" s="218"/>
      <c r="L42" s="176">
        <f t="shared" si="1"/>
        <v>0</v>
      </c>
      <c r="M42" s="176">
        <f t="shared" ref="M42:O44" si="9">E42+I42</f>
        <v>0</v>
      </c>
      <c r="N42" s="176">
        <f t="shared" si="9"/>
        <v>0</v>
      </c>
      <c r="O42" s="176">
        <f t="shared" si="9"/>
        <v>0</v>
      </c>
      <c r="P42" s="216"/>
      <c r="Q42" s="99"/>
    </row>
    <row r="43" spans="1:17" ht="15" hidden="1" customHeight="1" x14ac:dyDescent="0.25">
      <c r="A43" s="20"/>
      <c r="B43" s="524"/>
      <c r="C43" s="217" t="s">
        <v>31</v>
      </c>
      <c r="D43" s="17">
        <f t="shared" si="0"/>
        <v>0</v>
      </c>
      <c r="E43" s="17"/>
      <c r="F43" s="17"/>
      <c r="G43" s="17"/>
      <c r="H43" s="175">
        <f t="shared" si="2"/>
        <v>0</v>
      </c>
      <c r="I43" s="11"/>
      <c r="J43" s="11"/>
      <c r="K43" s="218"/>
      <c r="L43" s="176">
        <f t="shared" si="1"/>
        <v>0</v>
      </c>
      <c r="M43" s="176">
        <f t="shared" si="9"/>
        <v>0</v>
      </c>
      <c r="N43" s="176">
        <f t="shared" si="9"/>
        <v>0</v>
      </c>
      <c r="O43" s="176">
        <f t="shared" si="9"/>
        <v>0</v>
      </c>
      <c r="P43" s="216"/>
      <c r="Q43" s="99"/>
    </row>
    <row r="44" spans="1:17" ht="15" hidden="1" customHeight="1" x14ac:dyDescent="0.25">
      <c r="A44" s="20"/>
      <c r="B44" s="525"/>
      <c r="C44" s="217" t="s">
        <v>22</v>
      </c>
      <c r="D44" s="17">
        <f t="shared" si="0"/>
        <v>0</v>
      </c>
      <c r="E44" s="17"/>
      <c r="F44" s="17"/>
      <c r="G44" s="17"/>
      <c r="H44" s="175">
        <f t="shared" si="2"/>
        <v>0</v>
      </c>
      <c r="I44" s="11"/>
      <c r="J44" s="11"/>
      <c r="K44" s="218"/>
      <c r="L44" s="176">
        <f t="shared" si="1"/>
        <v>0</v>
      </c>
      <c r="M44" s="176">
        <f t="shared" si="9"/>
        <v>0</v>
      </c>
      <c r="N44" s="176">
        <f t="shared" si="9"/>
        <v>0</v>
      </c>
      <c r="O44" s="176">
        <f t="shared" si="9"/>
        <v>0</v>
      </c>
      <c r="P44" s="216"/>
      <c r="Q44" s="99"/>
    </row>
    <row r="45" spans="1:17" ht="15" hidden="1" customHeight="1" x14ac:dyDescent="0.25">
      <c r="A45" s="6" t="s">
        <v>80</v>
      </c>
      <c r="B45" s="18" t="s">
        <v>16</v>
      </c>
      <c r="C45" s="217"/>
      <c r="D45" s="174">
        <f t="shared" si="0"/>
        <v>0</v>
      </c>
      <c r="E45" s="17">
        <f>E46+E47+E48</f>
        <v>0</v>
      </c>
      <c r="F45" s="17">
        <f>F46+F47+F48</f>
        <v>0</v>
      </c>
      <c r="G45" s="17">
        <f>G46+G47+G48</f>
        <v>0</v>
      </c>
      <c r="H45" s="175">
        <f>I45+K45</f>
        <v>0</v>
      </c>
      <c r="I45" s="11">
        <f>I46+I47+I48</f>
        <v>0</v>
      </c>
      <c r="J45" s="11">
        <f>J46+J47+J48</f>
        <v>0</v>
      </c>
      <c r="K45" s="11">
        <f>K46+K47+K48</f>
        <v>0</v>
      </c>
      <c r="L45" s="176">
        <f t="shared" si="1"/>
        <v>0</v>
      </c>
      <c r="M45" s="13">
        <f>M46+M47+M48</f>
        <v>0</v>
      </c>
      <c r="N45" s="13">
        <f>N46+N47+N48</f>
        <v>0</v>
      </c>
      <c r="O45" s="13">
        <f>O46+O47+O48</f>
        <v>0</v>
      </c>
      <c r="P45" s="216"/>
      <c r="Q45" s="99"/>
    </row>
    <row r="46" spans="1:17" ht="15" hidden="1" customHeight="1" x14ac:dyDescent="0.25">
      <c r="A46" s="20"/>
      <c r="B46" s="524" t="s">
        <v>420</v>
      </c>
      <c r="C46" s="217" t="s">
        <v>9</v>
      </c>
      <c r="D46" s="17">
        <f t="shared" si="0"/>
        <v>0</v>
      </c>
      <c r="E46" s="17"/>
      <c r="F46" s="17"/>
      <c r="G46" s="17"/>
      <c r="H46" s="175">
        <f t="shared" si="2"/>
        <v>0</v>
      </c>
      <c r="I46" s="11"/>
      <c r="J46" s="11"/>
      <c r="K46" s="218"/>
      <c r="L46" s="176">
        <f t="shared" si="1"/>
        <v>0</v>
      </c>
      <c r="M46" s="176">
        <f t="shared" ref="M46:O48" si="10">E46+I46</f>
        <v>0</v>
      </c>
      <c r="N46" s="176">
        <f t="shared" si="10"/>
        <v>0</v>
      </c>
      <c r="O46" s="176">
        <f t="shared" si="10"/>
        <v>0</v>
      </c>
      <c r="P46" s="216"/>
      <c r="Q46" s="99"/>
    </row>
    <row r="47" spans="1:17" ht="15" hidden="1" customHeight="1" x14ac:dyDescent="0.25">
      <c r="A47" s="20"/>
      <c r="B47" s="524"/>
      <c r="C47" s="217" t="s">
        <v>31</v>
      </c>
      <c r="D47" s="17">
        <f t="shared" si="0"/>
        <v>0</v>
      </c>
      <c r="E47" s="17"/>
      <c r="F47" s="17"/>
      <c r="G47" s="17"/>
      <c r="H47" s="175">
        <f t="shared" si="2"/>
        <v>0</v>
      </c>
      <c r="I47" s="11"/>
      <c r="J47" s="11"/>
      <c r="K47" s="218"/>
      <c r="L47" s="176">
        <f t="shared" si="1"/>
        <v>0</v>
      </c>
      <c r="M47" s="176">
        <f t="shared" si="10"/>
        <v>0</v>
      </c>
      <c r="N47" s="176">
        <f t="shared" si="10"/>
        <v>0</v>
      </c>
      <c r="O47" s="176">
        <f t="shared" si="10"/>
        <v>0</v>
      </c>
      <c r="P47" s="216"/>
      <c r="Q47" s="99"/>
    </row>
    <row r="48" spans="1:17" ht="15" hidden="1" customHeight="1" x14ac:dyDescent="0.25">
      <c r="A48" s="20"/>
      <c r="B48" s="525"/>
      <c r="C48" s="217" t="s">
        <v>22</v>
      </c>
      <c r="D48" s="17">
        <f t="shared" si="0"/>
        <v>0</v>
      </c>
      <c r="E48" s="17"/>
      <c r="F48" s="17"/>
      <c r="G48" s="17"/>
      <c r="H48" s="175">
        <f t="shared" si="2"/>
        <v>0</v>
      </c>
      <c r="I48" s="11"/>
      <c r="J48" s="11"/>
      <c r="K48" s="218"/>
      <c r="L48" s="176">
        <f t="shared" si="1"/>
        <v>0</v>
      </c>
      <c r="M48" s="176">
        <f t="shared" si="10"/>
        <v>0</v>
      </c>
      <c r="N48" s="176">
        <f t="shared" si="10"/>
        <v>0</v>
      </c>
      <c r="O48" s="176">
        <f t="shared" si="10"/>
        <v>0</v>
      </c>
      <c r="P48" s="216"/>
      <c r="Q48" s="99"/>
    </row>
    <row r="49" spans="1:18" ht="15" hidden="1" customHeight="1" x14ac:dyDescent="0.25">
      <c r="A49" s="6" t="s">
        <v>81</v>
      </c>
      <c r="B49" s="18" t="s">
        <v>17</v>
      </c>
      <c r="C49" s="217"/>
      <c r="D49" s="174">
        <f t="shared" si="0"/>
        <v>0</v>
      </c>
      <c r="E49" s="17">
        <f>E50+E51+E52</f>
        <v>0</v>
      </c>
      <c r="F49" s="17">
        <f>F50+F51+F52</f>
        <v>0</v>
      </c>
      <c r="G49" s="17">
        <f>G50+G51+G52</f>
        <v>0</v>
      </c>
      <c r="H49" s="175">
        <f>I49+K49</f>
        <v>0</v>
      </c>
      <c r="I49" s="11">
        <f>I50+I51+I52</f>
        <v>0</v>
      </c>
      <c r="J49" s="11">
        <f>J50+J51+J52</f>
        <v>0</v>
      </c>
      <c r="K49" s="11">
        <f>K50+K51+K52</f>
        <v>0</v>
      </c>
      <c r="L49" s="176">
        <f t="shared" si="1"/>
        <v>0</v>
      </c>
      <c r="M49" s="13">
        <f>M50+M51+M52</f>
        <v>0</v>
      </c>
      <c r="N49" s="13">
        <f>N50+N51+N52</f>
        <v>0</v>
      </c>
      <c r="O49" s="13">
        <f>O50+O51+O52</f>
        <v>0</v>
      </c>
      <c r="P49" s="216"/>
      <c r="Q49" s="99"/>
    </row>
    <row r="50" spans="1:18" ht="15" hidden="1" customHeight="1" x14ac:dyDescent="0.25">
      <c r="A50" s="20"/>
      <c r="B50" s="524" t="s">
        <v>420</v>
      </c>
      <c r="C50" s="217" t="s">
        <v>9</v>
      </c>
      <c r="D50" s="17">
        <f t="shared" si="0"/>
        <v>0</v>
      </c>
      <c r="E50" s="17"/>
      <c r="F50" s="17"/>
      <c r="G50" s="17"/>
      <c r="H50" s="175">
        <f t="shared" si="2"/>
        <v>0</v>
      </c>
      <c r="I50" s="11"/>
      <c r="J50" s="11"/>
      <c r="K50" s="218"/>
      <c r="L50" s="176">
        <f t="shared" si="1"/>
        <v>0</v>
      </c>
      <c r="M50" s="176">
        <f t="shared" ref="M50:O52" si="11">E50+I50</f>
        <v>0</v>
      </c>
      <c r="N50" s="176">
        <f t="shared" si="11"/>
        <v>0</v>
      </c>
      <c r="O50" s="176">
        <f t="shared" si="11"/>
        <v>0</v>
      </c>
      <c r="P50" s="216"/>
      <c r="Q50" s="99"/>
    </row>
    <row r="51" spans="1:18" ht="15" hidden="1" customHeight="1" x14ac:dyDescent="0.25">
      <c r="A51" s="20"/>
      <c r="B51" s="524"/>
      <c r="C51" s="217" t="s">
        <v>31</v>
      </c>
      <c r="D51" s="17">
        <f t="shared" si="0"/>
        <v>0</v>
      </c>
      <c r="E51" s="17"/>
      <c r="F51" s="17"/>
      <c r="G51" s="17"/>
      <c r="H51" s="175">
        <f t="shared" si="2"/>
        <v>0</v>
      </c>
      <c r="I51" s="11"/>
      <c r="J51" s="11"/>
      <c r="K51" s="218"/>
      <c r="L51" s="176">
        <f t="shared" si="1"/>
        <v>0</v>
      </c>
      <c r="M51" s="176">
        <f t="shared" si="11"/>
        <v>0</v>
      </c>
      <c r="N51" s="176">
        <f t="shared" si="11"/>
        <v>0</v>
      </c>
      <c r="O51" s="176">
        <f t="shared" si="11"/>
        <v>0</v>
      </c>
      <c r="P51" s="216"/>
      <c r="Q51" s="99"/>
    </row>
    <row r="52" spans="1:18" ht="15" hidden="1" customHeight="1" x14ac:dyDescent="0.25">
      <c r="A52" s="20"/>
      <c r="B52" s="525"/>
      <c r="C52" s="217" t="s">
        <v>22</v>
      </c>
      <c r="D52" s="17">
        <f t="shared" si="0"/>
        <v>0</v>
      </c>
      <c r="E52" s="17"/>
      <c r="F52" s="17"/>
      <c r="G52" s="17"/>
      <c r="H52" s="175">
        <f t="shared" si="2"/>
        <v>0</v>
      </c>
      <c r="I52" s="11"/>
      <c r="J52" s="11"/>
      <c r="K52" s="218"/>
      <c r="L52" s="176">
        <f t="shared" si="1"/>
        <v>0</v>
      </c>
      <c r="M52" s="176">
        <f t="shared" si="11"/>
        <v>0</v>
      </c>
      <c r="N52" s="176">
        <f t="shared" si="11"/>
        <v>0</v>
      </c>
      <c r="O52" s="176">
        <f t="shared" si="11"/>
        <v>0</v>
      </c>
      <c r="P52" s="216"/>
      <c r="Q52" s="99"/>
    </row>
    <row r="53" spans="1:18" ht="15" hidden="1" customHeight="1" x14ac:dyDescent="0.25">
      <c r="A53" s="6" t="s">
        <v>82</v>
      </c>
      <c r="B53" s="18" t="s">
        <v>18</v>
      </c>
      <c r="C53" s="217"/>
      <c r="D53" s="174">
        <f t="shared" si="0"/>
        <v>0</v>
      </c>
      <c r="E53" s="17">
        <f>E54+E55+E56</f>
        <v>0</v>
      </c>
      <c r="F53" s="17">
        <f>F54+F55+F56</f>
        <v>0</v>
      </c>
      <c r="G53" s="17">
        <f>G54+G55+G56</f>
        <v>0</v>
      </c>
      <c r="H53" s="175">
        <f>I53+K53</f>
        <v>0</v>
      </c>
      <c r="I53" s="11">
        <f>I54+I55+I56</f>
        <v>0</v>
      </c>
      <c r="J53" s="11">
        <f>J54+J55+J56</f>
        <v>0</v>
      </c>
      <c r="K53" s="11">
        <f>K54+K55+K56</f>
        <v>0</v>
      </c>
      <c r="L53" s="176">
        <f t="shared" si="1"/>
        <v>0</v>
      </c>
      <c r="M53" s="13">
        <f>M54+M55+M56</f>
        <v>0</v>
      </c>
      <c r="N53" s="13">
        <f>N54+N55+N56</f>
        <v>0</v>
      </c>
      <c r="O53" s="13">
        <f>O54+O55+O56</f>
        <v>0</v>
      </c>
      <c r="P53" s="216"/>
      <c r="Q53" s="99"/>
    </row>
    <row r="54" spans="1:18" ht="15" hidden="1" customHeight="1" x14ac:dyDescent="0.25">
      <c r="A54" s="20"/>
      <c r="B54" s="524" t="s">
        <v>420</v>
      </c>
      <c r="C54" s="217" t="s">
        <v>9</v>
      </c>
      <c r="D54" s="17">
        <f t="shared" si="0"/>
        <v>0</v>
      </c>
      <c r="E54" s="17"/>
      <c r="F54" s="17"/>
      <c r="G54" s="17"/>
      <c r="H54" s="175">
        <f t="shared" si="2"/>
        <v>0</v>
      </c>
      <c r="I54" s="11"/>
      <c r="J54" s="11"/>
      <c r="K54" s="218"/>
      <c r="L54" s="176">
        <f t="shared" si="1"/>
        <v>0</v>
      </c>
      <c r="M54" s="176">
        <f t="shared" ref="M54:O56" si="12">E54+I54</f>
        <v>0</v>
      </c>
      <c r="N54" s="176">
        <f t="shared" si="12"/>
        <v>0</v>
      </c>
      <c r="O54" s="176">
        <f t="shared" si="12"/>
        <v>0</v>
      </c>
      <c r="P54" s="216"/>
      <c r="Q54" s="99"/>
    </row>
    <row r="55" spans="1:18" ht="15" hidden="1" customHeight="1" x14ac:dyDescent="0.25">
      <c r="A55" s="20"/>
      <c r="B55" s="524"/>
      <c r="C55" s="217" t="s">
        <v>31</v>
      </c>
      <c r="D55" s="17">
        <f t="shared" si="0"/>
        <v>0</v>
      </c>
      <c r="E55" s="17"/>
      <c r="F55" s="17"/>
      <c r="G55" s="17"/>
      <c r="H55" s="175">
        <f t="shared" si="2"/>
        <v>0</v>
      </c>
      <c r="I55" s="11"/>
      <c r="J55" s="11"/>
      <c r="K55" s="218"/>
      <c r="L55" s="176">
        <f t="shared" si="1"/>
        <v>0</v>
      </c>
      <c r="M55" s="176">
        <f t="shared" si="12"/>
        <v>0</v>
      </c>
      <c r="N55" s="176">
        <f t="shared" si="12"/>
        <v>0</v>
      </c>
      <c r="O55" s="176">
        <f t="shared" si="12"/>
        <v>0</v>
      </c>
      <c r="P55" s="216"/>
      <c r="Q55" s="99"/>
    </row>
    <row r="56" spans="1:18" ht="15" hidden="1" customHeight="1" x14ac:dyDescent="0.25">
      <c r="A56" s="20"/>
      <c r="B56" s="525"/>
      <c r="C56" s="217" t="s">
        <v>22</v>
      </c>
      <c r="D56" s="17">
        <f t="shared" si="0"/>
        <v>0</v>
      </c>
      <c r="E56" s="17"/>
      <c r="F56" s="17"/>
      <c r="G56" s="17"/>
      <c r="H56" s="175">
        <f t="shared" si="2"/>
        <v>0</v>
      </c>
      <c r="I56" s="11"/>
      <c r="J56" s="11"/>
      <c r="K56" s="218"/>
      <c r="L56" s="176">
        <f t="shared" si="1"/>
        <v>0</v>
      </c>
      <c r="M56" s="176">
        <f t="shared" si="12"/>
        <v>0</v>
      </c>
      <c r="N56" s="176">
        <f t="shared" si="12"/>
        <v>0</v>
      </c>
      <c r="O56" s="176">
        <f t="shared" si="12"/>
        <v>0</v>
      </c>
      <c r="P56" s="216"/>
      <c r="Q56" s="99"/>
    </row>
    <row r="57" spans="1:18" ht="15" hidden="1" customHeight="1" x14ac:dyDescent="0.25">
      <c r="A57" s="6" t="s">
        <v>83</v>
      </c>
      <c r="B57" s="18" t="s">
        <v>19</v>
      </c>
      <c r="C57" s="217"/>
      <c r="D57" s="174">
        <f t="shared" si="0"/>
        <v>0</v>
      </c>
      <c r="E57" s="17">
        <f>E58+E59+E60</f>
        <v>0</v>
      </c>
      <c r="F57" s="17">
        <f>F58+F59+F60</f>
        <v>0</v>
      </c>
      <c r="G57" s="17">
        <f>G58+G59+G60</f>
        <v>0</v>
      </c>
      <c r="H57" s="175">
        <f>I57+K57</f>
        <v>0</v>
      </c>
      <c r="I57" s="11">
        <f>I58+I59+I60</f>
        <v>0</v>
      </c>
      <c r="J57" s="11">
        <f>J58+J59+J60</f>
        <v>0</v>
      </c>
      <c r="K57" s="11">
        <f>K58+K59+K60</f>
        <v>0</v>
      </c>
      <c r="L57" s="176">
        <f t="shared" si="1"/>
        <v>0</v>
      </c>
      <c r="M57" s="13">
        <f>M58+M59+M60</f>
        <v>0</v>
      </c>
      <c r="N57" s="13">
        <f>N58+N59+N60</f>
        <v>0</v>
      </c>
      <c r="O57" s="13">
        <f>O58+O59+O60</f>
        <v>0</v>
      </c>
      <c r="P57" s="216"/>
      <c r="Q57" s="99"/>
    </row>
    <row r="58" spans="1:18" ht="15" hidden="1" customHeight="1" x14ac:dyDescent="0.25">
      <c r="A58" s="20"/>
      <c r="B58" s="524" t="s">
        <v>420</v>
      </c>
      <c r="C58" s="217" t="s">
        <v>9</v>
      </c>
      <c r="D58" s="17">
        <f t="shared" si="0"/>
        <v>0</v>
      </c>
      <c r="E58" s="17"/>
      <c r="F58" s="17"/>
      <c r="G58" s="17"/>
      <c r="H58" s="175">
        <f>I58+K58</f>
        <v>0</v>
      </c>
      <c r="I58" s="11"/>
      <c r="J58" s="11"/>
      <c r="K58" s="218"/>
      <c r="L58" s="176">
        <f t="shared" si="1"/>
        <v>0</v>
      </c>
      <c r="M58" s="176">
        <f t="shared" ref="M58:O60" si="13">E58+I58</f>
        <v>0</v>
      </c>
      <c r="N58" s="176">
        <f t="shared" si="13"/>
        <v>0</v>
      </c>
      <c r="O58" s="176">
        <f t="shared" si="13"/>
        <v>0</v>
      </c>
      <c r="P58" s="216"/>
      <c r="Q58" s="99"/>
    </row>
    <row r="59" spans="1:18" ht="15" hidden="1" customHeight="1" x14ac:dyDescent="0.25">
      <c r="A59" s="20"/>
      <c r="B59" s="524"/>
      <c r="C59" s="217" t="s">
        <v>31</v>
      </c>
      <c r="D59" s="17">
        <f t="shared" si="0"/>
        <v>0</v>
      </c>
      <c r="E59" s="17"/>
      <c r="F59" s="17"/>
      <c r="G59" s="17"/>
      <c r="H59" s="175">
        <f>I59+K59</f>
        <v>0</v>
      </c>
      <c r="I59" s="11"/>
      <c r="J59" s="11"/>
      <c r="K59" s="218"/>
      <c r="L59" s="176">
        <f t="shared" si="1"/>
        <v>0</v>
      </c>
      <c r="M59" s="176">
        <f t="shared" si="13"/>
        <v>0</v>
      </c>
      <c r="N59" s="176">
        <f t="shared" si="13"/>
        <v>0</v>
      </c>
      <c r="O59" s="176">
        <f t="shared" si="13"/>
        <v>0</v>
      </c>
      <c r="P59" s="216"/>
      <c r="Q59" s="99"/>
    </row>
    <row r="60" spans="1:18" ht="15" hidden="1" customHeight="1" x14ac:dyDescent="0.25">
      <c r="A60" s="20"/>
      <c r="B60" s="525"/>
      <c r="C60" s="217" t="s">
        <v>22</v>
      </c>
      <c r="D60" s="17">
        <f t="shared" si="0"/>
        <v>0</v>
      </c>
      <c r="E60" s="17"/>
      <c r="F60" s="17"/>
      <c r="G60" s="17"/>
      <c r="H60" s="175">
        <f>I60+K60</f>
        <v>0</v>
      </c>
      <c r="I60" s="11"/>
      <c r="J60" s="11"/>
      <c r="K60" s="218"/>
      <c r="L60" s="176">
        <f t="shared" si="1"/>
        <v>0</v>
      </c>
      <c r="M60" s="176">
        <f t="shared" si="13"/>
        <v>0</v>
      </c>
      <c r="N60" s="176">
        <f t="shared" si="13"/>
        <v>0</v>
      </c>
      <c r="O60" s="176">
        <f t="shared" si="13"/>
        <v>0</v>
      </c>
      <c r="P60" s="216"/>
      <c r="Q60" s="99"/>
    </row>
    <row r="61" spans="1:18" x14ac:dyDescent="0.25">
      <c r="A61" s="21" t="s">
        <v>73</v>
      </c>
      <c r="B61" s="88" t="s">
        <v>179</v>
      </c>
      <c r="C61" s="219"/>
      <c r="D61" s="22">
        <f t="shared" si="0"/>
        <v>111</v>
      </c>
      <c r="E61" s="22">
        <f>E14+E17+E21+E25+E29+E33+E37+E41+E45+E49+E53+E57</f>
        <v>0</v>
      </c>
      <c r="F61" s="22">
        <f>F14+F17+F21+F25+F29+F33+F37+F41+F45+F49+F53+F57</f>
        <v>0</v>
      </c>
      <c r="G61" s="22">
        <f>G14+G17+G21+G25+G29+G33+G37+G41+G45+G49+G53+G57</f>
        <v>111</v>
      </c>
      <c r="H61" s="22">
        <f>I61+K61</f>
        <v>0</v>
      </c>
      <c r="I61" s="22">
        <f>I14+I17+I21+I25+I29+I33+I37+I41+I45+I49+I53+I57</f>
        <v>0</v>
      </c>
      <c r="J61" s="22">
        <f>J14+J17+J21+J25+J29+J33+J37+J41+J45+J49+J53+J57</f>
        <v>0</v>
      </c>
      <c r="K61" s="22">
        <f>K14+K17+K21+K25+K29+K33+K37+K41+K45+K49+K53+K57</f>
        <v>0</v>
      </c>
      <c r="L61" s="22">
        <f t="shared" si="1"/>
        <v>111</v>
      </c>
      <c r="M61" s="22">
        <f>M14+M17+M21+M25+M29+M33+M37+M41+M45+M49+M53+M57</f>
        <v>0</v>
      </c>
      <c r="N61" s="22">
        <f>N14+N17+N21+N25+N29+N33+N37+N41+N45+N49+N53+N57</f>
        <v>0</v>
      </c>
      <c r="O61" s="22">
        <f>O14+O17+O21+O25+O29+O33+O37+O41+O45+O49+O53+O57</f>
        <v>111</v>
      </c>
      <c r="Q61" s="216"/>
      <c r="R61" s="99"/>
    </row>
    <row r="62" spans="1:18" x14ac:dyDescent="0.25">
      <c r="A62" s="6" t="s">
        <v>74</v>
      </c>
      <c r="B62" s="526" t="s">
        <v>59</v>
      </c>
      <c r="C62" s="462"/>
      <c r="D62" s="462"/>
      <c r="E62" s="462"/>
      <c r="F62" s="462"/>
      <c r="G62" s="462"/>
      <c r="H62" s="462"/>
      <c r="I62" s="462"/>
      <c r="J62" s="462"/>
      <c r="K62" s="462"/>
      <c r="L62" s="462"/>
      <c r="M62" s="462"/>
      <c r="N62" s="462"/>
      <c r="O62" s="463"/>
    </row>
    <row r="63" spans="1:18" x14ac:dyDescent="0.25">
      <c r="A63" s="160" t="s">
        <v>75</v>
      </c>
      <c r="B63" s="30" t="s">
        <v>20</v>
      </c>
      <c r="C63" s="220"/>
      <c r="D63" s="174">
        <f>E63+G63</f>
        <v>0</v>
      </c>
      <c r="E63" s="68">
        <f t="shared" ref="E63:K63" si="14">E64+E65+E66</f>
        <v>0</v>
      </c>
      <c r="F63" s="68">
        <f t="shared" si="14"/>
        <v>0</v>
      </c>
      <c r="G63" s="68">
        <f t="shared" si="14"/>
        <v>0</v>
      </c>
      <c r="H63" s="69">
        <f t="shared" si="14"/>
        <v>1690.1</v>
      </c>
      <c r="I63" s="69">
        <f t="shared" si="14"/>
        <v>808.6</v>
      </c>
      <c r="J63" s="69">
        <f t="shared" si="14"/>
        <v>0</v>
      </c>
      <c r="K63" s="69">
        <f t="shared" si="14"/>
        <v>881.5</v>
      </c>
      <c r="L63" s="70">
        <f>M63+O63</f>
        <v>1690.1</v>
      </c>
      <c r="M63" s="70">
        <f>M64+M65+M66</f>
        <v>808.6</v>
      </c>
      <c r="N63" s="70">
        <f>N64+N65+N66</f>
        <v>0</v>
      </c>
      <c r="O63" s="70">
        <f>O64+O65+O66</f>
        <v>881.5</v>
      </c>
    </row>
    <row r="64" spans="1:18" ht="15" customHeight="1" x14ac:dyDescent="0.25">
      <c r="A64" s="164"/>
      <c r="B64" s="527" t="s">
        <v>341</v>
      </c>
      <c r="C64" s="221" t="s">
        <v>25</v>
      </c>
      <c r="D64" s="174">
        <f>E64+G64</f>
        <v>0</v>
      </c>
      <c r="E64" s="68"/>
      <c r="F64" s="68"/>
      <c r="G64" s="68"/>
      <c r="H64" s="69">
        <f>I64+K64</f>
        <v>1490.1</v>
      </c>
      <c r="I64" s="69">
        <v>608.6</v>
      </c>
      <c r="J64" s="69"/>
      <c r="K64" s="69">
        <v>881.5</v>
      </c>
      <c r="L64" s="70">
        <f>M64+O64</f>
        <v>1490.1</v>
      </c>
      <c r="M64" s="70">
        <f t="shared" ref="M64:O66" si="15">E64+I64</f>
        <v>608.6</v>
      </c>
      <c r="N64" s="70">
        <f t="shared" si="15"/>
        <v>0</v>
      </c>
      <c r="O64" s="70">
        <f t="shared" si="15"/>
        <v>881.5</v>
      </c>
    </row>
    <row r="65" spans="1:18" s="38" customFormat="1" ht="23.25" customHeight="1" x14ac:dyDescent="0.25">
      <c r="A65" s="164"/>
      <c r="B65" s="527"/>
      <c r="C65" s="222" t="s">
        <v>31</v>
      </c>
      <c r="D65" s="174">
        <f>E65+G65</f>
        <v>0</v>
      </c>
      <c r="E65" s="68"/>
      <c r="F65" s="68"/>
      <c r="G65" s="68"/>
      <c r="H65" s="69">
        <f>I65+K65</f>
        <v>200</v>
      </c>
      <c r="I65" s="69">
        <v>200</v>
      </c>
      <c r="J65" s="69"/>
      <c r="K65" s="69"/>
      <c r="L65" s="70">
        <f>M65+O65</f>
        <v>200</v>
      </c>
      <c r="M65" s="70">
        <f t="shared" si="15"/>
        <v>200</v>
      </c>
      <c r="N65" s="70">
        <f t="shared" si="15"/>
        <v>0</v>
      </c>
      <c r="O65" s="70">
        <f t="shared" si="15"/>
        <v>0</v>
      </c>
      <c r="Q65" s="71" t="s">
        <v>329</v>
      </c>
      <c r="R65" s="78">
        <f>L14+L18+L22+L26+L30+L34+L38+L42+L46+L50+L54+L58</f>
        <v>111</v>
      </c>
    </row>
    <row r="66" spans="1:18" s="38" customFormat="1" ht="14.25" hidden="1" customHeight="1" x14ac:dyDescent="0.25">
      <c r="A66" s="172"/>
      <c r="B66" s="193" t="s">
        <v>438</v>
      </c>
      <c r="C66" s="217" t="s">
        <v>31</v>
      </c>
      <c r="D66" s="174">
        <f>E66+G66</f>
        <v>0</v>
      </c>
      <c r="E66" s="68"/>
      <c r="F66" s="68"/>
      <c r="G66" s="68"/>
      <c r="H66" s="69">
        <f>I66+K66</f>
        <v>0</v>
      </c>
      <c r="I66" s="69"/>
      <c r="J66" s="69"/>
      <c r="K66" s="69"/>
      <c r="L66" s="70">
        <f>M66+O66</f>
        <v>0</v>
      </c>
      <c r="M66" s="70">
        <f t="shared" si="15"/>
        <v>0</v>
      </c>
      <c r="N66" s="70">
        <f t="shared" si="15"/>
        <v>0</v>
      </c>
      <c r="O66" s="70">
        <f t="shared" si="15"/>
        <v>0</v>
      </c>
      <c r="Q66" s="71"/>
      <c r="R66" s="78"/>
    </row>
    <row r="67" spans="1:18" x14ac:dyDescent="0.25">
      <c r="A67" s="223" t="s">
        <v>76</v>
      </c>
      <c r="B67" s="88" t="s">
        <v>180</v>
      </c>
      <c r="C67" s="219"/>
      <c r="D67" s="22">
        <f>D63</f>
        <v>0</v>
      </c>
      <c r="E67" s="22">
        <f t="shared" ref="E67:O67" si="16">E63</f>
        <v>0</v>
      </c>
      <c r="F67" s="22">
        <f t="shared" si="16"/>
        <v>0</v>
      </c>
      <c r="G67" s="22">
        <f t="shared" si="16"/>
        <v>0</v>
      </c>
      <c r="H67" s="11">
        <f t="shared" si="16"/>
        <v>1690.1</v>
      </c>
      <c r="I67" s="11">
        <f t="shared" si="16"/>
        <v>808.6</v>
      </c>
      <c r="J67" s="11">
        <f t="shared" si="16"/>
        <v>0</v>
      </c>
      <c r="K67" s="11">
        <f t="shared" si="16"/>
        <v>881.5</v>
      </c>
      <c r="L67" s="22">
        <f t="shared" si="16"/>
        <v>1690.1</v>
      </c>
      <c r="M67" s="22">
        <f t="shared" si="16"/>
        <v>808.6</v>
      </c>
      <c r="N67" s="22">
        <f t="shared" si="16"/>
        <v>0</v>
      </c>
      <c r="O67" s="22">
        <f t="shared" si="16"/>
        <v>881.5</v>
      </c>
      <c r="Q67" s="71" t="s">
        <v>330</v>
      </c>
      <c r="R67" s="72"/>
    </row>
    <row r="68" spans="1:18" x14ac:dyDescent="0.25">
      <c r="A68" s="6" t="s">
        <v>77</v>
      </c>
      <c r="B68" s="522" t="s">
        <v>63</v>
      </c>
      <c r="C68" s="522"/>
      <c r="D68" s="522"/>
      <c r="E68" s="522"/>
      <c r="F68" s="522"/>
      <c r="G68" s="522"/>
      <c r="H68" s="522"/>
      <c r="I68" s="522"/>
      <c r="J68" s="522"/>
      <c r="K68" s="522"/>
      <c r="L68" s="522"/>
      <c r="M68" s="522"/>
      <c r="N68" s="522"/>
      <c r="O68" s="522"/>
      <c r="Q68" s="71" t="s">
        <v>331</v>
      </c>
      <c r="R68" s="72"/>
    </row>
    <row r="69" spans="1:18" x14ac:dyDescent="0.25">
      <c r="A69" s="6" t="s">
        <v>78</v>
      </c>
      <c r="B69" s="30" t="s">
        <v>20</v>
      </c>
      <c r="C69" s="506" t="s">
        <v>32</v>
      </c>
      <c r="D69" s="174">
        <f>E69+G69</f>
        <v>250</v>
      </c>
      <c r="E69" s="174"/>
      <c r="F69" s="174"/>
      <c r="G69" s="174">
        <v>250</v>
      </c>
      <c r="H69" s="175">
        <f>I69+K69</f>
        <v>0</v>
      </c>
      <c r="I69" s="175"/>
      <c r="J69" s="175"/>
      <c r="K69" s="175"/>
      <c r="L69" s="176">
        <f>M69+O69</f>
        <v>250</v>
      </c>
      <c r="M69" s="176">
        <f>E69+I69</f>
        <v>0</v>
      </c>
      <c r="N69" s="176">
        <f>F69+J69</f>
        <v>0</v>
      </c>
      <c r="O69" s="176">
        <f>G69+K69</f>
        <v>250</v>
      </c>
      <c r="Q69" s="71" t="s">
        <v>332</v>
      </c>
      <c r="R69" s="72">
        <f>L64+L159</f>
        <v>1490.1</v>
      </c>
    </row>
    <row r="70" spans="1:18" ht="26.25" x14ac:dyDescent="0.25">
      <c r="A70" s="156"/>
      <c r="B70" s="193" t="s">
        <v>342</v>
      </c>
      <c r="C70" s="507"/>
      <c r="D70" s="177"/>
      <c r="E70" s="177"/>
      <c r="F70" s="177"/>
      <c r="G70" s="177"/>
      <c r="H70" s="178"/>
      <c r="I70" s="178"/>
      <c r="J70" s="178"/>
      <c r="K70" s="178"/>
      <c r="L70" s="179"/>
      <c r="M70" s="179"/>
      <c r="N70" s="179"/>
      <c r="O70" s="179"/>
      <c r="Q70" s="71" t="s">
        <v>335</v>
      </c>
      <c r="R70" s="72">
        <f>L65+L19+L23+L27+L31+L35+L39+L43+L47+L51+L55+L59+L66</f>
        <v>200</v>
      </c>
    </row>
    <row r="71" spans="1:18" x14ac:dyDescent="0.25">
      <c r="A71" s="223" t="s">
        <v>79</v>
      </c>
      <c r="B71" s="88" t="s">
        <v>181</v>
      </c>
      <c r="C71" s="219"/>
      <c r="D71" s="87">
        <f>D69</f>
        <v>250</v>
      </c>
      <c r="E71" s="87">
        <f t="shared" ref="E71:O71" si="17">E69</f>
        <v>0</v>
      </c>
      <c r="F71" s="87">
        <f t="shared" si="17"/>
        <v>0</v>
      </c>
      <c r="G71" s="87">
        <f t="shared" si="17"/>
        <v>250</v>
      </c>
      <c r="H71" s="10">
        <f t="shared" si="17"/>
        <v>0</v>
      </c>
      <c r="I71" s="10">
        <f t="shared" si="17"/>
        <v>0</v>
      </c>
      <c r="J71" s="10">
        <f t="shared" si="17"/>
        <v>0</v>
      </c>
      <c r="K71" s="10">
        <f t="shared" si="17"/>
        <v>0</v>
      </c>
      <c r="L71" s="88">
        <f t="shared" si="17"/>
        <v>250</v>
      </c>
      <c r="M71" s="88">
        <f t="shared" si="17"/>
        <v>0</v>
      </c>
      <c r="N71" s="88">
        <f t="shared" si="17"/>
        <v>0</v>
      </c>
      <c r="O71" s="88">
        <f t="shared" si="17"/>
        <v>250</v>
      </c>
      <c r="Q71" s="71" t="s">
        <v>333</v>
      </c>
      <c r="R71" s="78">
        <f>M20+M24+M28+M32+M36+M40+M44+M48+M52+M56+M60</f>
        <v>0</v>
      </c>
    </row>
    <row r="72" spans="1:18" x14ac:dyDescent="0.25">
      <c r="A72" s="6" t="s">
        <v>80</v>
      </c>
      <c r="B72" s="522" t="s">
        <v>176</v>
      </c>
      <c r="C72" s="522"/>
      <c r="D72" s="522"/>
      <c r="E72" s="522"/>
      <c r="F72" s="522"/>
      <c r="G72" s="522"/>
      <c r="H72" s="522"/>
      <c r="I72" s="522"/>
      <c r="J72" s="522"/>
      <c r="K72" s="522"/>
      <c r="L72" s="522"/>
      <c r="M72" s="522"/>
      <c r="N72" s="522"/>
      <c r="O72" s="522"/>
      <c r="Q72" s="71" t="s">
        <v>334</v>
      </c>
      <c r="R72" s="78">
        <f>L69</f>
        <v>250</v>
      </c>
    </row>
    <row r="73" spans="1:18" x14ac:dyDescent="0.25">
      <c r="A73" s="6" t="s">
        <v>81</v>
      </c>
      <c r="B73" s="36" t="s">
        <v>20</v>
      </c>
      <c r="C73" s="384" t="s">
        <v>51</v>
      </c>
      <c r="D73" s="249">
        <f t="shared" ref="D73:D79" si="18">E73+G73</f>
        <v>381</v>
      </c>
      <c r="E73" s="249">
        <f>E74+E75</f>
        <v>0</v>
      </c>
      <c r="F73" s="249">
        <f>F74+F75</f>
        <v>0</v>
      </c>
      <c r="G73" s="249">
        <v>381</v>
      </c>
      <c r="H73" s="250">
        <f t="shared" ref="H73:H102" si="19">I73+K73</f>
        <v>0</v>
      </c>
      <c r="I73" s="250">
        <f>I74+I75</f>
        <v>0</v>
      </c>
      <c r="J73" s="250">
        <f>J74+J75</f>
        <v>0</v>
      </c>
      <c r="K73" s="250">
        <f>K74+K75</f>
        <v>0</v>
      </c>
      <c r="L73" s="176">
        <f t="shared" ref="L73:L79" si="20">M73+O73</f>
        <v>381</v>
      </c>
      <c r="M73" s="251">
        <f t="shared" ref="M73:O79" si="21">E73+I73</f>
        <v>0</v>
      </c>
      <c r="N73" s="176">
        <f t="shared" si="21"/>
        <v>0</v>
      </c>
      <c r="O73" s="234">
        <f t="shared" si="21"/>
        <v>381</v>
      </c>
      <c r="Q73" s="71" t="s">
        <v>336</v>
      </c>
      <c r="R73" s="72">
        <f>L163+L166+L169+L172+L175+L178+L181+L184+L187+L190+L193+L196+L199+L202+L205</f>
        <v>445</v>
      </c>
    </row>
    <row r="74" spans="1:18" hidden="1" x14ac:dyDescent="0.25">
      <c r="A74" s="20"/>
      <c r="B74" s="388" t="s">
        <v>420</v>
      </c>
      <c r="C74" s="386" t="s">
        <v>51</v>
      </c>
      <c r="D74" s="317">
        <f t="shared" si="18"/>
        <v>0</v>
      </c>
      <c r="E74" s="317"/>
      <c r="F74" s="317"/>
      <c r="G74" s="317"/>
      <c r="H74" s="318">
        <f t="shared" si="19"/>
        <v>0</v>
      </c>
      <c r="I74" s="318"/>
      <c r="J74" s="318"/>
      <c r="K74" s="318"/>
      <c r="L74" s="184">
        <f t="shared" si="20"/>
        <v>0</v>
      </c>
      <c r="M74" s="319">
        <f t="shared" si="21"/>
        <v>0</v>
      </c>
      <c r="N74" s="184">
        <f t="shared" si="21"/>
        <v>0</v>
      </c>
      <c r="O74" s="321">
        <f t="shared" si="21"/>
        <v>0</v>
      </c>
      <c r="Q74" s="71"/>
      <c r="R74" s="72"/>
    </row>
    <row r="75" spans="1:18" s="38" customFormat="1" ht="27" customHeight="1" x14ac:dyDescent="0.25">
      <c r="A75" s="156"/>
      <c r="B75" s="314" t="s">
        <v>342</v>
      </c>
      <c r="C75" s="385"/>
      <c r="D75" s="389">
        <f t="shared" si="18"/>
        <v>0</v>
      </c>
      <c r="E75" s="389"/>
      <c r="F75" s="389"/>
      <c r="G75" s="389"/>
      <c r="H75" s="390">
        <f t="shared" si="19"/>
        <v>0</v>
      </c>
      <c r="I75" s="390"/>
      <c r="J75" s="390"/>
      <c r="K75" s="390"/>
      <c r="L75" s="179">
        <f t="shared" si="20"/>
        <v>0</v>
      </c>
      <c r="M75" s="391">
        <f t="shared" si="21"/>
        <v>0</v>
      </c>
      <c r="N75" s="179">
        <f t="shared" si="21"/>
        <v>0</v>
      </c>
      <c r="O75" s="235">
        <f t="shared" si="21"/>
        <v>0</v>
      </c>
      <c r="Q75" s="71" t="s">
        <v>337</v>
      </c>
      <c r="R75" s="72">
        <f>L73+L76+L79+L81+L84+L87+L89+L92+L94+L97+L100+L103+L105+L108+L110+L112+L114+L118+L120+L124+L126+L128+L130+L132+L134+L136+L138+L140+L142+L144+L147+L150+L152+L155+L116+L122</f>
        <v>705.9</v>
      </c>
    </row>
    <row r="76" spans="1:18" hidden="1" x14ac:dyDescent="0.25">
      <c r="A76" s="6" t="s">
        <v>93</v>
      </c>
      <c r="B76" s="30" t="s">
        <v>55</v>
      </c>
      <c r="C76" s="386"/>
      <c r="D76" s="177">
        <f t="shared" si="18"/>
        <v>0</v>
      </c>
      <c r="E76" s="177">
        <f>E77+E78</f>
        <v>0</v>
      </c>
      <c r="F76" s="177">
        <f>F77+F78</f>
        <v>0</v>
      </c>
      <c r="G76" s="177">
        <f>G77+G78</f>
        <v>0</v>
      </c>
      <c r="H76" s="178">
        <f t="shared" si="19"/>
        <v>0</v>
      </c>
      <c r="I76" s="178">
        <f>I77+I78</f>
        <v>0</v>
      </c>
      <c r="J76" s="178">
        <f>J77+J78</f>
        <v>0</v>
      </c>
      <c r="K76" s="178">
        <f>K77+K78</f>
        <v>0</v>
      </c>
      <c r="L76" s="179">
        <f t="shared" si="20"/>
        <v>0</v>
      </c>
      <c r="M76" s="179">
        <f t="shared" si="21"/>
        <v>0</v>
      </c>
      <c r="N76" s="179">
        <f t="shared" si="21"/>
        <v>0</v>
      </c>
      <c r="O76" s="179">
        <f t="shared" si="21"/>
        <v>0</v>
      </c>
      <c r="Q76" s="71" t="s">
        <v>338</v>
      </c>
      <c r="R76" s="72">
        <f>L209+L212+L214</f>
        <v>146</v>
      </c>
    </row>
    <row r="77" spans="1:18" hidden="1" x14ac:dyDescent="0.25">
      <c r="A77" s="20"/>
      <c r="B77" s="225" t="s">
        <v>420</v>
      </c>
      <c r="C77" s="224" t="s">
        <v>51</v>
      </c>
      <c r="D77" s="174">
        <f t="shared" si="18"/>
        <v>0</v>
      </c>
      <c r="E77" s="174"/>
      <c r="F77" s="174"/>
      <c r="G77" s="226"/>
      <c r="H77" s="175">
        <f t="shared" si="19"/>
        <v>0</v>
      </c>
      <c r="I77" s="227"/>
      <c r="J77" s="175"/>
      <c r="K77" s="175"/>
      <c r="L77" s="176">
        <f t="shared" si="20"/>
        <v>0</v>
      </c>
      <c r="M77" s="176">
        <f t="shared" si="21"/>
        <v>0</v>
      </c>
      <c r="N77" s="176">
        <f t="shared" si="21"/>
        <v>0</v>
      </c>
      <c r="O77" s="176">
        <f t="shared" si="21"/>
        <v>0</v>
      </c>
      <c r="Q77" s="71"/>
      <c r="R77" s="72"/>
    </row>
    <row r="78" spans="1:18" s="38" customFormat="1" ht="27" hidden="1" customHeight="1" x14ac:dyDescent="0.25">
      <c r="A78" s="156"/>
      <c r="B78" s="193" t="s">
        <v>378</v>
      </c>
      <c r="C78" s="224" t="s">
        <v>51</v>
      </c>
      <c r="D78" s="174">
        <f t="shared" si="18"/>
        <v>0</v>
      </c>
      <c r="E78" s="174"/>
      <c r="F78" s="174"/>
      <c r="G78" s="226"/>
      <c r="H78" s="175">
        <f t="shared" si="19"/>
        <v>0</v>
      </c>
      <c r="I78" s="227"/>
      <c r="J78" s="175"/>
      <c r="K78" s="175"/>
      <c r="L78" s="176">
        <f t="shared" si="20"/>
        <v>0</v>
      </c>
      <c r="M78" s="176">
        <f t="shared" si="21"/>
        <v>0</v>
      </c>
      <c r="N78" s="176">
        <f t="shared" si="21"/>
        <v>0</v>
      </c>
      <c r="O78" s="176">
        <f t="shared" si="21"/>
        <v>0</v>
      </c>
      <c r="Q78" s="76" t="s">
        <v>177</v>
      </c>
      <c r="R78" s="77">
        <f>SUM(R65:R76)</f>
        <v>3348</v>
      </c>
    </row>
    <row r="79" spans="1:18" hidden="1" x14ac:dyDescent="0.25">
      <c r="A79" s="6" t="s">
        <v>94</v>
      </c>
      <c r="B79" s="30" t="s">
        <v>33</v>
      </c>
      <c r="C79" s="506" t="s">
        <v>51</v>
      </c>
      <c r="D79" s="174">
        <f t="shared" si="18"/>
        <v>0</v>
      </c>
      <c r="E79" s="174"/>
      <c r="F79" s="174"/>
      <c r="G79" s="226"/>
      <c r="H79" s="175">
        <f t="shared" si="19"/>
        <v>0</v>
      </c>
      <c r="I79" s="227"/>
      <c r="J79" s="175"/>
      <c r="K79" s="175"/>
      <c r="L79" s="176">
        <f t="shared" si="20"/>
        <v>0</v>
      </c>
      <c r="M79" s="176">
        <f t="shared" si="21"/>
        <v>0</v>
      </c>
      <c r="N79" s="176">
        <f t="shared" si="21"/>
        <v>0</v>
      </c>
      <c r="O79" s="176">
        <f t="shared" si="21"/>
        <v>0</v>
      </c>
      <c r="Q79" s="216"/>
      <c r="R79" s="99">
        <f>L219-R78</f>
        <v>0</v>
      </c>
    </row>
    <row r="80" spans="1:18" s="38" customFormat="1" hidden="1" x14ac:dyDescent="0.25">
      <c r="A80" s="156"/>
      <c r="B80" s="228" t="s">
        <v>420</v>
      </c>
      <c r="C80" s="507"/>
      <c r="D80" s="177" t="s">
        <v>178</v>
      </c>
      <c r="E80" s="177"/>
      <c r="F80" s="177"/>
      <c r="G80" s="229"/>
      <c r="H80" s="178">
        <f t="shared" si="19"/>
        <v>0</v>
      </c>
      <c r="I80" s="230"/>
      <c r="J80" s="178"/>
      <c r="K80" s="178"/>
      <c r="L80" s="179"/>
      <c r="M80" s="179"/>
      <c r="N80" s="179"/>
      <c r="O80" s="179"/>
      <c r="Q80" s="231"/>
      <c r="R80" s="232"/>
    </row>
    <row r="81" spans="1:18" hidden="1" x14ac:dyDescent="0.25">
      <c r="A81" s="6" t="s">
        <v>95</v>
      </c>
      <c r="B81" s="30" t="s">
        <v>164</v>
      </c>
      <c r="C81" s="224"/>
      <c r="D81" s="68">
        <f t="shared" ref="D81:D87" si="22">E81+G81</f>
        <v>0</v>
      </c>
      <c r="E81" s="68">
        <f>E82+E83</f>
        <v>0</v>
      </c>
      <c r="F81" s="68">
        <f>F82+F83</f>
        <v>0</v>
      </c>
      <c r="G81" s="68">
        <f>G82+G83</f>
        <v>0</v>
      </c>
      <c r="H81" s="69">
        <f t="shared" si="19"/>
        <v>0</v>
      </c>
      <c r="I81" s="69">
        <f>I82+I83</f>
        <v>0</v>
      </c>
      <c r="J81" s="69">
        <f>J82+J83</f>
        <v>0</v>
      </c>
      <c r="K81" s="69">
        <f>K82+K83</f>
        <v>0</v>
      </c>
      <c r="L81" s="70">
        <f t="shared" ref="L81:L87" si="23">M81+O81</f>
        <v>0</v>
      </c>
      <c r="M81" s="70">
        <f t="shared" ref="M81:O87" si="24">E81+I81</f>
        <v>0</v>
      </c>
      <c r="N81" s="70">
        <f t="shared" si="24"/>
        <v>0</v>
      </c>
      <c r="O81" s="70">
        <f t="shared" si="24"/>
        <v>0</v>
      </c>
      <c r="Q81" s="216"/>
      <c r="R81" s="99"/>
    </row>
    <row r="82" spans="1:18" hidden="1" x14ac:dyDescent="0.25">
      <c r="A82" s="20"/>
      <c r="B82" s="225" t="s">
        <v>420</v>
      </c>
      <c r="C82" s="224" t="s">
        <v>51</v>
      </c>
      <c r="D82" s="174">
        <f t="shared" si="22"/>
        <v>0</v>
      </c>
      <c r="E82" s="174"/>
      <c r="F82" s="174"/>
      <c r="G82" s="226"/>
      <c r="H82" s="175">
        <f t="shared" si="19"/>
        <v>0</v>
      </c>
      <c r="I82" s="227"/>
      <c r="J82" s="175"/>
      <c r="K82" s="175"/>
      <c r="L82" s="176">
        <f t="shared" si="23"/>
        <v>0</v>
      </c>
      <c r="M82" s="176">
        <f t="shared" si="24"/>
        <v>0</v>
      </c>
      <c r="N82" s="176">
        <f t="shared" si="24"/>
        <v>0</v>
      </c>
      <c r="O82" s="176">
        <f t="shared" si="24"/>
        <v>0</v>
      </c>
      <c r="Q82" s="216"/>
      <c r="R82" s="99"/>
    </row>
    <row r="83" spans="1:18" s="38" customFormat="1" ht="27" hidden="1" customHeight="1" x14ac:dyDescent="0.25">
      <c r="A83" s="156"/>
      <c r="B83" s="193" t="s">
        <v>378</v>
      </c>
      <c r="C83" s="224" t="s">
        <v>51</v>
      </c>
      <c r="D83" s="174">
        <f t="shared" si="22"/>
        <v>0</v>
      </c>
      <c r="E83" s="174"/>
      <c r="F83" s="174"/>
      <c r="G83" s="226"/>
      <c r="H83" s="175">
        <f t="shared" si="19"/>
        <v>0</v>
      </c>
      <c r="I83" s="227"/>
      <c r="J83" s="175"/>
      <c r="K83" s="175"/>
      <c r="L83" s="176">
        <f t="shared" si="23"/>
        <v>0</v>
      </c>
      <c r="M83" s="176">
        <f t="shared" si="24"/>
        <v>0</v>
      </c>
      <c r="N83" s="176">
        <f t="shared" si="24"/>
        <v>0</v>
      </c>
      <c r="O83" s="176">
        <f t="shared" si="24"/>
        <v>0</v>
      </c>
      <c r="Q83" s="231"/>
      <c r="R83" s="232"/>
    </row>
    <row r="84" spans="1:18" hidden="1" x14ac:dyDescent="0.25">
      <c r="A84" s="6" t="s">
        <v>96</v>
      </c>
      <c r="B84" s="30" t="s">
        <v>171</v>
      </c>
      <c r="C84" s="224"/>
      <c r="D84" s="68">
        <f t="shared" si="22"/>
        <v>0</v>
      </c>
      <c r="E84" s="68">
        <f>E85+E86</f>
        <v>0</v>
      </c>
      <c r="F84" s="68">
        <f>F85+F86</f>
        <v>0</v>
      </c>
      <c r="G84" s="68">
        <f>G85+G86</f>
        <v>0</v>
      </c>
      <c r="H84" s="69">
        <f t="shared" si="19"/>
        <v>0</v>
      </c>
      <c r="I84" s="69">
        <f>I85+I86</f>
        <v>0</v>
      </c>
      <c r="J84" s="69">
        <f>J85+J86</f>
        <v>0</v>
      </c>
      <c r="K84" s="69">
        <f>K85+K86</f>
        <v>0</v>
      </c>
      <c r="L84" s="70">
        <f t="shared" si="23"/>
        <v>0</v>
      </c>
      <c r="M84" s="70">
        <f t="shared" si="24"/>
        <v>0</v>
      </c>
      <c r="N84" s="70">
        <f t="shared" si="24"/>
        <v>0</v>
      </c>
      <c r="O84" s="70">
        <f t="shared" si="24"/>
        <v>0</v>
      </c>
      <c r="Q84" s="216"/>
      <c r="R84" s="99"/>
    </row>
    <row r="85" spans="1:18" hidden="1" x14ac:dyDescent="0.25">
      <c r="A85" s="20"/>
      <c r="B85" s="225" t="s">
        <v>420</v>
      </c>
      <c r="C85" s="224" t="s">
        <v>51</v>
      </c>
      <c r="D85" s="174">
        <f t="shared" si="22"/>
        <v>0</v>
      </c>
      <c r="E85" s="174"/>
      <c r="F85" s="174"/>
      <c r="G85" s="226"/>
      <c r="H85" s="175">
        <f t="shared" si="19"/>
        <v>0</v>
      </c>
      <c r="I85" s="227"/>
      <c r="J85" s="175"/>
      <c r="K85" s="175"/>
      <c r="L85" s="176">
        <f t="shared" si="23"/>
        <v>0</v>
      </c>
      <c r="M85" s="176">
        <f t="shared" si="24"/>
        <v>0</v>
      </c>
      <c r="N85" s="176">
        <f t="shared" si="24"/>
        <v>0</v>
      </c>
      <c r="O85" s="176">
        <f t="shared" si="24"/>
        <v>0</v>
      </c>
      <c r="Q85" s="216"/>
      <c r="R85" s="99"/>
    </row>
    <row r="86" spans="1:18" s="38" customFormat="1" ht="27" hidden="1" customHeight="1" x14ac:dyDescent="0.25">
      <c r="A86" s="156"/>
      <c r="B86" s="193" t="s">
        <v>378</v>
      </c>
      <c r="C86" s="224" t="s">
        <v>51</v>
      </c>
      <c r="D86" s="174">
        <f t="shared" si="22"/>
        <v>0</v>
      </c>
      <c r="E86" s="174"/>
      <c r="F86" s="174"/>
      <c r="G86" s="226"/>
      <c r="H86" s="175">
        <f t="shared" si="19"/>
        <v>0</v>
      </c>
      <c r="I86" s="227"/>
      <c r="J86" s="175"/>
      <c r="K86" s="175"/>
      <c r="L86" s="176">
        <f t="shared" si="23"/>
        <v>0</v>
      </c>
      <c r="M86" s="176">
        <f t="shared" si="24"/>
        <v>0</v>
      </c>
      <c r="N86" s="176">
        <f t="shared" si="24"/>
        <v>0</v>
      </c>
      <c r="O86" s="176">
        <f t="shared" si="24"/>
        <v>0</v>
      </c>
      <c r="Q86" s="231"/>
      <c r="R86" s="232"/>
    </row>
    <row r="87" spans="1:18" hidden="1" x14ac:dyDescent="0.25">
      <c r="A87" s="6" t="s">
        <v>97</v>
      </c>
      <c r="B87" s="233" t="s">
        <v>153</v>
      </c>
      <c r="C87" s="506" t="s">
        <v>51</v>
      </c>
      <c r="D87" s="174">
        <f t="shared" si="22"/>
        <v>0</v>
      </c>
      <c r="E87" s="174"/>
      <c r="F87" s="174"/>
      <c r="G87" s="226"/>
      <c r="H87" s="175">
        <f t="shared" ref="H87" si="25">I87+K87</f>
        <v>0</v>
      </c>
      <c r="I87" s="175"/>
      <c r="J87" s="175"/>
      <c r="K87" s="227"/>
      <c r="L87" s="234">
        <f t="shared" si="23"/>
        <v>0</v>
      </c>
      <c r="M87" s="176">
        <f t="shared" si="24"/>
        <v>0</v>
      </c>
      <c r="N87" s="176">
        <f t="shared" si="24"/>
        <v>0</v>
      </c>
      <c r="O87" s="176">
        <f t="shared" si="24"/>
        <v>0</v>
      </c>
      <c r="Q87" s="216"/>
      <c r="R87" s="99"/>
    </row>
    <row r="88" spans="1:18" s="38" customFormat="1" hidden="1" x14ac:dyDescent="0.25">
      <c r="A88" s="156"/>
      <c r="B88" s="228" t="s">
        <v>420</v>
      </c>
      <c r="C88" s="507"/>
      <c r="D88" s="177" t="s">
        <v>178</v>
      </c>
      <c r="E88" s="177"/>
      <c r="F88" s="177"/>
      <c r="G88" s="229"/>
      <c r="H88" s="178">
        <f t="shared" si="19"/>
        <v>0</v>
      </c>
      <c r="I88" s="178"/>
      <c r="J88" s="178"/>
      <c r="K88" s="230"/>
      <c r="L88" s="235"/>
      <c r="M88" s="179"/>
      <c r="N88" s="179"/>
      <c r="O88" s="179"/>
      <c r="Q88" s="231"/>
      <c r="R88" s="232"/>
    </row>
    <row r="89" spans="1:18" hidden="1" x14ac:dyDescent="0.25">
      <c r="A89" s="160" t="s">
        <v>98</v>
      </c>
      <c r="B89" s="233" t="s">
        <v>368</v>
      </c>
      <c r="C89" s="236"/>
      <c r="D89" s="68">
        <f>E89+G89</f>
        <v>0</v>
      </c>
      <c r="E89" s="68">
        <f>E90+E91</f>
        <v>0</v>
      </c>
      <c r="F89" s="68">
        <f>F90+F91</f>
        <v>0</v>
      </c>
      <c r="G89" s="68">
        <f>G90+G91</f>
        <v>0</v>
      </c>
      <c r="H89" s="178">
        <f t="shared" si="19"/>
        <v>0</v>
      </c>
      <c r="I89" s="178">
        <f>I90+I91</f>
        <v>0</v>
      </c>
      <c r="J89" s="178">
        <f>J90+J91</f>
        <v>0</v>
      </c>
      <c r="K89" s="178">
        <f>K90+K91</f>
        <v>0</v>
      </c>
      <c r="L89" s="70">
        <f>M89+O89</f>
        <v>0</v>
      </c>
      <c r="M89" s="70">
        <f t="shared" ref="M89:O92" si="26">E89+I89</f>
        <v>0</v>
      </c>
      <c r="N89" s="70">
        <f t="shared" si="26"/>
        <v>0</v>
      </c>
      <c r="O89" s="70">
        <f t="shared" si="26"/>
        <v>0</v>
      </c>
      <c r="Q89" s="216"/>
      <c r="R89" s="99"/>
    </row>
    <row r="90" spans="1:18" hidden="1" x14ac:dyDescent="0.25">
      <c r="A90" s="164"/>
      <c r="B90" s="228" t="s">
        <v>420</v>
      </c>
      <c r="C90" s="236" t="s">
        <v>51</v>
      </c>
      <c r="D90" s="174">
        <f>E90+G90</f>
        <v>0</v>
      </c>
      <c r="E90" s="174"/>
      <c r="F90" s="174"/>
      <c r="G90" s="226"/>
      <c r="H90" s="175">
        <f t="shared" si="19"/>
        <v>0</v>
      </c>
      <c r="I90" s="227"/>
      <c r="J90" s="175"/>
      <c r="K90" s="175"/>
      <c r="L90" s="176">
        <f>M90+O90</f>
        <v>0</v>
      </c>
      <c r="M90" s="176">
        <f t="shared" si="26"/>
        <v>0</v>
      </c>
      <c r="N90" s="176">
        <f t="shared" si="26"/>
        <v>0</v>
      </c>
      <c r="O90" s="176">
        <f t="shared" si="26"/>
        <v>0</v>
      </c>
      <c r="Q90" s="216"/>
      <c r="R90" s="99"/>
    </row>
    <row r="91" spans="1:18" s="38" customFormat="1" ht="27" hidden="1" customHeight="1" x14ac:dyDescent="0.25">
      <c r="A91" s="172"/>
      <c r="B91" s="193" t="s">
        <v>378</v>
      </c>
      <c r="C91" s="236" t="s">
        <v>51</v>
      </c>
      <c r="D91" s="174">
        <f>E91+G91</f>
        <v>0</v>
      </c>
      <c r="E91" s="174"/>
      <c r="F91" s="174"/>
      <c r="G91" s="226"/>
      <c r="H91" s="175">
        <f t="shared" si="19"/>
        <v>0</v>
      </c>
      <c r="I91" s="227"/>
      <c r="J91" s="175"/>
      <c r="K91" s="175"/>
      <c r="L91" s="176">
        <f>M91+O91</f>
        <v>0</v>
      </c>
      <c r="M91" s="176">
        <f t="shared" si="26"/>
        <v>0</v>
      </c>
      <c r="N91" s="176">
        <f t="shared" si="26"/>
        <v>0</v>
      </c>
      <c r="O91" s="176">
        <f t="shared" si="26"/>
        <v>0</v>
      </c>
      <c r="Q91" s="231"/>
      <c r="R91" s="232"/>
    </row>
    <row r="92" spans="1:18" hidden="1" x14ac:dyDescent="0.25">
      <c r="A92" s="6" t="s">
        <v>95</v>
      </c>
      <c r="B92" s="30" t="s">
        <v>156</v>
      </c>
      <c r="C92" s="506" t="s">
        <v>51</v>
      </c>
      <c r="D92" s="174">
        <f>E92+G92</f>
        <v>0</v>
      </c>
      <c r="E92" s="174"/>
      <c r="F92" s="174"/>
      <c r="G92" s="226"/>
      <c r="H92" s="175">
        <f t="shared" si="19"/>
        <v>0</v>
      </c>
      <c r="I92" s="227"/>
      <c r="J92" s="175"/>
      <c r="K92" s="175"/>
      <c r="L92" s="176">
        <f>M92+O92</f>
        <v>0</v>
      </c>
      <c r="M92" s="176">
        <f t="shared" si="26"/>
        <v>0</v>
      </c>
      <c r="N92" s="176">
        <f t="shared" si="26"/>
        <v>0</v>
      </c>
      <c r="O92" s="176">
        <f t="shared" si="26"/>
        <v>0</v>
      </c>
      <c r="Q92" s="216"/>
      <c r="R92" s="99">
        <f>L236</f>
        <v>0</v>
      </c>
    </row>
    <row r="93" spans="1:18" s="38" customFormat="1" hidden="1" x14ac:dyDescent="0.25">
      <c r="A93" s="156"/>
      <c r="B93" s="228" t="s">
        <v>420</v>
      </c>
      <c r="C93" s="507"/>
      <c r="D93" s="177" t="s">
        <v>178</v>
      </c>
      <c r="E93" s="177"/>
      <c r="F93" s="177"/>
      <c r="G93" s="229"/>
      <c r="H93" s="178">
        <f t="shared" si="19"/>
        <v>0</v>
      </c>
      <c r="I93" s="230"/>
      <c r="J93" s="178"/>
      <c r="K93" s="178"/>
      <c r="L93" s="179"/>
      <c r="M93" s="179"/>
      <c r="N93" s="179"/>
      <c r="O93" s="179"/>
      <c r="Q93" s="231"/>
      <c r="R93" s="232"/>
    </row>
    <row r="94" spans="1:18" hidden="1" x14ac:dyDescent="0.25">
      <c r="A94" s="160" t="s">
        <v>95</v>
      </c>
      <c r="B94" s="30" t="s">
        <v>155</v>
      </c>
      <c r="C94" s="236"/>
      <c r="D94" s="68">
        <f t="shared" ref="D94:D102" si="27">E94+G94</f>
        <v>0</v>
      </c>
      <c r="E94" s="68">
        <f>E95+E96</f>
        <v>0</v>
      </c>
      <c r="F94" s="68">
        <f>F95+F96</f>
        <v>0</v>
      </c>
      <c r="G94" s="68">
        <f>G95+G96</f>
        <v>0</v>
      </c>
      <c r="H94" s="69">
        <f t="shared" si="19"/>
        <v>0</v>
      </c>
      <c r="I94" s="69">
        <f>I95+I96</f>
        <v>0</v>
      </c>
      <c r="J94" s="69">
        <f>J95+J96</f>
        <v>0</v>
      </c>
      <c r="K94" s="69">
        <f>K95+K96</f>
        <v>0</v>
      </c>
      <c r="L94" s="70">
        <f t="shared" ref="L94:L102" si="28">M94+O94</f>
        <v>0</v>
      </c>
      <c r="M94" s="70">
        <f t="shared" ref="M94:M103" si="29">E94+I94</f>
        <v>0</v>
      </c>
      <c r="N94" s="70">
        <f t="shared" ref="N94:N103" si="30">F94+J94</f>
        <v>0</v>
      </c>
      <c r="O94" s="70">
        <f t="shared" ref="O94:O103" si="31">G94+K94</f>
        <v>0</v>
      </c>
      <c r="Q94" s="216"/>
      <c r="R94" s="99"/>
    </row>
    <row r="95" spans="1:18" hidden="1" x14ac:dyDescent="0.25">
      <c r="A95" s="164"/>
      <c r="B95" s="228" t="s">
        <v>420</v>
      </c>
      <c r="C95" s="236" t="s">
        <v>51</v>
      </c>
      <c r="D95" s="174">
        <f t="shared" si="27"/>
        <v>0</v>
      </c>
      <c r="E95" s="174"/>
      <c r="F95" s="174"/>
      <c r="G95" s="226"/>
      <c r="H95" s="175">
        <f t="shared" si="19"/>
        <v>0</v>
      </c>
      <c r="I95" s="227"/>
      <c r="J95" s="175"/>
      <c r="K95" s="175"/>
      <c r="L95" s="176">
        <f t="shared" si="28"/>
        <v>0</v>
      </c>
      <c r="M95" s="176">
        <f t="shared" si="29"/>
        <v>0</v>
      </c>
      <c r="N95" s="176">
        <f t="shared" si="30"/>
        <v>0</v>
      </c>
      <c r="O95" s="176">
        <f t="shared" si="31"/>
        <v>0</v>
      </c>
      <c r="Q95" s="216"/>
      <c r="R95" s="99"/>
    </row>
    <row r="96" spans="1:18" s="38" customFormat="1" ht="27" hidden="1" customHeight="1" x14ac:dyDescent="0.25">
      <c r="A96" s="172"/>
      <c r="B96" s="193" t="s">
        <v>378</v>
      </c>
      <c r="C96" s="236" t="s">
        <v>51</v>
      </c>
      <c r="D96" s="174">
        <f t="shared" si="27"/>
        <v>0</v>
      </c>
      <c r="E96" s="174"/>
      <c r="F96" s="174"/>
      <c r="G96" s="226"/>
      <c r="H96" s="175">
        <f t="shared" si="19"/>
        <v>0</v>
      </c>
      <c r="I96" s="227"/>
      <c r="J96" s="175"/>
      <c r="K96" s="175"/>
      <c r="L96" s="176">
        <f t="shared" si="28"/>
        <v>0</v>
      </c>
      <c r="M96" s="176">
        <f t="shared" si="29"/>
        <v>0</v>
      </c>
      <c r="N96" s="176">
        <f t="shared" si="30"/>
        <v>0</v>
      </c>
      <c r="O96" s="176">
        <f t="shared" si="31"/>
        <v>0</v>
      </c>
      <c r="Q96" s="231"/>
      <c r="R96" s="232"/>
    </row>
    <row r="97" spans="1:18" hidden="1" x14ac:dyDescent="0.25">
      <c r="A97" s="6" t="s">
        <v>96</v>
      </c>
      <c r="B97" s="81" t="s">
        <v>154</v>
      </c>
      <c r="C97" s="236"/>
      <c r="D97" s="68">
        <f t="shared" si="27"/>
        <v>0</v>
      </c>
      <c r="E97" s="68">
        <f>E98+E99</f>
        <v>0</v>
      </c>
      <c r="F97" s="68">
        <f>F98+F99</f>
        <v>0</v>
      </c>
      <c r="G97" s="68">
        <f>G98+G99</f>
        <v>0</v>
      </c>
      <c r="H97" s="69">
        <f t="shared" si="19"/>
        <v>0</v>
      </c>
      <c r="I97" s="69">
        <f>I98+I99</f>
        <v>0</v>
      </c>
      <c r="J97" s="69">
        <f>J98+J99</f>
        <v>0</v>
      </c>
      <c r="K97" s="69">
        <f>K98+K99</f>
        <v>0</v>
      </c>
      <c r="L97" s="70">
        <f t="shared" si="28"/>
        <v>0</v>
      </c>
      <c r="M97" s="70">
        <f t="shared" si="29"/>
        <v>0</v>
      </c>
      <c r="N97" s="70">
        <f t="shared" si="30"/>
        <v>0</v>
      </c>
      <c r="O97" s="70">
        <f t="shared" si="31"/>
        <v>0</v>
      </c>
      <c r="Q97" s="216"/>
      <c r="R97" s="99"/>
    </row>
    <row r="98" spans="1:18" hidden="1" x14ac:dyDescent="0.25">
      <c r="A98" s="20"/>
      <c r="B98" s="228" t="s">
        <v>420</v>
      </c>
      <c r="C98" s="236" t="s">
        <v>51</v>
      </c>
      <c r="D98" s="174">
        <f t="shared" si="27"/>
        <v>0</v>
      </c>
      <c r="E98" s="174"/>
      <c r="F98" s="174"/>
      <c r="G98" s="226"/>
      <c r="H98" s="175">
        <f t="shared" si="19"/>
        <v>0</v>
      </c>
      <c r="I98" s="227"/>
      <c r="J98" s="175"/>
      <c r="K98" s="175"/>
      <c r="L98" s="176">
        <f t="shared" si="28"/>
        <v>0</v>
      </c>
      <c r="M98" s="176">
        <f t="shared" si="29"/>
        <v>0</v>
      </c>
      <c r="N98" s="176">
        <f t="shared" si="30"/>
        <v>0</v>
      </c>
      <c r="O98" s="176">
        <f t="shared" si="31"/>
        <v>0</v>
      </c>
      <c r="Q98" s="216"/>
      <c r="R98" s="99"/>
    </row>
    <row r="99" spans="1:18" s="38" customFormat="1" ht="27" hidden="1" customHeight="1" x14ac:dyDescent="0.25">
      <c r="A99" s="156"/>
      <c r="B99" s="193" t="s">
        <v>378</v>
      </c>
      <c r="C99" s="236" t="s">
        <v>51</v>
      </c>
      <c r="D99" s="174">
        <f t="shared" si="27"/>
        <v>0</v>
      </c>
      <c r="E99" s="174"/>
      <c r="F99" s="174"/>
      <c r="G99" s="226"/>
      <c r="H99" s="175">
        <f t="shared" si="19"/>
        <v>0</v>
      </c>
      <c r="I99" s="227"/>
      <c r="J99" s="175"/>
      <c r="K99" s="175"/>
      <c r="L99" s="176">
        <f t="shared" si="28"/>
        <v>0</v>
      </c>
      <c r="M99" s="176">
        <f t="shared" si="29"/>
        <v>0</v>
      </c>
      <c r="N99" s="176">
        <f t="shared" si="30"/>
        <v>0</v>
      </c>
      <c r="O99" s="176">
        <f t="shared" si="31"/>
        <v>0</v>
      </c>
      <c r="Q99" s="231"/>
      <c r="R99" s="232"/>
    </row>
    <row r="100" spans="1:18" hidden="1" x14ac:dyDescent="0.25">
      <c r="A100" s="6" t="s">
        <v>97</v>
      </c>
      <c r="B100" s="30" t="s">
        <v>424</v>
      </c>
      <c r="C100" s="236"/>
      <c r="D100" s="68">
        <f t="shared" si="27"/>
        <v>0</v>
      </c>
      <c r="E100" s="68">
        <f>E101+E102</f>
        <v>0</v>
      </c>
      <c r="F100" s="68">
        <f>F101+F102</f>
        <v>0</v>
      </c>
      <c r="G100" s="68">
        <f>G101+G102</f>
        <v>0</v>
      </c>
      <c r="H100" s="69">
        <f t="shared" si="19"/>
        <v>0</v>
      </c>
      <c r="I100" s="69">
        <f>I101+I102</f>
        <v>0</v>
      </c>
      <c r="J100" s="69">
        <f>J101+J102</f>
        <v>0</v>
      </c>
      <c r="K100" s="69">
        <f>K101+K102</f>
        <v>0</v>
      </c>
      <c r="L100" s="70">
        <f t="shared" si="28"/>
        <v>0</v>
      </c>
      <c r="M100" s="70">
        <f t="shared" si="29"/>
        <v>0</v>
      </c>
      <c r="N100" s="70">
        <f t="shared" si="30"/>
        <v>0</v>
      </c>
      <c r="O100" s="70">
        <f t="shared" si="31"/>
        <v>0</v>
      </c>
      <c r="Q100" s="216"/>
      <c r="R100" s="99"/>
    </row>
    <row r="101" spans="1:18" hidden="1" x14ac:dyDescent="0.25">
      <c r="A101" s="20"/>
      <c r="B101" s="228" t="s">
        <v>420</v>
      </c>
      <c r="C101" s="236" t="s">
        <v>51</v>
      </c>
      <c r="D101" s="174">
        <f t="shared" si="27"/>
        <v>0</v>
      </c>
      <c r="E101" s="174"/>
      <c r="F101" s="174"/>
      <c r="G101" s="226"/>
      <c r="H101" s="175">
        <f t="shared" si="19"/>
        <v>0</v>
      </c>
      <c r="I101" s="227"/>
      <c r="J101" s="175"/>
      <c r="K101" s="175"/>
      <c r="L101" s="176">
        <f t="shared" si="28"/>
        <v>0</v>
      </c>
      <c r="M101" s="176">
        <f t="shared" si="29"/>
        <v>0</v>
      </c>
      <c r="N101" s="176">
        <f t="shared" si="30"/>
        <v>0</v>
      </c>
      <c r="O101" s="176">
        <f t="shared" si="31"/>
        <v>0</v>
      </c>
      <c r="Q101" s="216"/>
      <c r="R101" s="99"/>
    </row>
    <row r="102" spans="1:18" s="38" customFormat="1" ht="27" hidden="1" customHeight="1" x14ac:dyDescent="0.25">
      <c r="A102" s="156"/>
      <c r="B102" s="193" t="s">
        <v>378</v>
      </c>
      <c r="C102" s="236" t="s">
        <v>51</v>
      </c>
      <c r="D102" s="174">
        <f t="shared" si="27"/>
        <v>0</v>
      </c>
      <c r="E102" s="174"/>
      <c r="F102" s="174"/>
      <c r="G102" s="226"/>
      <c r="H102" s="175">
        <f t="shared" si="19"/>
        <v>0</v>
      </c>
      <c r="I102" s="227"/>
      <c r="J102" s="175"/>
      <c r="K102" s="175"/>
      <c r="L102" s="176">
        <f t="shared" si="28"/>
        <v>0</v>
      </c>
      <c r="M102" s="176">
        <f t="shared" si="29"/>
        <v>0</v>
      </c>
      <c r="N102" s="176">
        <f t="shared" si="30"/>
        <v>0</v>
      </c>
      <c r="O102" s="176">
        <f t="shared" si="31"/>
        <v>0</v>
      </c>
      <c r="Q102" s="231"/>
      <c r="R102" s="232"/>
    </row>
    <row r="103" spans="1:18" hidden="1" x14ac:dyDescent="0.25">
      <c r="A103" s="6" t="s">
        <v>98</v>
      </c>
      <c r="B103" s="30" t="s">
        <v>46</v>
      </c>
      <c r="C103" s="506" t="s">
        <v>51</v>
      </c>
      <c r="D103" s="174">
        <f>E103+G103</f>
        <v>0</v>
      </c>
      <c r="E103" s="174"/>
      <c r="F103" s="174"/>
      <c r="G103" s="226"/>
      <c r="H103" s="175">
        <f t="shared" ref="H103:H136" si="32">I103+K103</f>
        <v>0</v>
      </c>
      <c r="I103" s="227"/>
      <c r="J103" s="175"/>
      <c r="K103" s="175"/>
      <c r="L103" s="176">
        <f>M103+O103</f>
        <v>0</v>
      </c>
      <c r="M103" s="176">
        <f t="shared" si="29"/>
        <v>0</v>
      </c>
      <c r="N103" s="176">
        <f t="shared" si="30"/>
        <v>0</v>
      </c>
      <c r="O103" s="176">
        <f t="shared" si="31"/>
        <v>0</v>
      </c>
      <c r="Q103" s="216"/>
      <c r="R103" s="99"/>
    </row>
    <row r="104" spans="1:18" s="38" customFormat="1" hidden="1" x14ac:dyDescent="0.25">
      <c r="A104" s="156"/>
      <c r="B104" s="237" t="s">
        <v>420</v>
      </c>
      <c r="C104" s="507"/>
      <c r="D104" s="177" t="s">
        <v>178</v>
      </c>
      <c r="E104" s="177"/>
      <c r="F104" s="177"/>
      <c r="G104" s="229"/>
      <c r="H104" s="178">
        <f t="shared" si="32"/>
        <v>0</v>
      </c>
      <c r="I104" s="230"/>
      <c r="J104" s="178"/>
      <c r="K104" s="178"/>
      <c r="L104" s="179"/>
      <c r="M104" s="179"/>
      <c r="N104" s="179"/>
      <c r="O104" s="179"/>
      <c r="Q104" s="231"/>
      <c r="R104" s="232"/>
    </row>
    <row r="105" spans="1:18" hidden="1" x14ac:dyDescent="0.25">
      <c r="A105" s="6" t="s">
        <v>99</v>
      </c>
      <c r="B105" s="81" t="s">
        <v>43</v>
      </c>
      <c r="C105" s="236"/>
      <c r="D105" s="68">
        <f>E105+G105</f>
        <v>0</v>
      </c>
      <c r="E105" s="68">
        <f>E106+E107</f>
        <v>0</v>
      </c>
      <c r="F105" s="68">
        <f>F106+F107</f>
        <v>0</v>
      </c>
      <c r="G105" s="68">
        <f>G106+G107</f>
        <v>0</v>
      </c>
      <c r="H105" s="69">
        <f t="shared" si="32"/>
        <v>0</v>
      </c>
      <c r="I105" s="69">
        <f>I106+I107</f>
        <v>0</v>
      </c>
      <c r="J105" s="69">
        <f>J106+J107</f>
        <v>0</v>
      </c>
      <c r="K105" s="69">
        <f>K106+K107</f>
        <v>0</v>
      </c>
      <c r="L105" s="70">
        <f>M105+O105</f>
        <v>0</v>
      </c>
      <c r="M105" s="70">
        <f t="shared" ref="M105:O108" si="33">E105+I105</f>
        <v>0</v>
      </c>
      <c r="N105" s="70">
        <f t="shared" si="33"/>
        <v>0</v>
      </c>
      <c r="O105" s="70">
        <f t="shared" si="33"/>
        <v>0</v>
      </c>
      <c r="Q105" s="216"/>
      <c r="R105" s="99"/>
    </row>
    <row r="106" spans="1:18" hidden="1" x14ac:dyDescent="0.25">
      <c r="A106" s="20"/>
      <c r="B106" s="228" t="s">
        <v>420</v>
      </c>
      <c r="C106" s="236" t="s">
        <v>51</v>
      </c>
      <c r="D106" s="174">
        <f>E106+G106</f>
        <v>0</v>
      </c>
      <c r="E106" s="174"/>
      <c r="F106" s="174"/>
      <c r="G106" s="226"/>
      <c r="H106" s="175">
        <f t="shared" si="32"/>
        <v>0</v>
      </c>
      <c r="I106" s="227"/>
      <c r="J106" s="175"/>
      <c r="K106" s="175"/>
      <c r="L106" s="176">
        <f>M106+O106</f>
        <v>0</v>
      </c>
      <c r="M106" s="176">
        <f t="shared" si="33"/>
        <v>0</v>
      </c>
      <c r="N106" s="176">
        <f t="shared" si="33"/>
        <v>0</v>
      </c>
      <c r="O106" s="176">
        <f t="shared" si="33"/>
        <v>0</v>
      </c>
      <c r="Q106" s="216"/>
      <c r="R106" s="99"/>
    </row>
    <row r="107" spans="1:18" s="38" customFormat="1" ht="27" hidden="1" customHeight="1" x14ac:dyDescent="0.25">
      <c r="A107" s="156"/>
      <c r="B107" s="193" t="s">
        <v>378</v>
      </c>
      <c r="C107" s="236" t="s">
        <v>51</v>
      </c>
      <c r="D107" s="174">
        <f>E107+G107</f>
        <v>0</v>
      </c>
      <c r="E107" s="174"/>
      <c r="F107" s="174"/>
      <c r="G107" s="226"/>
      <c r="H107" s="175">
        <f t="shared" si="32"/>
        <v>0</v>
      </c>
      <c r="I107" s="227"/>
      <c r="J107" s="175"/>
      <c r="K107" s="175"/>
      <c r="L107" s="176">
        <f>M107+O107</f>
        <v>0</v>
      </c>
      <c r="M107" s="176">
        <f t="shared" si="33"/>
        <v>0</v>
      </c>
      <c r="N107" s="176">
        <f t="shared" si="33"/>
        <v>0</v>
      </c>
      <c r="O107" s="176">
        <f t="shared" si="33"/>
        <v>0</v>
      </c>
      <c r="Q107" s="231"/>
      <c r="R107" s="232"/>
    </row>
    <row r="108" spans="1:18" hidden="1" x14ac:dyDescent="0.25">
      <c r="A108" s="6" t="s">
        <v>100</v>
      </c>
      <c r="B108" s="30" t="s">
        <v>45</v>
      </c>
      <c r="C108" s="506" t="s">
        <v>51</v>
      </c>
      <c r="D108" s="174">
        <f>E108+G108</f>
        <v>0</v>
      </c>
      <c r="E108" s="174"/>
      <c r="F108" s="174"/>
      <c r="G108" s="226"/>
      <c r="H108" s="175">
        <f t="shared" si="32"/>
        <v>0</v>
      </c>
      <c r="I108" s="227"/>
      <c r="J108" s="175"/>
      <c r="K108" s="175"/>
      <c r="L108" s="176">
        <f>M108+O108</f>
        <v>0</v>
      </c>
      <c r="M108" s="176">
        <f t="shared" si="33"/>
        <v>0</v>
      </c>
      <c r="N108" s="176">
        <f t="shared" si="33"/>
        <v>0</v>
      </c>
      <c r="O108" s="176">
        <f t="shared" si="33"/>
        <v>0</v>
      </c>
      <c r="Q108" s="216"/>
      <c r="R108" s="99">
        <f>L254-R107</f>
        <v>0</v>
      </c>
    </row>
    <row r="109" spans="1:18" s="38" customFormat="1" hidden="1" x14ac:dyDescent="0.25">
      <c r="A109" s="156"/>
      <c r="B109" s="237" t="s">
        <v>420</v>
      </c>
      <c r="C109" s="507"/>
      <c r="D109" s="177" t="s">
        <v>178</v>
      </c>
      <c r="E109" s="177"/>
      <c r="F109" s="177"/>
      <c r="G109" s="229"/>
      <c r="H109" s="178">
        <f t="shared" si="32"/>
        <v>0</v>
      </c>
      <c r="I109" s="230"/>
      <c r="J109" s="178"/>
      <c r="K109" s="178"/>
      <c r="L109" s="179"/>
      <c r="M109" s="179"/>
      <c r="N109" s="179"/>
      <c r="O109" s="179"/>
      <c r="Q109" s="231"/>
      <c r="R109" s="232"/>
    </row>
    <row r="110" spans="1:18" hidden="1" x14ac:dyDescent="0.25">
      <c r="A110" s="6" t="s">
        <v>101</v>
      </c>
      <c r="B110" s="30" t="s">
        <v>169</v>
      </c>
      <c r="C110" s="506" t="s">
        <v>51</v>
      </c>
      <c r="D110" s="174">
        <f>E110+G110</f>
        <v>0</v>
      </c>
      <c r="E110" s="174"/>
      <c r="F110" s="174"/>
      <c r="G110" s="226"/>
      <c r="H110" s="175">
        <f t="shared" si="32"/>
        <v>0</v>
      </c>
      <c r="I110" s="227"/>
      <c r="J110" s="175"/>
      <c r="K110" s="175"/>
      <c r="L110" s="176">
        <f>M110+O110</f>
        <v>0</v>
      </c>
      <c r="M110" s="176">
        <f>E110+I110</f>
        <v>0</v>
      </c>
      <c r="N110" s="176">
        <f>F110+J110</f>
        <v>0</v>
      </c>
      <c r="O110" s="176">
        <f>G110+K110</f>
        <v>0</v>
      </c>
      <c r="Q110" s="216"/>
      <c r="R110" s="99">
        <f>L256-R109</f>
        <v>0</v>
      </c>
    </row>
    <row r="111" spans="1:18" s="38" customFormat="1" hidden="1" x14ac:dyDescent="0.25">
      <c r="A111" s="156"/>
      <c r="B111" s="237" t="s">
        <v>420</v>
      </c>
      <c r="C111" s="507"/>
      <c r="D111" s="177" t="s">
        <v>178</v>
      </c>
      <c r="E111" s="177"/>
      <c r="F111" s="177"/>
      <c r="G111" s="229"/>
      <c r="H111" s="178">
        <f t="shared" si="32"/>
        <v>0</v>
      </c>
      <c r="I111" s="230"/>
      <c r="J111" s="178"/>
      <c r="K111" s="178"/>
      <c r="L111" s="179"/>
      <c r="M111" s="179"/>
      <c r="N111" s="179"/>
      <c r="O111" s="179"/>
      <c r="Q111" s="231"/>
      <c r="R111" s="232"/>
    </row>
    <row r="112" spans="1:18" hidden="1" x14ac:dyDescent="0.25">
      <c r="A112" s="6" t="s">
        <v>102</v>
      </c>
      <c r="B112" s="30" t="s">
        <v>44</v>
      </c>
      <c r="C112" s="506" t="s">
        <v>51</v>
      </c>
      <c r="D112" s="174">
        <f>E112+G112</f>
        <v>0</v>
      </c>
      <c r="E112" s="174"/>
      <c r="F112" s="174"/>
      <c r="G112" s="226"/>
      <c r="H112" s="175">
        <f t="shared" si="32"/>
        <v>0</v>
      </c>
      <c r="I112" s="227"/>
      <c r="J112" s="175"/>
      <c r="K112" s="175"/>
      <c r="L112" s="176">
        <f>M112+O112</f>
        <v>0</v>
      </c>
      <c r="M112" s="176">
        <f>E112+I112</f>
        <v>0</v>
      </c>
      <c r="N112" s="176">
        <f>F112+J112</f>
        <v>0</v>
      </c>
      <c r="O112" s="176">
        <f>G112+K112</f>
        <v>0</v>
      </c>
      <c r="Q112" s="216"/>
      <c r="R112" s="99">
        <f>L258-R111</f>
        <v>0</v>
      </c>
    </row>
    <row r="113" spans="1:18" s="38" customFormat="1" hidden="1" x14ac:dyDescent="0.25">
      <c r="A113" s="156"/>
      <c r="B113" s="237" t="s">
        <v>420</v>
      </c>
      <c r="C113" s="507"/>
      <c r="D113" s="177" t="s">
        <v>178</v>
      </c>
      <c r="E113" s="177"/>
      <c r="F113" s="177"/>
      <c r="G113" s="229"/>
      <c r="H113" s="178">
        <f t="shared" si="32"/>
        <v>0</v>
      </c>
      <c r="I113" s="230"/>
      <c r="J113" s="178"/>
      <c r="K113" s="178"/>
      <c r="L113" s="179"/>
      <c r="M113" s="179"/>
      <c r="N113" s="179"/>
      <c r="O113" s="179"/>
      <c r="Q113" s="231"/>
      <c r="R113" s="232"/>
    </row>
    <row r="114" spans="1:18" hidden="1" x14ac:dyDescent="0.25">
      <c r="A114" s="6" t="s">
        <v>103</v>
      </c>
      <c r="B114" s="30" t="s">
        <v>47</v>
      </c>
      <c r="C114" s="506" t="s">
        <v>51</v>
      </c>
      <c r="D114" s="174">
        <f>E114+G114</f>
        <v>0</v>
      </c>
      <c r="E114" s="174"/>
      <c r="F114" s="174"/>
      <c r="G114" s="226"/>
      <c r="H114" s="175">
        <f t="shared" si="32"/>
        <v>0</v>
      </c>
      <c r="I114" s="227"/>
      <c r="J114" s="175"/>
      <c r="K114" s="175"/>
      <c r="L114" s="176">
        <f>M114+O114</f>
        <v>0</v>
      </c>
      <c r="M114" s="176">
        <f>E114+I114</f>
        <v>0</v>
      </c>
      <c r="N114" s="176">
        <f>F114+J114</f>
        <v>0</v>
      </c>
      <c r="O114" s="176">
        <f>G114+K114</f>
        <v>0</v>
      </c>
      <c r="Q114" s="216"/>
      <c r="R114" s="99">
        <f>L260-R113</f>
        <v>0</v>
      </c>
    </row>
    <row r="115" spans="1:18" s="38" customFormat="1" hidden="1" x14ac:dyDescent="0.25">
      <c r="A115" s="156"/>
      <c r="B115" s="237" t="s">
        <v>420</v>
      </c>
      <c r="C115" s="507"/>
      <c r="D115" s="177" t="s">
        <v>178</v>
      </c>
      <c r="E115" s="177"/>
      <c r="F115" s="177"/>
      <c r="G115" s="229"/>
      <c r="H115" s="178">
        <f t="shared" si="32"/>
        <v>0</v>
      </c>
      <c r="I115" s="230"/>
      <c r="J115" s="178"/>
      <c r="K115" s="178"/>
      <c r="L115" s="179"/>
      <c r="M115" s="179"/>
      <c r="N115" s="179"/>
      <c r="O115" s="179"/>
      <c r="Q115" s="231"/>
      <c r="R115" s="232"/>
    </row>
    <row r="116" spans="1:18" hidden="1" x14ac:dyDescent="0.25">
      <c r="A116" s="6" t="s">
        <v>104</v>
      </c>
      <c r="B116" s="30" t="s">
        <v>425</v>
      </c>
      <c r="C116" s="515" t="s">
        <v>51</v>
      </c>
      <c r="D116" s="174">
        <f>E116+G116</f>
        <v>0</v>
      </c>
      <c r="E116" s="174"/>
      <c r="F116" s="174"/>
      <c r="G116" s="226"/>
      <c r="H116" s="175">
        <f t="shared" si="32"/>
        <v>0</v>
      </c>
      <c r="I116" s="227"/>
      <c r="J116" s="175"/>
      <c r="K116" s="175"/>
      <c r="L116" s="176">
        <f>M116+O116</f>
        <v>0</v>
      </c>
      <c r="M116" s="176">
        <f>E116+I116</f>
        <v>0</v>
      </c>
      <c r="N116" s="176">
        <f>F116+J116</f>
        <v>0</v>
      </c>
      <c r="O116" s="176">
        <f>G116+K116</f>
        <v>0</v>
      </c>
      <c r="Q116" s="216"/>
      <c r="R116" s="99">
        <f>L262-R115</f>
        <v>0</v>
      </c>
    </row>
    <row r="117" spans="1:18" s="38" customFormat="1" hidden="1" x14ac:dyDescent="0.25">
      <c r="A117" s="156"/>
      <c r="B117" s="237" t="s">
        <v>420</v>
      </c>
      <c r="C117" s="516"/>
      <c r="D117" s="177" t="s">
        <v>178</v>
      </c>
      <c r="E117" s="177"/>
      <c r="F117" s="177"/>
      <c r="G117" s="229"/>
      <c r="H117" s="178">
        <f t="shared" si="32"/>
        <v>0</v>
      </c>
      <c r="I117" s="230"/>
      <c r="J117" s="178"/>
      <c r="K117" s="178"/>
      <c r="L117" s="179"/>
      <c r="M117" s="179"/>
      <c r="N117" s="179"/>
      <c r="O117" s="179"/>
      <c r="Q117" s="231"/>
      <c r="R117" s="232"/>
    </row>
    <row r="118" spans="1:18" hidden="1" x14ac:dyDescent="0.25">
      <c r="A118" s="6" t="s">
        <v>105</v>
      </c>
      <c r="B118" s="30" t="s">
        <v>64</v>
      </c>
      <c r="C118" s="515" t="s">
        <v>51</v>
      </c>
      <c r="D118" s="174">
        <f>E118+G118</f>
        <v>0</v>
      </c>
      <c r="E118" s="174"/>
      <c r="F118" s="174"/>
      <c r="G118" s="226"/>
      <c r="H118" s="175">
        <f t="shared" si="32"/>
        <v>0</v>
      </c>
      <c r="I118" s="227"/>
      <c r="J118" s="175"/>
      <c r="K118" s="175"/>
      <c r="L118" s="176">
        <f>M118+O118</f>
        <v>0</v>
      </c>
      <c r="M118" s="176">
        <f>E118+I118</f>
        <v>0</v>
      </c>
      <c r="N118" s="176">
        <f>F118+J118</f>
        <v>0</v>
      </c>
      <c r="O118" s="176">
        <f>G118+K118</f>
        <v>0</v>
      </c>
      <c r="Q118" s="216"/>
      <c r="R118" s="99">
        <f>L262-R115</f>
        <v>0</v>
      </c>
    </row>
    <row r="119" spans="1:18" s="38" customFormat="1" hidden="1" x14ac:dyDescent="0.25">
      <c r="A119" s="156"/>
      <c r="B119" s="237" t="s">
        <v>420</v>
      </c>
      <c r="C119" s="516"/>
      <c r="D119" s="177" t="s">
        <v>178</v>
      </c>
      <c r="E119" s="177"/>
      <c r="F119" s="177"/>
      <c r="G119" s="229"/>
      <c r="H119" s="178">
        <f t="shared" si="32"/>
        <v>0</v>
      </c>
      <c r="I119" s="230"/>
      <c r="J119" s="178"/>
      <c r="K119" s="178"/>
      <c r="L119" s="179"/>
      <c r="M119" s="179"/>
      <c r="N119" s="179"/>
      <c r="O119" s="179"/>
      <c r="Q119" s="231"/>
      <c r="R119" s="232"/>
    </row>
    <row r="120" spans="1:18" hidden="1" x14ac:dyDescent="0.25">
      <c r="A120" s="6" t="s">
        <v>106</v>
      </c>
      <c r="B120" s="30" t="s">
        <v>42</v>
      </c>
      <c r="C120" s="515" t="s">
        <v>51</v>
      </c>
      <c r="D120" s="174">
        <f>E120+G120</f>
        <v>0</v>
      </c>
      <c r="E120" s="174"/>
      <c r="F120" s="174"/>
      <c r="G120" s="226"/>
      <c r="H120" s="175">
        <f t="shared" si="32"/>
        <v>0</v>
      </c>
      <c r="I120" s="227"/>
      <c r="J120" s="175"/>
      <c r="K120" s="175"/>
      <c r="L120" s="176">
        <f>M120+O120</f>
        <v>0</v>
      </c>
      <c r="M120" s="176">
        <f>E120+I120</f>
        <v>0</v>
      </c>
      <c r="N120" s="176">
        <f>F120+J120</f>
        <v>0</v>
      </c>
      <c r="O120" s="176">
        <f>G120+K120</f>
        <v>0</v>
      </c>
      <c r="Q120" s="216"/>
      <c r="R120" s="99">
        <f>L264-R119</f>
        <v>0</v>
      </c>
    </row>
    <row r="121" spans="1:18" s="38" customFormat="1" hidden="1" x14ac:dyDescent="0.25">
      <c r="A121" s="156"/>
      <c r="B121" s="237" t="s">
        <v>420</v>
      </c>
      <c r="C121" s="516"/>
      <c r="D121" s="177" t="s">
        <v>178</v>
      </c>
      <c r="E121" s="177"/>
      <c r="F121" s="177"/>
      <c r="G121" s="229"/>
      <c r="H121" s="178">
        <f t="shared" si="32"/>
        <v>0</v>
      </c>
      <c r="I121" s="230"/>
      <c r="J121" s="178"/>
      <c r="K121" s="178"/>
      <c r="L121" s="179"/>
      <c r="M121" s="179"/>
      <c r="N121" s="179"/>
      <c r="O121" s="179"/>
      <c r="Q121" s="231"/>
      <c r="R121" s="232"/>
    </row>
    <row r="122" spans="1:18" hidden="1" x14ac:dyDescent="0.25">
      <c r="A122" s="6" t="s">
        <v>107</v>
      </c>
      <c r="B122" s="30" t="s">
        <v>426</v>
      </c>
      <c r="C122" s="515" t="s">
        <v>51</v>
      </c>
      <c r="D122" s="174">
        <f>E122+G122</f>
        <v>0</v>
      </c>
      <c r="E122" s="174"/>
      <c r="F122" s="174"/>
      <c r="G122" s="226"/>
      <c r="H122" s="175">
        <f>I122+K122</f>
        <v>0</v>
      </c>
      <c r="I122" s="227"/>
      <c r="J122" s="175"/>
      <c r="K122" s="175"/>
      <c r="L122" s="176">
        <f>M122+O122</f>
        <v>0</v>
      </c>
      <c r="M122" s="176">
        <f>E122+I122</f>
        <v>0</v>
      </c>
      <c r="N122" s="176">
        <f>F122+J122</f>
        <v>0</v>
      </c>
      <c r="O122" s="176">
        <f>G122+K122</f>
        <v>0</v>
      </c>
      <c r="Q122" s="216"/>
      <c r="R122" s="99">
        <f>L268-R121</f>
        <v>0</v>
      </c>
    </row>
    <row r="123" spans="1:18" s="38" customFormat="1" hidden="1" x14ac:dyDescent="0.25">
      <c r="A123" s="156"/>
      <c r="B123" s="237" t="s">
        <v>420</v>
      </c>
      <c r="C123" s="516"/>
      <c r="D123" s="177" t="s">
        <v>178</v>
      </c>
      <c r="E123" s="177"/>
      <c r="F123" s="177"/>
      <c r="G123" s="229"/>
      <c r="H123" s="178">
        <f>I123+K123</f>
        <v>0</v>
      </c>
      <c r="I123" s="230"/>
      <c r="J123" s="178"/>
      <c r="K123" s="178"/>
      <c r="L123" s="179"/>
      <c r="M123" s="179"/>
      <c r="N123" s="179"/>
      <c r="O123" s="179"/>
      <c r="Q123" s="231"/>
      <c r="R123" s="232"/>
    </row>
    <row r="124" spans="1:18" hidden="1" x14ac:dyDescent="0.25">
      <c r="A124" s="6" t="s">
        <v>108</v>
      </c>
      <c r="B124" s="30" t="s">
        <v>41</v>
      </c>
      <c r="C124" s="515" t="s">
        <v>51</v>
      </c>
      <c r="D124" s="174">
        <f>E124+G124</f>
        <v>0</v>
      </c>
      <c r="E124" s="174"/>
      <c r="F124" s="174"/>
      <c r="G124" s="226"/>
      <c r="H124" s="175">
        <f t="shared" si="32"/>
        <v>0</v>
      </c>
      <c r="I124" s="227"/>
      <c r="J124" s="175"/>
      <c r="K124" s="175"/>
      <c r="L124" s="176">
        <f>M124+O124</f>
        <v>0</v>
      </c>
      <c r="M124" s="176">
        <f>E124+I124</f>
        <v>0</v>
      </c>
      <c r="N124" s="176">
        <f>F124+J124</f>
        <v>0</v>
      </c>
      <c r="O124" s="176">
        <f>G124+K124</f>
        <v>0</v>
      </c>
      <c r="Q124" s="216"/>
      <c r="R124" s="99">
        <f>L266-R121</f>
        <v>0</v>
      </c>
    </row>
    <row r="125" spans="1:18" s="38" customFormat="1" hidden="1" x14ac:dyDescent="0.25">
      <c r="A125" s="156"/>
      <c r="B125" s="237" t="s">
        <v>420</v>
      </c>
      <c r="C125" s="516"/>
      <c r="D125" s="177" t="s">
        <v>178</v>
      </c>
      <c r="E125" s="177"/>
      <c r="F125" s="177"/>
      <c r="G125" s="229"/>
      <c r="H125" s="178">
        <f t="shared" si="32"/>
        <v>0</v>
      </c>
      <c r="I125" s="230"/>
      <c r="J125" s="178"/>
      <c r="K125" s="178"/>
      <c r="L125" s="179"/>
      <c r="M125" s="179"/>
      <c r="N125" s="179"/>
      <c r="O125" s="179"/>
      <c r="Q125" s="231"/>
      <c r="R125" s="232"/>
    </row>
    <row r="126" spans="1:18" hidden="1" x14ac:dyDescent="0.25">
      <c r="A126" s="6" t="s">
        <v>109</v>
      </c>
      <c r="B126" s="30" t="s">
        <v>165</v>
      </c>
      <c r="C126" s="506" t="s">
        <v>51</v>
      </c>
      <c r="D126" s="174">
        <f>E126+G126</f>
        <v>0</v>
      </c>
      <c r="E126" s="174"/>
      <c r="F126" s="174"/>
      <c r="G126" s="226"/>
      <c r="H126" s="175">
        <f t="shared" si="32"/>
        <v>0</v>
      </c>
      <c r="I126" s="227"/>
      <c r="J126" s="175"/>
      <c r="K126" s="175"/>
      <c r="L126" s="176">
        <f>M126+O126</f>
        <v>0</v>
      </c>
      <c r="M126" s="176">
        <f>E126+I126</f>
        <v>0</v>
      </c>
      <c r="N126" s="176">
        <f>F126+J126</f>
        <v>0</v>
      </c>
      <c r="O126" s="176">
        <f>G126+K126</f>
        <v>0</v>
      </c>
      <c r="Q126" s="216"/>
      <c r="R126" s="99">
        <f>L268-R125</f>
        <v>0</v>
      </c>
    </row>
    <row r="127" spans="1:18" s="38" customFormat="1" hidden="1" x14ac:dyDescent="0.25">
      <c r="A127" s="156"/>
      <c r="B127" s="237" t="s">
        <v>420</v>
      </c>
      <c r="C127" s="507"/>
      <c r="D127" s="177" t="s">
        <v>178</v>
      </c>
      <c r="E127" s="177"/>
      <c r="F127" s="177"/>
      <c r="G127" s="229"/>
      <c r="H127" s="178">
        <f t="shared" si="32"/>
        <v>0</v>
      </c>
      <c r="I127" s="230"/>
      <c r="J127" s="178"/>
      <c r="K127" s="178"/>
      <c r="L127" s="179"/>
      <c r="M127" s="179"/>
      <c r="N127" s="179"/>
      <c r="O127" s="179"/>
      <c r="Q127" s="231"/>
      <c r="R127" s="232"/>
    </row>
    <row r="128" spans="1:18" hidden="1" x14ac:dyDescent="0.25">
      <c r="A128" s="6" t="s">
        <v>110</v>
      </c>
      <c r="B128" s="30" t="s">
        <v>157</v>
      </c>
      <c r="C128" s="506" t="s">
        <v>51</v>
      </c>
      <c r="D128" s="174">
        <f>E128+G128</f>
        <v>0</v>
      </c>
      <c r="E128" s="174"/>
      <c r="F128" s="174"/>
      <c r="G128" s="226"/>
      <c r="H128" s="175">
        <f t="shared" si="32"/>
        <v>0</v>
      </c>
      <c r="I128" s="227"/>
      <c r="J128" s="175"/>
      <c r="K128" s="175"/>
      <c r="L128" s="176">
        <f>M128+O128</f>
        <v>0</v>
      </c>
      <c r="M128" s="176">
        <f>E128+I128</f>
        <v>0</v>
      </c>
      <c r="N128" s="176">
        <f>F128+J128</f>
        <v>0</v>
      </c>
      <c r="O128" s="176">
        <f>G128+K128</f>
        <v>0</v>
      </c>
      <c r="Q128" s="216"/>
      <c r="R128" s="99">
        <f>L270-R127</f>
        <v>0</v>
      </c>
    </row>
    <row r="129" spans="1:18" s="38" customFormat="1" hidden="1" x14ac:dyDescent="0.25">
      <c r="A129" s="156"/>
      <c r="B129" s="237" t="s">
        <v>420</v>
      </c>
      <c r="C129" s="507"/>
      <c r="D129" s="177" t="s">
        <v>178</v>
      </c>
      <c r="E129" s="177"/>
      <c r="F129" s="177"/>
      <c r="G129" s="229"/>
      <c r="H129" s="178">
        <f t="shared" si="32"/>
        <v>0</v>
      </c>
      <c r="I129" s="230"/>
      <c r="J129" s="178"/>
      <c r="K129" s="178"/>
      <c r="L129" s="179"/>
      <c r="M129" s="179"/>
      <c r="N129" s="179"/>
      <c r="O129" s="179"/>
      <c r="Q129" s="231"/>
      <c r="R129" s="232"/>
    </row>
    <row r="130" spans="1:18" hidden="1" x14ac:dyDescent="0.25">
      <c r="A130" s="6" t="s">
        <v>159</v>
      </c>
      <c r="B130" s="30" t="s">
        <v>34</v>
      </c>
      <c r="C130" s="506" t="s">
        <v>51</v>
      </c>
      <c r="D130" s="174">
        <f>E130+G130</f>
        <v>0</v>
      </c>
      <c r="E130" s="174"/>
      <c r="F130" s="174"/>
      <c r="G130" s="226"/>
      <c r="H130" s="175">
        <f t="shared" si="32"/>
        <v>0</v>
      </c>
      <c r="I130" s="227"/>
      <c r="J130" s="175"/>
      <c r="K130" s="175"/>
      <c r="L130" s="176">
        <f>M130+O130</f>
        <v>0</v>
      </c>
      <c r="M130" s="176">
        <f>E130+I130</f>
        <v>0</v>
      </c>
      <c r="N130" s="176">
        <f>F130+J130</f>
        <v>0</v>
      </c>
      <c r="O130" s="176">
        <f>G130+K130</f>
        <v>0</v>
      </c>
      <c r="Q130" s="216"/>
      <c r="R130" s="99">
        <f>L272-R129</f>
        <v>0</v>
      </c>
    </row>
    <row r="131" spans="1:18" s="38" customFormat="1" hidden="1" x14ac:dyDescent="0.25">
      <c r="A131" s="156"/>
      <c r="B131" s="237" t="s">
        <v>420</v>
      </c>
      <c r="C131" s="507"/>
      <c r="D131" s="177" t="s">
        <v>178</v>
      </c>
      <c r="E131" s="177"/>
      <c r="F131" s="177"/>
      <c r="G131" s="229"/>
      <c r="H131" s="178">
        <f t="shared" si="32"/>
        <v>0</v>
      </c>
      <c r="I131" s="230"/>
      <c r="J131" s="178"/>
      <c r="K131" s="178"/>
      <c r="L131" s="179"/>
      <c r="M131" s="179"/>
      <c r="N131" s="179"/>
      <c r="O131" s="179"/>
      <c r="Q131" s="231"/>
      <c r="R131" s="232"/>
    </row>
    <row r="132" spans="1:18" hidden="1" x14ac:dyDescent="0.25">
      <c r="A132" s="6" t="s">
        <v>160</v>
      </c>
      <c r="B132" s="30" t="s">
        <v>36</v>
      </c>
      <c r="C132" s="506" t="s">
        <v>51</v>
      </c>
      <c r="D132" s="174">
        <f>E132+G132</f>
        <v>0</v>
      </c>
      <c r="E132" s="174"/>
      <c r="F132" s="174"/>
      <c r="G132" s="226"/>
      <c r="H132" s="175">
        <f t="shared" si="32"/>
        <v>0</v>
      </c>
      <c r="I132" s="227"/>
      <c r="J132" s="175"/>
      <c r="K132" s="175"/>
      <c r="L132" s="176">
        <f>M132+O132</f>
        <v>0</v>
      </c>
      <c r="M132" s="176">
        <f>E132+I132</f>
        <v>0</v>
      </c>
      <c r="N132" s="176">
        <f>F132+J132</f>
        <v>0</v>
      </c>
      <c r="O132" s="176">
        <f>G132+K132</f>
        <v>0</v>
      </c>
      <c r="Q132" s="216"/>
      <c r="R132" s="99">
        <f>L274-R131</f>
        <v>0</v>
      </c>
    </row>
    <row r="133" spans="1:18" s="38" customFormat="1" hidden="1" x14ac:dyDescent="0.25">
      <c r="A133" s="156"/>
      <c r="B133" s="237" t="s">
        <v>420</v>
      </c>
      <c r="C133" s="507"/>
      <c r="D133" s="177" t="s">
        <v>178</v>
      </c>
      <c r="E133" s="177"/>
      <c r="F133" s="177"/>
      <c r="G133" s="229"/>
      <c r="H133" s="178">
        <f t="shared" si="32"/>
        <v>0</v>
      </c>
      <c r="I133" s="230"/>
      <c r="J133" s="178"/>
      <c r="K133" s="178"/>
      <c r="L133" s="179"/>
      <c r="M133" s="179"/>
      <c r="N133" s="179"/>
      <c r="O133" s="179"/>
      <c r="Q133" s="231"/>
      <c r="R133" s="232"/>
    </row>
    <row r="134" spans="1:18" hidden="1" x14ac:dyDescent="0.25">
      <c r="A134" s="6" t="s">
        <v>111</v>
      </c>
      <c r="B134" s="30" t="s">
        <v>38</v>
      </c>
      <c r="C134" s="506" t="s">
        <v>51</v>
      </c>
      <c r="D134" s="174">
        <f>E134+G134</f>
        <v>0</v>
      </c>
      <c r="E134" s="174"/>
      <c r="F134" s="174"/>
      <c r="G134" s="226"/>
      <c r="H134" s="175">
        <f t="shared" si="32"/>
        <v>0</v>
      </c>
      <c r="I134" s="227"/>
      <c r="J134" s="175"/>
      <c r="K134" s="175"/>
      <c r="L134" s="176">
        <f>M134+O134</f>
        <v>0</v>
      </c>
      <c r="M134" s="176">
        <f>E134+I134</f>
        <v>0</v>
      </c>
      <c r="N134" s="176">
        <f>F134+J134</f>
        <v>0</v>
      </c>
      <c r="O134" s="176">
        <f>G134+K134</f>
        <v>0</v>
      </c>
      <c r="Q134" s="216"/>
      <c r="R134" s="99">
        <f>L276-R133</f>
        <v>0</v>
      </c>
    </row>
    <row r="135" spans="1:18" s="38" customFormat="1" hidden="1" x14ac:dyDescent="0.25">
      <c r="A135" s="156"/>
      <c r="B135" s="237" t="s">
        <v>420</v>
      </c>
      <c r="C135" s="507"/>
      <c r="D135" s="177" t="s">
        <v>178</v>
      </c>
      <c r="E135" s="177"/>
      <c r="F135" s="177"/>
      <c r="G135" s="229"/>
      <c r="H135" s="178">
        <f t="shared" si="32"/>
        <v>0</v>
      </c>
      <c r="I135" s="230"/>
      <c r="J135" s="178"/>
      <c r="K135" s="178"/>
      <c r="L135" s="179"/>
      <c r="M135" s="179"/>
      <c r="N135" s="179"/>
      <c r="O135" s="179"/>
      <c r="Q135" s="231"/>
      <c r="R135" s="232"/>
    </row>
    <row r="136" spans="1:18" hidden="1" x14ac:dyDescent="0.25">
      <c r="A136" s="6" t="s">
        <v>161</v>
      </c>
      <c r="B136" s="30" t="s">
        <v>37</v>
      </c>
      <c r="C136" s="506" t="s">
        <v>51</v>
      </c>
      <c r="D136" s="174">
        <f>E136+G136</f>
        <v>0</v>
      </c>
      <c r="E136" s="174"/>
      <c r="F136" s="174"/>
      <c r="G136" s="226"/>
      <c r="H136" s="175">
        <f t="shared" si="32"/>
        <v>0</v>
      </c>
      <c r="I136" s="227"/>
      <c r="J136" s="175"/>
      <c r="K136" s="175"/>
      <c r="L136" s="176">
        <f>M136+O136</f>
        <v>0</v>
      </c>
      <c r="M136" s="176">
        <f>E136+I136</f>
        <v>0</v>
      </c>
      <c r="N136" s="176">
        <f>F136+J136</f>
        <v>0</v>
      </c>
      <c r="O136" s="176">
        <f>G136+K136</f>
        <v>0</v>
      </c>
      <c r="Q136" s="216"/>
      <c r="R136" s="99">
        <f>L278-R135</f>
        <v>0</v>
      </c>
    </row>
    <row r="137" spans="1:18" s="38" customFormat="1" hidden="1" x14ac:dyDescent="0.25">
      <c r="A137" s="156"/>
      <c r="B137" s="237" t="s">
        <v>420</v>
      </c>
      <c r="C137" s="507"/>
      <c r="D137" s="177" t="s">
        <v>178</v>
      </c>
      <c r="E137" s="177"/>
      <c r="F137" s="177"/>
      <c r="G137" s="229"/>
      <c r="H137" s="178">
        <f t="shared" ref="H137:H155" si="34">I137+K137</f>
        <v>0</v>
      </c>
      <c r="I137" s="230"/>
      <c r="J137" s="178"/>
      <c r="K137" s="178"/>
      <c r="L137" s="179"/>
      <c r="M137" s="179"/>
      <c r="N137" s="179"/>
      <c r="O137" s="179"/>
      <c r="Q137" s="231"/>
      <c r="R137" s="232"/>
    </row>
    <row r="138" spans="1:18" hidden="1" x14ac:dyDescent="0.25">
      <c r="A138" s="6" t="s">
        <v>162</v>
      </c>
      <c r="B138" s="30" t="s">
        <v>35</v>
      </c>
      <c r="C138" s="506" t="s">
        <v>51</v>
      </c>
      <c r="D138" s="174">
        <f>E138+G138</f>
        <v>0</v>
      </c>
      <c r="E138" s="174"/>
      <c r="F138" s="174"/>
      <c r="G138" s="226"/>
      <c r="H138" s="175">
        <f t="shared" si="34"/>
        <v>0</v>
      </c>
      <c r="I138" s="227"/>
      <c r="J138" s="175"/>
      <c r="K138" s="175"/>
      <c r="L138" s="176">
        <f>M138+O138</f>
        <v>0</v>
      </c>
      <c r="M138" s="176">
        <f>E138+I138</f>
        <v>0</v>
      </c>
      <c r="N138" s="176">
        <f>F138+J138</f>
        <v>0</v>
      </c>
      <c r="O138" s="176">
        <f>G138+K138</f>
        <v>0</v>
      </c>
      <c r="Q138" s="216"/>
      <c r="R138" s="99">
        <f>L280-R137</f>
        <v>0</v>
      </c>
    </row>
    <row r="139" spans="1:18" s="38" customFormat="1" hidden="1" x14ac:dyDescent="0.25">
      <c r="A139" s="164"/>
      <c r="B139" s="237" t="s">
        <v>420</v>
      </c>
      <c r="C139" s="507"/>
      <c r="D139" s="177" t="s">
        <v>178</v>
      </c>
      <c r="E139" s="177"/>
      <c r="F139" s="177"/>
      <c r="G139" s="229"/>
      <c r="H139" s="178">
        <f t="shared" si="34"/>
        <v>0</v>
      </c>
      <c r="I139" s="230"/>
      <c r="J139" s="178"/>
      <c r="K139" s="178"/>
      <c r="L139" s="179"/>
      <c r="M139" s="179"/>
      <c r="N139" s="179"/>
      <c r="O139" s="179"/>
      <c r="Q139" s="231"/>
      <c r="R139" s="232"/>
    </row>
    <row r="140" spans="1:18" hidden="1" x14ac:dyDescent="0.25">
      <c r="A140" s="6" t="s">
        <v>112</v>
      </c>
      <c r="B140" s="30" t="s">
        <v>422</v>
      </c>
      <c r="C140" s="506" t="s">
        <v>51</v>
      </c>
      <c r="D140" s="174">
        <f>E140+G140</f>
        <v>0</v>
      </c>
      <c r="E140" s="174"/>
      <c r="F140" s="174"/>
      <c r="G140" s="226"/>
      <c r="H140" s="175">
        <f t="shared" si="34"/>
        <v>0</v>
      </c>
      <c r="I140" s="227"/>
      <c r="J140" s="175"/>
      <c r="K140" s="175"/>
      <c r="L140" s="176">
        <f>M140+O140</f>
        <v>0</v>
      </c>
      <c r="M140" s="176">
        <f>E140+I140</f>
        <v>0</v>
      </c>
      <c r="N140" s="176">
        <f>F140+J140</f>
        <v>0</v>
      </c>
      <c r="O140" s="176">
        <f>G140+K140</f>
        <v>0</v>
      </c>
      <c r="Q140" s="216"/>
      <c r="R140" s="99">
        <f>L282-R139</f>
        <v>0</v>
      </c>
    </row>
    <row r="141" spans="1:18" s="38" customFormat="1" hidden="1" x14ac:dyDescent="0.25">
      <c r="A141" s="156"/>
      <c r="B141" s="237" t="s">
        <v>420</v>
      </c>
      <c r="C141" s="507"/>
      <c r="D141" s="177" t="s">
        <v>178</v>
      </c>
      <c r="E141" s="177"/>
      <c r="F141" s="177"/>
      <c r="G141" s="229"/>
      <c r="H141" s="178">
        <f t="shared" si="34"/>
        <v>0</v>
      </c>
      <c r="I141" s="230"/>
      <c r="J141" s="178"/>
      <c r="K141" s="178"/>
      <c r="L141" s="179"/>
      <c r="M141" s="179"/>
      <c r="N141" s="179"/>
      <c r="O141" s="179"/>
      <c r="Q141" s="231"/>
      <c r="R141" s="232"/>
    </row>
    <row r="142" spans="1:18" hidden="1" x14ac:dyDescent="0.25">
      <c r="A142" s="6" t="s">
        <v>113</v>
      </c>
      <c r="B142" s="18" t="s">
        <v>423</v>
      </c>
      <c r="C142" s="506" t="s">
        <v>51</v>
      </c>
      <c r="D142" s="174">
        <f>E142+G142</f>
        <v>0</v>
      </c>
      <c r="E142" s="174"/>
      <c r="F142" s="174"/>
      <c r="G142" s="226"/>
      <c r="H142" s="175">
        <f t="shared" si="34"/>
        <v>0</v>
      </c>
      <c r="I142" s="227"/>
      <c r="J142" s="175"/>
      <c r="K142" s="175"/>
      <c r="L142" s="176">
        <f>M142+O142</f>
        <v>0</v>
      </c>
      <c r="M142" s="176">
        <f>E142+I142</f>
        <v>0</v>
      </c>
      <c r="N142" s="176">
        <f>F142+J142</f>
        <v>0</v>
      </c>
      <c r="O142" s="176">
        <f>G142+K142</f>
        <v>0</v>
      </c>
      <c r="Q142" s="216"/>
      <c r="R142" s="99">
        <f>L284-R141</f>
        <v>0</v>
      </c>
    </row>
    <row r="143" spans="1:18" s="38" customFormat="1" hidden="1" x14ac:dyDescent="0.25">
      <c r="A143" s="156"/>
      <c r="B143" s="238" t="s">
        <v>420</v>
      </c>
      <c r="C143" s="507"/>
      <c r="D143" s="177" t="s">
        <v>178</v>
      </c>
      <c r="E143" s="177"/>
      <c r="F143" s="177"/>
      <c r="G143" s="229"/>
      <c r="H143" s="178">
        <f t="shared" si="34"/>
        <v>0</v>
      </c>
      <c r="I143" s="230"/>
      <c r="J143" s="178"/>
      <c r="K143" s="178"/>
      <c r="L143" s="179"/>
      <c r="M143" s="179"/>
      <c r="N143" s="179"/>
      <c r="O143" s="179"/>
      <c r="Q143" s="231"/>
      <c r="R143" s="232"/>
    </row>
    <row r="144" spans="1:18" hidden="1" x14ac:dyDescent="0.25">
      <c r="A144" s="6" t="s">
        <v>114</v>
      </c>
      <c r="B144" s="30" t="s">
        <v>49</v>
      </c>
      <c r="C144" s="236"/>
      <c r="D144" s="68">
        <f t="shared" ref="D144:D150" si="35">E144+G144</f>
        <v>0</v>
      </c>
      <c r="E144" s="68">
        <f>E145+E146</f>
        <v>0</v>
      </c>
      <c r="F144" s="68">
        <f>F145+F146</f>
        <v>0</v>
      </c>
      <c r="G144" s="68">
        <f>G145+G146</f>
        <v>0</v>
      </c>
      <c r="H144" s="69">
        <f t="shared" si="34"/>
        <v>0</v>
      </c>
      <c r="I144" s="69">
        <f>I145+I146</f>
        <v>0</v>
      </c>
      <c r="J144" s="69">
        <f>J145+J146</f>
        <v>0</v>
      </c>
      <c r="K144" s="69">
        <f>K145+K146</f>
        <v>0</v>
      </c>
      <c r="L144" s="70">
        <f t="shared" ref="L144:L150" si="36">M144+O144</f>
        <v>0</v>
      </c>
      <c r="M144" s="70">
        <f t="shared" ref="M144:O150" si="37">E144+I144</f>
        <v>0</v>
      </c>
      <c r="N144" s="70">
        <f t="shared" si="37"/>
        <v>0</v>
      </c>
      <c r="O144" s="70">
        <f t="shared" si="37"/>
        <v>0</v>
      </c>
      <c r="Q144" s="216"/>
      <c r="R144" s="99">
        <f>L286-R143</f>
        <v>0</v>
      </c>
    </row>
    <row r="145" spans="1:18" s="38" customFormat="1" hidden="1" x14ac:dyDescent="0.25">
      <c r="A145" s="20"/>
      <c r="B145" s="228" t="s">
        <v>420</v>
      </c>
      <c r="C145" s="236" t="s">
        <v>51</v>
      </c>
      <c r="D145" s="174">
        <f t="shared" si="35"/>
        <v>0</v>
      </c>
      <c r="E145" s="174"/>
      <c r="F145" s="174"/>
      <c r="G145" s="226"/>
      <c r="H145" s="175">
        <f t="shared" si="34"/>
        <v>0</v>
      </c>
      <c r="I145" s="227"/>
      <c r="J145" s="175"/>
      <c r="K145" s="175"/>
      <c r="L145" s="176">
        <f t="shared" si="36"/>
        <v>0</v>
      </c>
      <c r="M145" s="176">
        <f t="shared" si="37"/>
        <v>0</v>
      </c>
      <c r="N145" s="176">
        <f t="shared" si="37"/>
        <v>0</v>
      </c>
      <c r="O145" s="176">
        <f t="shared" si="37"/>
        <v>0</v>
      </c>
      <c r="Q145" s="231"/>
      <c r="R145" s="232"/>
    </row>
    <row r="146" spans="1:18" s="38" customFormat="1" ht="25.5" hidden="1" x14ac:dyDescent="0.25">
      <c r="A146" s="20"/>
      <c r="B146" s="239" t="s">
        <v>419</v>
      </c>
      <c r="C146" s="236" t="s">
        <v>51</v>
      </c>
      <c r="D146" s="174">
        <f t="shared" si="35"/>
        <v>0</v>
      </c>
      <c r="E146" s="174"/>
      <c r="F146" s="174"/>
      <c r="G146" s="226"/>
      <c r="H146" s="175">
        <f t="shared" si="34"/>
        <v>0</v>
      </c>
      <c r="I146" s="227"/>
      <c r="J146" s="175"/>
      <c r="K146" s="175"/>
      <c r="L146" s="176">
        <f t="shared" si="36"/>
        <v>0</v>
      </c>
      <c r="M146" s="176">
        <f t="shared" si="37"/>
        <v>0</v>
      </c>
      <c r="N146" s="176">
        <f t="shared" si="37"/>
        <v>0</v>
      </c>
      <c r="O146" s="176">
        <f t="shared" si="37"/>
        <v>0</v>
      </c>
      <c r="Q146" s="231"/>
      <c r="R146" s="232"/>
    </row>
    <row r="147" spans="1:18" hidden="1" x14ac:dyDescent="0.25">
      <c r="A147" s="6" t="s">
        <v>115</v>
      </c>
      <c r="B147" s="7" t="s">
        <v>48</v>
      </c>
      <c r="C147" s="217"/>
      <c r="D147" s="68">
        <f t="shared" si="35"/>
        <v>0</v>
      </c>
      <c r="E147" s="68">
        <f>E148+E149</f>
        <v>0</v>
      </c>
      <c r="F147" s="68">
        <f>F148+F149</f>
        <v>0</v>
      </c>
      <c r="G147" s="68">
        <f>G148+G149</f>
        <v>0</v>
      </c>
      <c r="H147" s="69">
        <f t="shared" si="34"/>
        <v>0</v>
      </c>
      <c r="I147" s="69">
        <f>I148+I149</f>
        <v>0</v>
      </c>
      <c r="J147" s="69">
        <f>J148+J149</f>
        <v>0</v>
      </c>
      <c r="K147" s="69">
        <f>K148+K149</f>
        <v>0</v>
      </c>
      <c r="L147" s="70">
        <f t="shared" si="36"/>
        <v>0</v>
      </c>
      <c r="M147" s="70">
        <f t="shared" si="37"/>
        <v>0</v>
      </c>
      <c r="N147" s="70">
        <f t="shared" si="37"/>
        <v>0</v>
      </c>
      <c r="O147" s="70">
        <f t="shared" si="37"/>
        <v>0</v>
      </c>
      <c r="Q147" s="216"/>
      <c r="R147" s="99">
        <f>L288-R145</f>
        <v>0</v>
      </c>
    </row>
    <row r="148" spans="1:18" s="38" customFormat="1" hidden="1" x14ac:dyDescent="0.25">
      <c r="A148" s="20"/>
      <c r="B148" s="240" t="s">
        <v>420</v>
      </c>
      <c r="C148" s="236" t="s">
        <v>51</v>
      </c>
      <c r="D148" s="174">
        <f t="shared" si="35"/>
        <v>0</v>
      </c>
      <c r="E148" s="174"/>
      <c r="F148" s="174"/>
      <c r="G148" s="226"/>
      <c r="H148" s="175">
        <f t="shared" si="34"/>
        <v>0</v>
      </c>
      <c r="I148" s="227"/>
      <c r="J148" s="175"/>
      <c r="K148" s="175"/>
      <c r="L148" s="176">
        <f t="shared" si="36"/>
        <v>0</v>
      </c>
      <c r="M148" s="176">
        <f t="shared" si="37"/>
        <v>0</v>
      </c>
      <c r="N148" s="176">
        <f t="shared" si="37"/>
        <v>0</v>
      </c>
      <c r="O148" s="176">
        <f t="shared" si="37"/>
        <v>0</v>
      </c>
      <c r="Q148" s="231"/>
      <c r="R148" s="232"/>
    </row>
    <row r="149" spans="1:18" s="38" customFormat="1" ht="25.5" hidden="1" x14ac:dyDescent="0.25">
      <c r="A149" s="156"/>
      <c r="B149" s="239" t="s">
        <v>419</v>
      </c>
      <c r="C149" s="236" t="s">
        <v>51</v>
      </c>
      <c r="D149" s="174">
        <f t="shared" si="35"/>
        <v>0</v>
      </c>
      <c r="E149" s="174"/>
      <c r="F149" s="174"/>
      <c r="G149" s="226"/>
      <c r="H149" s="175">
        <f t="shared" si="34"/>
        <v>0</v>
      </c>
      <c r="I149" s="227"/>
      <c r="J149" s="175"/>
      <c r="K149" s="175"/>
      <c r="L149" s="176">
        <f t="shared" si="36"/>
        <v>0</v>
      </c>
      <c r="M149" s="176">
        <f t="shared" si="37"/>
        <v>0</v>
      </c>
      <c r="N149" s="176">
        <f t="shared" si="37"/>
        <v>0</v>
      </c>
      <c r="O149" s="176">
        <f t="shared" si="37"/>
        <v>0</v>
      </c>
      <c r="Q149" s="231"/>
      <c r="R149" s="232"/>
    </row>
    <row r="150" spans="1:18" hidden="1" x14ac:dyDescent="0.25">
      <c r="A150" s="20" t="s">
        <v>116</v>
      </c>
      <c r="B150" s="36" t="s">
        <v>66</v>
      </c>
      <c r="C150" s="506" t="s">
        <v>51</v>
      </c>
      <c r="D150" s="174">
        <f t="shared" si="35"/>
        <v>0</v>
      </c>
      <c r="E150" s="174"/>
      <c r="F150" s="174"/>
      <c r="G150" s="226"/>
      <c r="H150" s="175">
        <f t="shared" si="34"/>
        <v>0</v>
      </c>
      <c r="I150" s="227"/>
      <c r="J150" s="175"/>
      <c r="K150" s="175"/>
      <c r="L150" s="176">
        <f t="shared" si="36"/>
        <v>0</v>
      </c>
      <c r="M150" s="176">
        <f t="shared" si="37"/>
        <v>0</v>
      </c>
      <c r="N150" s="176">
        <f t="shared" si="37"/>
        <v>0</v>
      </c>
      <c r="O150" s="176">
        <f t="shared" si="37"/>
        <v>0</v>
      </c>
      <c r="Q150" s="216"/>
      <c r="R150" s="99">
        <f>L290-R148</f>
        <v>0</v>
      </c>
    </row>
    <row r="151" spans="1:18" s="38" customFormat="1" hidden="1" x14ac:dyDescent="0.25">
      <c r="A151" s="156"/>
      <c r="B151" s="228" t="s">
        <v>420</v>
      </c>
      <c r="C151" s="517"/>
      <c r="D151" s="182" t="s">
        <v>178</v>
      </c>
      <c r="E151" s="182"/>
      <c r="F151" s="182"/>
      <c r="G151" s="315"/>
      <c r="H151" s="183">
        <f t="shared" si="34"/>
        <v>0</v>
      </c>
      <c r="I151" s="316"/>
      <c r="J151" s="183"/>
      <c r="K151" s="183"/>
      <c r="L151" s="184"/>
      <c r="M151" s="184"/>
      <c r="N151" s="184"/>
      <c r="O151" s="184"/>
      <c r="Q151" s="231"/>
      <c r="R151" s="232"/>
    </row>
    <row r="152" spans="1:18" x14ac:dyDescent="0.25">
      <c r="A152" s="160" t="s">
        <v>82</v>
      </c>
      <c r="B152" s="36" t="s">
        <v>172</v>
      </c>
      <c r="C152" s="384" t="s">
        <v>51</v>
      </c>
      <c r="D152" s="174">
        <f>E152+G152</f>
        <v>135.4</v>
      </c>
      <c r="E152" s="174">
        <v>135.4</v>
      </c>
      <c r="F152" s="174">
        <v>91.9</v>
      </c>
      <c r="G152" s="174">
        <f>G153+G154</f>
        <v>0</v>
      </c>
      <c r="H152" s="175">
        <f t="shared" si="34"/>
        <v>0</v>
      </c>
      <c r="I152" s="175">
        <f>I153+I154</f>
        <v>0</v>
      </c>
      <c r="J152" s="175">
        <f>J153+J154</f>
        <v>0</v>
      </c>
      <c r="K152" s="175">
        <f>K153+K154</f>
        <v>0</v>
      </c>
      <c r="L152" s="176">
        <f>M152+O152</f>
        <v>135.4</v>
      </c>
      <c r="M152" s="176">
        <f t="shared" ref="M152:O155" si="38">E152+I152</f>
        <v>135.4</v>
      </c>
      <c r="N152" s="176">
        <f t="shared" si="38"/>
        <v>91.9</v>
      </c>
      <c r="O152" s="176">
        <f t="shared" si="38"/>
        <v>0</v>
      </c>
      <c r="Q152" s="216"/>
      <c r="R152" s="99"/>
    </row>
    <row r="153" spans="1:18" hidden="1" x14ac:dyDescent="0.25">
      <c r="A153" s="164"/>
      <c r="B153" s="313" t="s">
        <v>420</v>
      </c>
      <c r="C153" s="267" t="s">
        <v>51</v>
      </c>
      <c r="D153" s="182">
        <f>E153+G153</f>
        <v>0</v>
      </c>
      <c r="E153" s="182"/>
      <c r="F153" s="182"/>
      <c r="G153" s="182"/>
      <c r="H153" s="183">
        <f t="shared" si="34"/>
        <v>0</v>
      </c>
      <c r="I153" s="183"/>
      <c r="J153" s="183"/>
      <c r="K153" s="183"/>
      <c r="L153" s="184">
        <f>M153+O153</f>
        <v>0</v>
      </c>
      <c r="M153" s="184">
        <f t="shared" si="38"/>
        <v>0</v>
      </c>
      <c r="N153" s="184">
        <f t="shared" si="38"/>
        <v>0</v>
      </c>
      <c r="O153" s="184">
        <f t="shared" si="38"/>
        <v>0</v>
      </c>
      <c r="Q153" s="216"/>
      <c r="R153" s="99"/>
    </row>
    <row r="154" spans="1:18" s="38" customFormat="1" ht="51.75" x14ac:dyDescent="0.25">
      <c r="A154" s="172"/>
      <c r="B154" s="314" t="s">
        <v>379</v>
      </c>
      <c r="C154" s="266"/>
      <c r="D154" s="177">
        <f>E154+G154</f>
        <v>0</v>
      </c>
      <c r="E154" s="177"/>
      <c r="F154" s="177"/>
      <c r="G154" s="177">
        <f>G156</f>
        <v>0</v>
      </c>
      <c r="H154" s="178">
        <f t="shared" si="34"/>
        <v>0</v>
      </c>
      <c r="I154" s="178"/>
      <c r="J154" s="178"/>
      <c r="K154" s="178"/>
      <c r="L154" s="179">
        <f>M154+O154</f>
        <v>0</v>
      </c>
      <c r="M154" s="179">
        <f t="shared" si="38"/>
        <v>0</v>
      </c>
      <c r="N154" s="179">
        <f t="shared" si="38"/>
        <v>0</v>
      </c>
      <c r="O154" s="179">
        <f t="shared" si="38"/>
        <v>0</v>
      </c>
      <c r="Q154" s="231"/>
      <c r="R154" s="232"/>
    </row>
    <row r="155" spans="1:18" s="38" customFormat="1" x14ac:dyDescent="0.25">
      <c r="A155" s="6" t="s">
        <v>83</v>
      </c>
      <c r="B155" s="81" t="s">
        <v>173</v>
      </c>
      <c r="C155" s="517" t="s">
        <v>51</v>
      </c>
      <c r="D155" s="182">
        <f>E155+G155</f>
        <v>189.5</v>
      </c>
      <c r="E155" s="182">
        <v>189.5</v>
      </c>
      <c r="F155" s="182">
        <v>113.3</v>
      </c>
      <c r="G155" s="182">
        <f>G156</f>
        <v>0</v>
      </c>
      <c r="H155" s="183">
        <f t="shared" si="34"/>
        <v>0</v>
      </c>
      <c r="I155" s="183"/>
      <c r="J155" s="183"/>
      <c r="K155" s="183"/>
      <c r="L155" s="184">
        <f>M155+O155</f>
        <v>189.5</v>
      </c>
      <c r="M155" s="184">
        <f t="shared" si="38"/>
        <v>189.5</v>
      </c>
      <c r="N155" s="184">
        <f t="shared" si="38"/>
        <v>113.3</v>
      </c>
      <c r="O155" s="184">
        <f t="shared" si="38"/>
        <v>0</v>
      </c>
      <c r="Q155" s="2"/>
      <c r="R155" s="2"/>
    </row>
    <row r="156" spans="1:18" ht="51.75" x14ac:dyDescent="0.25">
      <c r="A156" s="156"/>
      <c r="B156" s="193" t="s">
        <v>379</v>
      </c>
      <c r="C156" s="507"/>
      <c r="D156" s="177"/>
      <c r="E156" s="177"/>
      <c r="F156" s="177"/>
      <c r="G156" s="177"/>
      <c r="H156" s="178"/>
      <c r="I156" s="178"/>
      <c r="J156" s="178"/>
      <c r="K156" s="178"/>
      <c r="L156" s="179"/>
      <c r="M156" s="179"/>
      <c r="N156" s="179"/>
      <c r="O156" s="179"/>
      <c r="R156" s="241"/>
    </row>
    <row r="157" spans="1:18" x14ac:dyDescent="0.25">
      <c r="A157" s="223" t="s">
        <v>84</v>
      </c>
      <c r="B157" s="88" t="s">
        <v>182</v>
      </c>
      <c r="C157" s="219"/>
      <c r="D157" s="87">
        <f>D73+D76+D79+D81+D84+D87+D89+D92+D94+D97+D100+D103+D105+D108+D110+D112+D114+D118+D120+D124+D126+D128+D130+D132+D134+D136+D138+D140+D142+D144+D147+D150+D152+D155+D116+D122</f>
        <v>705.9</v>
      </c>
      <c r="E157" s="87">
        <f t="shared" ref="E157:O157" si="39">E73+E76+E79+E81+E84+E87+E89+E92+E94+E97+E100+E103+E105+E108+E110+E112+E114+E118+E120+E124+E126+E128+E130+E132+E134+E136+E138+E140+E142+E144+E147+E150+E152+E155+E116+E122</f>
        <v>324.89999999999998</v>
      </c>
      <c r="F157" s="87">
        <f t="shared" si="39"/>
        <v>205.2</v>
      </c>
      <c r="G157" s="87">
        <f t="shared" si="39"/>
        <v>381</v>
      </c>
      <c r="H157" s="242">
        <f t="shared" si="39"/>
        <v>0</v>
      </c>
      <c r="I157" s="242">
        <f t="shared" si="39"/>
        <v>0</v>
      </c>
      <c r="J157" s="242">
        <f t="shared" si="39"/>
        <v>0</v>
      </c>
      <c r="K157" s="242">
        <f t="shared" si="39"/>
        <v>0</v>
      </c>
      <c r="L157" s="88">
        <f t="shared" si="39"/>
        <v>705.9</v>
      </c>
      <c r="M157" s="88">
        <f t="shared" si="39"/>
        <v>324.89999999999998</v>
      </c>
      <c r="N157" s="88">
        <f t="shared" si="39"/>
        <v>205.2</v>
      </c>
      <c r="O157" s="88">
        <f t="shared" si="39"/>
        <v>381</v>
      </c>
    </row>
    <row r="158" spans="1:18" hidden="1" x14ac:dyDescent="0.25">
      <c r="A158" s="6" t="s">
        <v>119</v>
      </c>
      <c r="B158" s="522" t="s">
        <v>186</v>
      </c>
      <c r="C158" s="522"/>
      <c r="D158" s="522"/>
      <c r="E158" s="522"/>
      <c r="F158" s="522"/>
      <c r="G158" s="522"/>
      <c r="H158" s="522"/>
      <c r="I158" s="522"/>
      <c r="J158" s="522"/>
      <c r="K158" s="522"/>
      <c r="L158" s="522"/>
      <c r="M158" s="522"/>
      <c r="N158" s="522"/>
      <c r="O158" s="522"/>
      <c r="Q158" s="216"/>
      <c r="R158" s="99"/>
    </row>
    <row r="159" spans="1:18" hidden="1" x14ac:dyDescent="0.25">
      <c r="A159" s="6" t="s">
        <v>120</v>
      </c>
      <c r="B159" s="30" t="s">
        <v>20</v>
      </c>
      <c r="C159" s="506" t="s">
        <v>25</v>
      </c>
      <c r="D159" s="174">
        <f>E159+G159</f>
        <v>0</v>
      </c>
      <c r="E159" s="174"/>
      <c r="F159" s="174"/>
      <c r="G159" s="174"/>
      <c r="H159" s="175">
        <f>I159+K159</f>
        <v>0</v>
      </c>
      <c r="I159" s="175"/>
      <c r="J159" s="175"/>
      <c r="K159" s="175"/>
      <c r="L159" s="176">
        <f>M159+O159</f>
        <v>0</v>
      </c>
      <c r="M159" s="176">
        <f>E159+I159</f>
        <v>0</v>
      </c>
      <c r="N159" s="176">
        <f>F159+J159</f>
        <v>0</v>
      </c>
      <c r="O159" s="176">
        <f>G159+K159</f>
        <v>0</v>
      </c>
      <c r="Q159" s="216"/>
      <c r="R159" s="99"/>
    </row>
    <row r="160" spans="1:18" hidden="1" x14ac:dyDescent="0.25">
      <c r="A160" s="156"/>
      <c r="B160" s="228" t="s">
        <v>420</v>
      </c>
      <c r="C160" s="507"/>
      <c r="D160" s="177"/>
      <c r="E160" s="177"/>
      <c r="F160" s="177"/>
      <c r="G160" s="177"/>
      <c r="H160" s="178"/>
      <c r="I160" s="178"/>
      <c r="J160" s="178"/>
      <c r="K160" s="178"/>
      <c r="L160" s="179"/>
      <c r="M160" s="179"/>
      <c r="N160" s="179"/>
      <c r="O160" s="179"/>
      <c r="Q160" s="216"/>
      <c r="R160" s="99"/>
    </row>
    <row r="161" spans="1:18" hidden="1" x14ac:dyDescent="0.25">
      <c r="A161" s="223" t="s">
        <v>121</v>
      </c>
      <c r="B161" s="22" t="s">
        <v>181</v>
      </c>
      <c r="C161" s="219"/>
      <c r="D161" s="87">
        <f>D159</f>
        <v>0</v>
      </c>
      <c r="E161" s="87">
        <f t="shared" ref="E161:O161" si="40">E159</f>
        <v>0</v>
      </c>
      <c r="F161" s="87">
        <f t="shared" si="40"/>
        <v>0</v>
      </c>
      <c r="G161" s="87">
        <f t="shared" si="40"/>
        <v>0</v>
      </c>
      <c r="H161" s="242">
        <f t="shared" si="40"/>
        <v>0</v>
      </c>
      <c r="I161" s="242">
        <f t="shared" si="40"/>
        <v>0</v>
      </c>
      <c r="J161" s="242">
        <f t="shared" si="40"/>
        <v>0</v>
      </c>
      <c r="K161" s="242">
        <f t="shared" si="40"/>
        <v>0</v>
      </c>
      <c r="L161" s="88">
        <f t="shared" si="40"/>
        <v>0</v>
      </c>
      <c r="M161" s="88">
        <f t="shared" si="40"/>
        <v>0</v>
      </c>
      <c r="N161" s="88">
        <f t="shared" si="40"/>
        <v>0</v>
      </c>
      <c r="O161" s="88">
        <f t="shared" si="40"/>
        <v>0</v>
      </c>
      <c r="Q161" s="216"/>
      <c r="R161" s="241"/>
    </row>
    <row r="162" spans="1:18" x14ac:dyDescent="0.25">
      <c r="A162" s="6" t="s">
        <v>85</v>
      </c>
      <c r="B162" s="522" t="s">
        <v>67</v>
      </c>
      <c r="C162" s="522"/>
      <c r="D162" s="522"/>
      <c r="E162" s="522"/>
      <c r="F162" s="522"/>
      <c r="G162" s="522"/>
      <c r="H162" s="522"/>
      <c r="I162" s="522"/>
      <c r="J162" s="522"/>
      <c r="K162" s="522"/>
      <c r="L162" s="522"/>
      <c r="M162" s="522"/>
      <c r="N162" s="522"/>
      <c r="O162" s="522"/>
    </row>
    <row r="163" spans="1:18" ht="19.5" customHeight="1" x14ac:dyDescent="0.25">
      <c r="A163" s="6" t="s">
        <v>86</v>
      </c>
      <c r="B163" s="36" t="s">
        <v>20</v>
      </c>
      <c r="C163" s="393" t="s">
        <v>30</v>
      </c>
      <c r="D163" s="249">
        <f t="shared" ref="D163:D205" si="41">E163+G163</f>
        <v>445</v>
      </c>
      <c r="E163" s="249">
        <f>E164+E165</f>
        <v>0</v>
      </c>
      <c r="F163" s="249">
        <f>F164+F165</f>
        <v>0</v>
      </c>
      <c r="G163" s="249">
        <v>445</v>
      </c>
      <c r="H163" s="250">
        <f t="shared" ref="H163:H206" si="42">I163+K163</f>
        <v>0</v>
      </c>
      <c r="I163" s="250">
        <f>I164+I165</f>
        <v>0</v>
      </c>
      <c r="J163" s="250">
        <f>J164+J165</f>
        <v>0</v>
      </c>
      <c r="K163" s="250">
        <f>K164+K165</f>
        <v>0</v>
      </c>
      <c r="L163" s="176">
        <f t="shared" ref="L163:L205" si="43">M163+O163</f>
        <v>445</v>
      </c>
      <c r="M163" s="251">
        <f t="shared" ref="M163:M205" si="44">E163+I163</f>
        <v>0</v>
      </c>
      <c r="N163" s="176">
        <f t="shared" ref="N163:N205" si="45">F163+J163</f>
        <v>0</v>
      </c>
      <c r="O163" s="234">
        <f t="shared" ref="O163:O205" si="46">G163+K163</f>
        <v>445</v>
      </c>
    </row>
    <row r="164" spans="1:18" hidden="1" x14ac:dyDescent="0.25">
      <c r="A164" s="20"/>
      <c r="B164" s="313" t="s">
        <v>420</v>
      </c>
      <c r="C164" s="394" t="s">
        <v>30</v>
      </c>
      <c r="D164" s="317">
        <f t="shared" si="41"/>
        <v>0</v>
      </c>
      <c r="E164" s="317"/>
      <c r="F164" s="317"/>
      <c r="G164" s="317"/>
      <c r="H164" s="318">
        <f t="shared" si="42"/>
        <v>0</v>
      </c>
      <c r="I164" s="318"/>
      <c r="J164" s="318"/>
      <c r="K164" s="318"/>
      <c r="L164" s="184">
        <f t="shared" si="43"/>
        <v>0</v>
      </c>
      <c r="M164" s="319">
        <f t="shared" si="44"/>
        <v>0</v>
      </c>
      <c r="N164" s="184">
        <f t="shared" si="45"/>
        <v>0</v>
      </c>
      <c r="O164" s="321">
        <f t="shared" si="46"/>
        <v>0</v>
      </c>
    </row>
    <row r="165" spans="1:18" ht="26.25" x14ac:dyDescent="0.25">
      <c r="A165" s="156"/>
      <c r="B165" s="314" t="s">
        <v>342</v>
      </c>
      <c r="C165" s="395"/>
      <c r="D165" s="389">
        <f t="shared" si="41"/>
        <v>0</v>
      </c>
      <c r="E165" s="389"/>
      <c r="F165" s="389"/>
      <c r="G165" s="389"/>
      <c r="H165" s="390">
        <f t="shared" si="42"/>
        <v>0</v>
      </c>
      <c r="I165" s="390"/>
      <c r="J165" s="390"/>
      <c r="K165" s="390"/>
      <c r="L165" s="179">
        <f t="shared" si="43"/>
        <v>0</v>
      </c>
      <c r="M165" s="391">
        <f t="shared" si="44"/>
        <v>0</v>
      </c>
      <c r="N165" s="179">
        <f t="shared" si="45"/>
        <v>0</v>
      </c>
      <c r="O165" s="235">
        <f t="shared" si="46"/>
        <v>0</v>
      </c>
    </row>
    <row r="166" spans="1:18" hidden="1" x14ac:dyDescent="0.25">
      <c r="A166" s="6" t="s">
        <v>123</v>
      </c>
      <c r="B166" s="30" t="s">
        <v>7</v>
      </c>
      <c r="C166" s="392"/>
      <c r="D166" s="177">
        <f t="shared" si="41"/>
        <v>0</v>
      </c>
      <c r="E166" s="177">
        <f>E167+E168</f>
        <v>0</v>
      </c>
      <c r="F166" s="177">
        <f>F167+F168</f>
        <v>0</v>
      </c>
      <c r="G166" s="177">
        <f>G167+G168</f>
        <v>0</v>
      </c>
      <c r="H166" s="178">
        <f t="shared" si="42"/>
        <v>0</v>
      </c>
      <c r="I166" s="178">
        <f>I167+I168</f>
        <v>0</v>
      </c>
      <c r="J166" s="178">
        <f>J167+J168</f>
        <v>0</v>
      </c>
      <c r="K166" s="178">
        <f>K167+K168</f>
        <v>0</v>
      </c>
      <c r="L166" s="179">
        <f t="shared" si="43"/>
        <v>0</v>
      </c>
      <c r="M166" s="179">
        <f t="shared" si="44"/>
        <v>0</v>
      </c>
      <c r="N166" s="179">
        <f t="shared" si="45"/>
        <v>0</v>
      </c>
      <c r="O166" s="179">
        <f t="shared" si="46"/>
        <v>0</v>
      </c>
      <c r="Q166" s="216"/>
      <c r="R166" s="99">
        <f>L306-R165</f>
        <v>0</v>
      </c>
    </row>
    <row r="167" spans="1:18" hidden="1" x14ac:dyDescent="0.25">
      <c r="A167" s="20"/>
      <c r="B167" s="240" t="s">
        <v>420</v>
      </c>
      <c r="C167" s="243" t="s">
        <v>30</v>
      </c>
      <c r="D167" s="174">
        <f t="shared" si="41"/>
        <v>0</v>
      </c>
      <c r="E167" s="174"/>
      <c r="F167" s="174"/>
      <c r="G167" s="226"/>
      <c r="H167" s="175">
        <f t="shared" si="42"/>
        <v>0</v>
      </c>
      <c r="I167" s="227"/>
      <c r="J167" s="175"/>
      <c r="K167" s="175"/>
      <c r="L167" s="176">
        <f t="shared" si="43"/>
        <v>0</v>
      </c>
      <c r="M167" s="176">
        <f t="shared" si="44"/>
        <v>0</v>
      </c>
      <c r="N167" s="176">
        <f t="shared" si="45"/>
        <v>0</v>
      </c>
      <c r="O167" s="176">
        <f t="shared" si="46"/>
        <v>0</v>
      </c>
      <c r="Q167" s="216"/>
      <c r="R167" s="99"/>
    </row>
    <row r="168" spans="1:18" s="38" customFormat="1" ht="25.5" hidden="1" x14ac:dyDescent="0.25">
      <c r="A168" s="156"/>
      <c r="B168" s="239" t="s">
        <v>419</v>
      </c>
      <c r="C168" s="244" t="s">
        <v>30</v>
      </c>
      <c r="D168" s="174">
        <f t="shared" si="41"/>
        <v>0</v>
      </c>
      <c r="E168" s="174"/>
      <c r="F168" s="174"/>
      <c r="G168" s="226"/>
      <c r="H168" s="175">
        <f t="shared" si="42"/>
        <v>0</v>
      </c>
      <c r="I168" s="227"/>
      <c r="J168" s="175"/>
      <c r="K168" s="175"/>
      <c r="L168" s="176">
        <f t="shared" si="43"/>
        <v>0</v>
      </c>
      <c r="M168" s="176">
        <f t="shared" si="44"/>
        <v>0</v>
      </c>
      <c r="N168" s="176">
        <f t="shared" si="45"/>
        <v>0</v>
      </c>
      <c r="O168" s="176">
        <f t="shared" si="46"/>
        <v>0</v>
      </c>
      <c r="Q168" s="231"/>
      <c r="R168" s="232"/>
    </row>
    <row r="169" spans="1:18" hidden="1" x14ac:dyDescent="0.25">
      <c r="A169" s="6" t="s">
        <v>124</v>
      </c>
      <c r="B169" s="30" t="s">
        <v>10</v>
      </c>
      <c r="C169" s="236"/>
      <c r="D169" s="68">
        <f t="shared" si="41"/>
        <v>0</v>
      </c>
      <c r="E169" s="68">
        <f>E170+E171</f>
        <v>0</v>
      </c>
      <c r="F169" s="68">
        <f>F170+F171</f>
        <v>0</v>
      </c>
      <c r="G169" s="68">
        <f>G170+G171</f>
        <v>0</v>
      </c>
      <c r="H169" s="69">
        <f t="shared" si="42"/>
        <v>0</v>
      </c>
      <c r="I169" s="69">
        <f>I170+I171</f>
        <v>0</v>
      </c>
      <c r="J169" s="69">
        <f>J170+J171</f>
        <v>0</v>
      </c>
      <c r="K169" s="69">
        <f>K170+K171</f>
        <v>0</v>
      </c>
      <c r="L169" s="70">
        <f t="shared" si="43"/>
        <v>0</v>
      </c>
      <c r="M169" s="70">
        <f t="shared" si="44"/>
        <v>0</v>
      </c>
      <c r="N169" s="70">
        <f t="shared" si="45"/>
        <v>0</v>
      </c>
      <c r="O169" s="70">
        <f t="shared" si="46"/>
        <v>0</v>
      </c>
      <c r="Q169" s="216"/>
      <c r="R169" s="99">
        <f>L309-R168</f>
        <v>0</v>
      </c>
    </row>
    <row r="170" spans="1:18" hidden="1" x14ac:dyDescent="0.25">
      <c r="A170" s="20"/>
      <c r="B170" s="240" t="s">
        <v>420</v>
      </c>
      <c r="C170" s="243" t="s">
        <v>30</v>
      </c>
      <c r="D170" s="174">
        <f t="shared" si="41"/>
        <v>0</v>
      </c>
      <c r="E170" s="245"/>
      <c r="F170" s="174"/>
      <c r="G170" s="226"/>
      <c r="H170" s="175">
        <f t="shared" si="42"/>
        <v>0</v>
      </c>
      <c r="I170" s="227"/>
      <c r="J170" s="175"/>
      <c r="K170" s="175"/>
      <c r="L170" s="176">
        <f t="shared" si="43"/>
        <v>0</v>
      </c>
      <c r="M170" s="176">
        <f t="shared" si="44"/>
        <v>0</v>
      </c>
      <c r="N170" s="176">
        <f t="shared" si="45"/>
        <v>0</v>
      </c>
      <c r="O170" s="176">
        <f t="shared" si="46"/>
        <v>0</v>
      </c>
      <c r="Q170" s="216"/>
      <c r="R170" s="99"/>
    </row>
    <row r="171" spans="1:18" s="38" customFormat="1" ht="25.5" hidden="1" x14ac:dyDescent="0.25">
      <c r="A171" s="156"/>
      <c r="B171" s="239" t="s">
        <v>419</v>
      </c>
      <c r="C171" s="244" t="s">
        <v>30</v>
      </c>
      <c r="D171" s="174">
        <f t="shared" si="41"/>
        <v>0</v>
      </c>
      <c r="E171" s="245"/>
      <c r="F171" s="174"/>
      <c r="G171" s="226"/>
      <c r="H171" s="175">
        <f t="shared" si="42"/>
        <v>0</v>
      </c>
      <c r="I171" s="227"/>
      <c r="J171" s="175"/>
      <c r="K171" s="175"/>
      <c r="L171" s="176">
        <f t="shared" si="43"/>
        <v>0</v>
      </c>
      <c r="M171" s="176">
        <f t="shared" si="44"/>
        <v>0</v>
      </c>
      <c r="N171" s="176">
        <f t="shared" si="45"/>
        <v>0</v>
      </c>
      <c r="O171" s="176">
        <f t="shared" si="46"/>
        <v>0</v>
      </c>
      <c r="Q171" s="231"/>
      <c r="R171" s="232"/>
    </row>
    <row r="172" spans="1:18" hidden="1" x14ac:dyDescent="0.25">
      <c r="A172" s="6" t="s">
        <v>125</v>
      </c>
      <c r="B172" s="30" t="s">
        <v>11</v>
      </c>
      <c r="C172" s="236"/>
      <c r="D172" s="68">
        <f t="shared" si="41"/>
        <v>0</v>
      </c>
      <c r="E172" s="68">
        <f>E173+E174</f>
        <v>0</v>
      </c>
      <c r="F172" s="68">
        <f>F173+F174</f>
        <v>0</v>
      </c>
      <c r="G172" s="68">
        <f>G173+G174</f>
        <v>0</v>
      </c>
      <c r="H172" s="69">
        <f t="shared" si="42"/>
        <v>0</v>
      </c>
      <c r="I172" s="69">
        <f>I173+I174</f>
        <v>0</v>
      </c>
      <c r="J172" s="69">
        <f>J173+J174</f>
        <v>0</v>
      </c>
      <c r="K172" s="69">
        <f>K173+K174</f>
        <v>0</v>
      </c>
      <c r="L172" s="70">
        <f t="shared" si="43"/>
        <v>0</v>
      </c>
      <c r="M172" s="70">
        <f t="shared" si="44"/>
        <v>0</v>
      </c>
      <c r="N172" s="70">
        <f t="shared" si="45"/>
        <v>0</v>
      </c>
      <c r="O172" s="70">
        <f t="shared" si="46"/>
        <v>0</v>
      </c>
      <c r="Q172" s="216"/>
      <c r="R172" s="99">
        <f>L312-R171</f>
        <v>0</v>
      </c>
    </row>
    <row r="173" spans="1:18" hidden="1" x14ac:dyDescent="0.25">
      <c r="A173" s="20"/>
      <c r="B173" s="240" t="s">
        <v>420</v>
      </c>
      <c r="C173" s="243" t="s">
        <v>30</v>
      </c>
      <c r="D173" s="174">
        <f t="shared" si="41"/>
        <v>0</v>
      </c>
      <c r="E173" s="245"/>
      <c r="F173" s="174"/>
      <c r="G173" s="226"/>
      <c r="H173" s="175">
        <f t="shared" si="42"/>
        <v>0</v>
      </c>
      <c r="I173" s="227"/>
      <c r="J173" s="175"/>
      <c r="K173" s="175"/>
      <c r="L173" s="176">
        <f t="shared" si="43"/>
        <v>0</v>
      </c>
      <c r="M173" s="176">
        <f t="shared" si="44"/>
        <v>0</v>
      </c>
      <c r="N173" s="176">
        <f t="shared" si="45"/>
        <v>0</v>
      </c>
      <c r="O173" s="176">
        <f t="shared" si="46"/>
        <v>0</v>
      </c>
      <c r="Q173" s="216"/>
      <c r="R173" s="99"/>
    </row>
    <row r="174" spans="1:18" s="38" customFormat="1" ht="25.5" hidden="1" x14ac:dyDescent="0.25">
      <c r="A174" s="156"/>
      <c r="B174" s="239" t="s">
        <v>419</v>
      </c>
      <c r="C174" s="244" t="s">
        <v>30</v>
      </c>
      <c r="D174" s="174">
        <f t="shared" si="41"/>
        <v>0</v>
      </c>
      <c r="E174" s="245"/>
      <c r="F174" s="174"/>
      <c r="G174" s="226"/>
      <c r="H174" s="175">
        <f t="shared" si="42"/>
        <v>0</v>
      </c>
      <c r="I174" s="227"/>
      <c r="J174" s="175"/>
      <c r="K174" s="175"/>
      <c r="L174" s="176">
        <f t="shared" si="43"/>
        <v>0</v>
      </c>
      <c r="M174" s="176">
        <f t="shared" si="44"/>
        <v>0</v>
      </c>
      <c r="N174" s="176">
        <f t="shared" si="45"/>
        <v>0</v>
      </c>
      <c r="O174" s="176">
        <f t="shared" si="46"/>
        <v>0</v>
      </c>
      <c r="Q174" s="231"/>
      <c r="R174" s="232"/>
    </row>
    <row r="175" spans="1:18" hidden="1" x14ac:dyDescent="0.25">
      <c r="A175" s="6" t="s">
        <v>126</v>
      </c>
      <c r="B175" s="30" t="s">
        <v>15</v>
      </c>
      <c r="C175" s="236"/>
      <c r="D175" s="68">
        <f t="shared" si="41"/>
        <v>0</v>
      </c>
      <c r="E175" s="68">
        <f>E176+E177</f>
        <v>0</v>
      </c>
      <c r="F175" s="68">
        <f>F176+F177</f>
        <v>0</v>
      </c>
      <c r="G175" s="68">
        <f>G176+G177</f>
        <v>0</v>
      </c>
      <c r="H175" s="69">
        <f t="shared" si="42"/>
        <v>0</v>
      </c>
      <c r="I175" s="69">
        <f>I176+I177</f>
        <v>0</v>
      </c>
      <c r="J175" s="69">
        <f>J176+J177</f>
        <v>0</v>
      </c>
      <c r="K175" s="69">
        <f>K176+K177</f>
        <v>0</v>
      </c>
      <c r="L175" s="70">
        <f t="shared" si="43"/>
        <v>0</v>
      </c>
      <c r="M175" s="70">
        <f t="shared" si="44"/>
        <v>0</v>
      </c>
      <c r="N175" s="70">
        <f t="shared" si="45"/>
        <v>0</v>
      </c>
      <c r="O175" s="70">
        <f t="shared" si="46"/>
        <v>0</v>
      </c>
      <c r="Q175" s="216"/>
      <c r="R175" s="99">
        <f>L315-R174</f>
        <v>0</v>
      </c>
    </row>
    <row r="176" spans="1:18" hidden="1" x14ac:dyDescent="0.25">
      <c r="A176" s="20"/>
      <c r="B176" s="240" t="s">
        <v>420</v>
      </c>
      <c r="C176" s="243" t="s">
        <v>30</v>
      </c>
      <c r="D176" s="174">
        <f t="shared" si="41"/>
        <v>0</v>
      </c>
      <c r="E176" s="245"/>
      <c r="F176" s="174"/>
      <c r="G176" s="226"/>
      <c r="H176" s="175">
        <f t="shared" si="42"/>
        <v>0</v>
      </c>
      <c r="I176" s="227"/>
      <c r="J176" s="175"/>
      <c r="K176" s="175"/>
      <c r="L176" s="176">
        <f t="shared" si="43"/>
        <v>0</v>
      </c>
      <c r="M176" s="176">
        <f t="shared" si="44"/>
        <v>0</v>
      </c>
      <c r="N176" s="176">
        <f t="shared" si="45"/>
        <v>0</v>
      </c>
      <c r="O176" s="176">
        <f t="shared" si="46"/>
        <v>0</v>
      </c>
      <c r="Q176" s="216"/>
      <c r="R176" s="99"/>
    </row>
    <row r="177" spans="1:18" s="38" customFormat="1" ht="25.5" hidden="1" x14ac:dyDescent="0.25">
      <c r="A177" s="156"/>
      <c r="B177" s="239" t="s">
        <v>419</v>
      </c>
      <c r="C177" s="244" t="s">
        <v>30</v>
      </c>
      <c r="D177" s="174">
        <f t="shared" si="41"/>
        <v>0</v>
      </c>
      <c r="E177" s="245"/>
      <c r="F177" s="174"/>
      <c r="G177" s="226"/>
      <c r="H177" s="175">
        <f t="shared" si="42"/>
        <v>0</v>
      </c>
      <c r="I177" s="227"/>
      <c r="J177" s="175"/>
      <c r="K177" s="175"/>
      <c r="L177" s="176">
        <f t="shared" si="43"/>
        <v>0</v>
      </c>
      <c r="M177" s="176">
        <f t="shared" si="44"/>
        <v>0</v>
      </c>
      <c r="N177" s="176">
        <f t="shared" si="45"/>
        <v>0</v>
      </c>
      <c r="O177" s="176">
        <f t="shared" si="46"/>
        <v>0</v>
      </c>
      <c r="Q177" s="231"/>
      <c r="R177" s="232"/>
    </row>
    <row r="178" spans="1:18" hidden="1" x14ac:dyDescent="0.25">
      <c r="A178" s="6" t="s">
        <v>127</v>
      </c>
      <c r="B178" s="30" t="s">
        <v>27</v>
      </c>
      <c r="C178" s="236"/>
      <c r="D178" s="68">
        <f t="shared" si="41"/>
        <v>0</v>
      </c>
      <c r="E178" s="68">
        <f>E179+E180</f>
        <v>0</v>
      </c>
      <c r="F178" s="68">
        <f>F179+F180</f>
        <v>0</v>
      </c>
      <c r="G178" s="68">
        <f>G179+G180</f>
        <v>0</v>
      </c>
      <c r="H178" s="69">
        <f t="shared" si="42"/>
        <v>0</v>
      </c>
      <c r="I178" s="69">
        <f>I179+I180</f>
        <v>0</v>
      </c>
      <c r="J178" s="69">
        <f>J179+J180</f>
        <v>0</v>
      </c>
      <c r="K178" s="69">
        <f>K179+K180</f>
        <v>0</v>
      </c>
      <c r="L178" s="70">
        <f t="shared" si="43"/>
        <v>0</v>
      </c>
      <c r="M178" s="70">
        <f t="shared" si="44"/>
        <v>0</v>
      </c>
      <c r="N178" s="70">
        <f t="shared" si="45"/>
        <v>0</v>
      </c>
      <c r="O178" s="70">
        <f t="shared" si="46"/>
        <v>0</v>
      </c>
      <c r="Q178" s="216"/>
      <c r="R178" s="99">
        <f>L318-R177</f>
        <v>0</v>
      </c>
    </row>
    <row r="179" spans="1:18" hidden="1" x14ac:dyDescent="0.25">
      <c r="A179" s="20"/>
      <c r="B179" s="240" t="s">
        <v>420</v>
      </c>
      <c r="C179" s="243" t="s">
        <v>30</v>
      </c>
      <c r="D179" s="174">
        <f t="shared" si="41"/>
        <v>0</v>
      </c>
      <c r="E179" s="245"/>
      <c r="F179" s="174"/>
      <c r="G179" s="226"/>
      <c r="H179" s="175">
        <f t="shared" si="42"/>
        <v>0</v>
      </c>
      <c r="I179" s="227"/>
      <c r="J179" s="175"/>
      <c r="K179" s="175"/>
      <c r="L179" s="176">
        <f t="shared" si="43"/>
        <v>0</v>
      </c>
      <c r="M179" s="176">
        <f t="shared" si="44"/>
        <v>0</v>
      </c>
      <c r="N179" s="176">
        <f t="shared" si="45"/>
        <v>0</v>
      </c>
      <c r="O179" s="176">
        <f t="shared" si="46"/>
        <v>0</v>
      </c>
      <c r="Q179" s="216"/>
      <c r="R179" s="99"/>
    </row>
    <row r="180" spans="1:18" s="38" customFormat="1" ht="25.5" hidden="1" x14ac:dyDescent="0.25">
      <c r="A180" s="156"/>
      <c r="B180" s="239" t="s">
        <v>419</v>
      </c>
      <c r="C180" s="244" t="s">
        <v>30</v>
      </c>
      <c r="D180" s="174">
        <f t="shared" si="41"/>
        <v>0</v>
      </c>
      <c r="E180" s="245"/>
      <c r="F180" s="174"/>
      <c r="G180" s="226"/>
      <c r="H180" s="175">
        <f t="shared" si="42"/>
        <v>0</v>
      </c>
      <c r="I180" s="227"/>
      <c r="J180" s="175"/>
      <c r="K180" s="175"/>
      <c r="L180" s="176">
        <f t="shared" si="43"/>
        <v>0</v>
      </c>
      <c r="M180" s="176">
        <f t="shared" si="44"/>
        <v>0</v>
      </c>
      <c r="N180" s="176">
        <f t="shared" si="45"/>
        <v>0</v>
      </c>
      <c r="O180" s="176">
        <f t="shared" si="46"/>
        <v>0</v>
      </c>
      <c r="Q180" s="231"/>
      <c r="R180" s="232"/>
    </row>
    <row r="181" spans="1:18" hidden="1" x14ac:dyDescent="0.25">
      <c r="A181" s="6" t="s">
        <v>128</v>
      </c>
      <c r="B181" s="30" t="s">
        <v>57</v>
      </c>
      <c r="C181" s="236"/>
      <c r="D181" s="68">
        <f t="shared" si="41"/>
        <v>0</v>
      </c>
      <c r="E181" s="68">
        <f>E182+E183</f>
        <v>0</v>
      </c>
      <c r="F181" s="68">
        <f>F182+F183</f>
        <v>0</v>
      </c>
      <c r="G181" s="68">
        <f>G182+G183</f>
        <v>0</v>
      </c>
      <c r="H181" s="69">
        <f t="shared" si="42"/>
        <v>0</v>
      </c>
      <c r="I181" s="69">
        <f>I182+I183</f>
        <v>0</v>
      </c>
      <c r="J181" s="69">
        <f>J182+J183</f>
        <v>0</v>
      </c>
      <c r="K181" s="69">
        <f>K182+K183</f>
        <v>0</v>
      </c>
      <c r="L181" s="70">
        <f t="shared" si="43"/>
        <v>0</v>
      </c>
      <c r="M181" s="70">
        <f t="shared" si="44"/>
        <v>0</v>
      </c>
      <c r="N181" s="70">
        <f t="shared" si="45"/>
        <v>0</v>
      </c>
      <c r="O181" s="70">
        <f t="shared" si="46"/>
        <v>0</v>
      </c>
      <c r="Q181" s="216"/>
      <c r="R181" s="99">
        <f>L321-R180</f>
        <v>0</v>
      </c>
    </row>
    <row r="182" spans="1:18" hidden="1" x14ac:dyDescent="0.25">
      <c r="A182" s="20"/>
      <c r="B182" s="240" t="s">
        <v>420</v>
      </c>
      <c r="C182" s="243" t="s">
        <v>30</v>
      </c>
      <c r="D182" s="174">
        <f t="shared" si="41"/>
        <v>0</v>
      </c>
      <c r="E182" s="245"/>
      <c r="F182" s="174"/>
      <c r="G182" s="226"/>
      <c r="H182" s="175">
        <f t="shared" si="42"/>
        <v>0</v>
      </c>
      <c r="I182" s="227"/>
      <c r="J182" s="175"/>
      <c r="K182" s="175"/>
      <c r="L182" s="176">
        <f t="shared" si="43"/>
        <v>0</v>
      </c>
      <c r="M182" s="176">
        <f t="shared" si="44"/>
        <v>0</v>
      </c>
      <c r="N182" s="176">
        <f t="shared" si="45"/>
        <v>0</v>
      </c>
      <c r="O182" s="176">
        <f t="shared" si="46"/>
        <v>0</v>
      </c>
      <c r="Q182" s="216"/>
      <c r="R182" s="99"/>
    </row>
    <row r="183" spans="1:18" s="38" customFormat="1" ht="25.5" hidden="1" x14ac:dyDescent="0.25">
      <c r="A183" s="156"/>
      <c r="B183" s="239" t="s">
        <v>419</v>
      </c>
      <c r="C183" s="244" t="s">
        <v>30</v>
      </c>
      <c r="D183" s="174">
        <f t="shared" si="41"/>
        <v>0</v>
      </c>
      <c r="E183" s="245"/>
      <c r="F183" s="174"/>
      <c r="G183" s="226"/>
      <c r="H183" s="175">
        <f t="shared" si="42"/>
        <v>0</v>
      </c>
      <c r="I183" s="227"/>
      <c r="J183" s="175"/>
      <c r="K183" s="175"/>
      <c r="L183" s="176">
        <f t="shared" si="43"/>
        <v>0</v>
      </c>
      <c r="M183" s="176">
        <f t="shared" si="44"/>
        <v>0</v>
      </c>
      <c r="N183" s="176">
        <f t="shared" si="45"/>
        <v>0</v>
      </c>
      <c r="O183" s="176">
        <f t="shared" si="46"/>
        <v>0</v>
      </c>
      <c r="Q183" s="231"/>
      <c r="R183" s="232"/>
    </row>
    <row r="184" spans="1:18" hidden="1" x14ac:dyDescent="0.25">
      <c r="A184" s="6" t="s">
        <v>129</v>
      </c>
      <c r="B184" s="30" t="s">
        <v>58</v>
      </c>
      <c r="C184" s="236"/>
      <c r="D184" s="68">
        <f t="shared" si="41"/>
        <v>0</v>
      </c>
      <c r="E184" s="68">
        <f>E185+E186</f>
        <v>0</v>
      </c>
      <c r="F184" s="68">
        <f>F185+F186</f>
        <v>0</v>
      </c>
      <c r="G184" s="68">
        <f>G185+G186</f>
        <v>0</v>
      </c>
      <c r="H184" s="69">
        <f t="shared" si="42"/>
        <v>0</v>
      </c>
      <c r="I184" s="69">
        <f>I185+I186</f>
        <v>0</v>
      </c>
      <c r="J184" s="69">
        <f>J185+J186</f>
        <v>0</v>
      </c>
      <c r="K184" s="69">
        <f>K185+K186</f>
        <v>0</v>
      </c>
      <c r="L184" s="70">
        <f t="shared" si="43"/>
        <v>0</v>
      </c>
      <c r="M184" s="70">
        <f t="shared" si="44"/>
        <v>0</v>
      </c>
      <c r="N184" s="70">
        <f t="shared" si="45"/>
        <v>0</v>
      </c>
      <c r="O184" s="70">
        <f t="shared" si="46"/>
        <v>0</v>
      </c>
      <c r="Q184" s="216"/>
      <c r="R184" s="99">
        <f>L324-R183</f>
        <v>0</v>
      </c>
    </row>
    <row r="185" spans="1:18" hidden="1" x14ac:dyDescent="0.25">
      <c r="A185" s="20"/>
      <c r="B185" s="240" t="s">
        <v>420</v>
      </c>
      <c r="C185" s="243" t="s">
        <v>30</v>
      </c>
      <c r="D185" s="174">
        <f t="shared" si="41"/>
        <v>0</v>
      </c>
      <c r="E185" s="245"/>
      <c r="F185" s="174"/>
      <c r="G185" s="226"/>
      <c r="H185" s="175">
        <f t="shared" si="42"/>
        <v>0</v>
      </c>
      <c r="I185" s="227"/>
      <c r="J185" s="175"/>
      <c r="K185" s="175"/>
      <c r="L185" s="176">
        <f t="shared" si="43"/>
        <v>0</v>
      </c>
      <c r="M185" s="176">
        <f t="shared" si="44"/>
        <v>0</v>
      </c>
      <c r="N185" s="176">
        <f t="shared" si="45"/>
        <v>0</v>
      </c>
      <c r="O185" s="176">
        <f t="shared" si="46"/>
        <v>0</v>
      </c>
      <c r="Q185" s="216"/>
      <c r="R185" s="99"/>
    </row>
    <row r="186" spans="1:18" s="38" customFormat="1" ht="25.5" hidden="1" x14ac:dyDescent="0.25">
      <c r="A186" s="156"/>
      <c r="B186" s="239" t="s">
        <v>419</v>
      </c>
      <c r="C186" s="244" t="s">
        <v>30</v>
      </c>
      <c r="D186" s="174">
        <f t="shared" si="41"/>
        <v>0</v>
      </c>
      <c r="E186" s="245"/>
      <c r="F186" s="174"/>
      <c r="G186" s="226"/>
      <c r="H186" s="175">
        <f t="shared" si="42"/>
        <v>0</v>
      </c>
      <c r="I186" s="227"/>
      <c r="J186" s="175"/>
      <c r="K186" s="175"/>
      <c r="L186" s="176">
        <f t="shared" si="43"/>
        <v>0</v>
      </c>
      <c r="M186" s="176">
        <f t="shared" si="44"/>
        <v>0</v>
      </c>
      <c r="N186" s="176">
        <f t="shared" si="45"/>
        <v>0</v>
      </c>
      <c r="O186" s="176">
        <f t="shared" si="46"/>
        <v>0</v>
      </c>
      <c r="Q186" s="231"/>
      <c r="R186" s="232"/>
    </row>
    <row r="187" spans="1:18" hidden="1" x14ac:dyDescent="0.25">
      <c r="A187" s="6" t="s">
        <v>130</v>
      </c>
      <c r="B187" s="30" t="s">
        <v>427</v>
      </c>
      <c r="C187" s="236"/>
      <c r="D187" s="68">
        <f t="shared" si="41"/>
        <v>0</v>
      </c>
      <c r="E187" s="68">
        <f>E188+E189</f>
        <v>0</v>
      </c>
      <c r="F187" s="68">
        <f>F188+F189</f>
        <v>0</v>
      </c>
      <c r="G187" s="68">
        <f>G188+G189</f>
        <v>0</v>
      </c>
      <c r="H187" s="69">
        <f t="shared" si="42"/>
        <v>0</v>
      </c>
      <c r="I187" s="69">
        <f>I188+I189</f>
        <v>0</v>
      </c>
      <c r="J187" s="69">
        <f>J188+J189</f>
        <v>0</v>
      </c>
      <c r="K187" s="69">
        <f>K188+K189</f>
        <v>0</v>
      </c>
      <c r="L187" s="70">
        <f t="shared" si="43"/>
        <v>0</v>
      </c>
      <c r="M187" s="70">
        <f t="shared" si="44"/>
        <v>0</v>
      </c>
      <c r="N187" s="70">
        <f t="shared" si="45"/>
        <v>0</v>
      </c>
      <c r="O187" s="70">
        <f t="shared" si="46"/>
        <v>0</v>
      </c>
      <c r="Q187" s="216"/>
      <c r="R187" s="99">
        <f>L327-R186</f>
        <v>0</v>
      </c>
    </row>
    <row r="188" spans="1:18" hidden="1" x14ac:dyDescent="0.25">
      <c r="A188" s="20"/>
      <c r="B188" s="240" t="s">
        <v>420</v>
      </c>
      <c r="C188" s="243" t="s">
        <v>30</v>
      </c>
      <c r="D188" s="174">
        <f t="shared" si="41"/>
        <v>0</v>
      </c>
      <c r="E188" s="245"/>
      <c r="F188" s="174"/>
      <c r="G188" s="226"/>
      <c r="H188" s="175">
        <f t="shared" si="42"/>
        <v>0</v>
      </c>
      <c r="I188" s="227"/>
      <c r="J188" s="175"/>
      <c r="K188" s="175"/>
      <c r="L188" s="176">
        <f t="shared" si="43"/>
        <v>0</v>
      </c>
      <c r="M188" s="176">
        <f t="shared" si="44"/>
        <v>0</v>
      </c>
      <c r="N188" s="176">
        <f t="shared" si="45"/>
        <v>0</v>
      </c>
      <c r="O188" s="176">
        <f t="shared" si="46"/>
        <v>0</v>
      </c>
      <c r="Q188" s="216"/>
      <c r="R188" s="99"/>
    </row>
    <row r="189" spans="1:18" s="38" customFormat="1" ht="25.5" hidden="1" x14ac:dyDescent="0.25">
      <c r="A189" s="156"/>
      <c r="B189" s="239" t="s">
        <v>419</v>
      </c>
      <c r="C189" s="244" t="s">
        <v>30</v>
      </c>
      <c r="D189" s="174">
        <f t="shared" si="41"/>
        <v>0</v>
      </c>
      <c r="E189" s="245"/>
      <c r="F189" s="174"/>
      <c r="G189" s="226"/>
      <c r="H189" s="175">
        <f t="shared" si="42"/>
        <v>0</v>
      </c>
      <c r="I189" s="227"/>
      <c r="J189" s="175"/>
      <c r="K189" s="175"/>
      <c r="L189" s="176">
        <f t="shared" si="43"/>
        <v>0</v>
      </c>
      <c r="M189" s="176">
        <f t="shared" si="44"/>
        <v>0</v>
      </c>
      <c r="N189" s="176">
        <f t="shared" si="45"/>
        <v>0</v>
      </c>
      <c r="O189" s="176">
        <f t="shared" si="46"/>
        <v>0</v>
      </c>
      <c r="Q189" s="231"/>
      <c r="R189" s="232"/>
    </row>
    <row r="190" spans="1:18" hidden="1" x14ac:dyDescent="0.25">
      <c r="A190" s="6" t="s">
        <v>131</v>
      </c>
      <c r="B190" s="30" t="s">
        <v>429</v>
      </c>
      <c r="C190" s="236"/>
      <c r="D190" s="68">
        <f t="shared" si="41"/>
        <v>0</v>
      </c>
      <c r="E190" s="68">
        <f>E191+E192</f>
        <v>0</v>
      </c>
      <c r="F190" s="68">
        <f>F191+F192</f>
        <v>0</v>
      </c>
      <c r="G190" s="68">
        <f>G191+G192</f>
        <v>0</v>
      </c>
      <c r="H190" s="69">
        <f t="shared" si="42"/>
        <v>0</v>
      </c>
      <c r="I190" s="69">
        <f>I191+I192</f>
        <v>0</v>
      </c>
      <c r="J190" s="69">
        <f>J191+J192</f>
        <v>0</v>
      </c>
      <c r="K190" s="69">
        <f>K191+K192</f>
        <v>0</v>
      </c>
      <c r="L190" s="70">
        <f t="shared" si="43"/>
        <v>0</v>
      </c>
      <c r="M190" s="70">
        <f t="shared" si="44"/>
        <v>0</v>
      </c>
      <c r="N190" s="70">
        <f t="shared" si="45"/>
        <v>0</v>
      </c>
      <c r="O190" s="70">
        <f t="shared" si="46"/>
        <v>0</v>
      </c>
      <c r="Q190" s="216"/>
      <c r="R190" s="99">
        <f>L330-R189</f>
        <v>0</v>
      </c>
    </row>
    <row r="191" spans="1:18" hidden="1" x14ac:dyDescent="0.25">
      <c r="A191" s="20"/>
      <c r="B191" s="240" t="s">
        <v>420</v>
      </c>
      <c r="C191" s="243" t="s">
        <v>30</v>
      </c>
      <c r="D191" s="174">
        <f t="shared" si="41"/>
        <v>0</v>
      </c>
      <c r="E191" s="245"/>
      <c r="F191" s="174"/>
      <c r="G191" s="226"/>
      <c r="H191" s="175">
        <f t="shared" si="42"/>
        <v>0</v>
      </c>
      <c r="I191" s="227"/>
      <c r="J191" s="175"/>
      <c r="K191" s="175"/>
      <c r="L191" s="176">
        <f t="shared" si="43"/>
        <v>0</v>
      </c>
      <c r="M191" s="176">
        <f t="shared" si="44"/>
        <v>0</v>
      </c>
      <c r="N191" s="176">
        <f t="shared" si="45"/>
        <v>0</v>
      </c>
      <c r="O191" s="176">
        <f t="shared" si="46"/>
        <v>0</v>
      </c>
      <c r="Q191" s="216"/>
      <c r="R191" s="99"/>
    </row>
    <row r="192" spans="1:18" s="38" customFormat="1" ht="25.5" hidden="1" x14ac:dyDescent="0.25">
      <c r="A192" s="156"/>
      <c r="B192" s="239" t="s">
        <v>419</v>
      </c>
      <c r="C192" s="244" t="s">
        <v>30</v>
      </c>
      <c r="D192" s="174">
        <f t="shared" si="41"/>
        <v>0</v>
      </c>
      <c r="E192" s="245"/>
      <c r="F192" s="174"/>
      <c r="G192" s="226"/>
      <c r="H192" s="175">
        <f t="shared" si="42"/>
        <v>0</v>
      </c>
      <c r="I192" s="227"/>
      <c r="J192" s="175"/>
      <c r="K192" s="175"/>
      <c r="L192" s="176">
        <f t="shared" si="43"/>
        <v>0</v>
      </c>
      <c r="M192" s="176">
        <f t="shared" si="44"/>
        <v>0</v>
      </c>
      <c r="N192" s="176">
        <f t="shared" si="45"/>
        <v>0</v>
      </c>
      <c r="O192" s="176">
        <f t="shared" si="46"/>
        <v>0</v>
      </c>
      <c r="Q192" s="231"/>
      <c r="R192" s="232"/>
    </row>
    <row r="193" spans="1:18" hidden="1" x14ac:dyDescent="0.25">
      <c r="A193" s="6" t="s">
        <v>132</v>
      </c>
      <c r="B193" s="30" t="s">
        <v>68</v>
      </c>
      <c r="C193" s="236"/>
      <c r="D193" s="68">
        <f t="shared" si="41"/>
        <v>0</v>
      </c>
      <c r="E193" s="68">
        <f>E194+E195</f>
        <v>0</v>
      </c>
      <c r="F193" s="68">
        <f>F194+F195</f>
        <v>0</v>
      </c>
      <c r="G193" s="68">
        <f>G194+G195</f>
        <v>0</v>
      </c>
      <c r="H193" s="69">
        <f t="shared" si="42"/>
        <v>0</v>
      </c>
      <c r="I193" s="69">
        <f>I194+I195</f>
        <v>0</v>
      </c>
      <c r="J193" s="69">
        <f>J194+J195</f>
        <v>0</v>
      </c>
      <c r="K193" s="69">
        <f>K194+K195</f>
        <v>0</v>
      </c>
      <c r="L193" s="70">
        <f t="shared" si="43"/>
        <v>0</v>
      </c>
      <c r="M193" s="70">
        <f t="shared" si="44"/>
        <v>0</v>
      </c>
      <c r="N193" s="70">
        <f t="shared" si="45"/>
        <v>0</v>
      </c>
      <c r="O193" s="70">
        <f t="shared" si="46"/>
        <v>0</v>
      </c>
      <c r="Q193" s="216"/>
      <c r="R193" s="99">
        <f>L333-R192</f>
        <v>0</v>
      </c>
    </row>
    <row r="194" spans="1:18" hidden="1" x14ac:dyDescent="0.25">
      <c r="A194" s="20"/>
      <c r="B194" s="240" t="s">
        <v>420</v>
      </c>
      <c r="C194" s="243" t="s">
        <v>30</v>
      </c>
      <c r="D194" s="174">
        <f t="shared" si="41"/>
        <v>0</v>
      </c>
      <c r="E194" s="245"/>
      <c r="F194" s="174"/>
      <c r="G194" s="226"/>
      <c r="H194" s="175">
        <f t="shared" si="42"/>
        <v>0</v>
      </c>
      <c r="I194" s="227"/>
      <c r="J194" s="175"/>
      <c r="K194" s="175"/>
      <c r="L194" s="176">
        <f t="shared" si="43"/>
        <v>0</v>
      </c>
      <c r="M194" s="176">
        <f t="shared" si="44"/>
        <v>0</v>
      </c>
      <c r="N194" s="176">
        <f t="shared" si="45"/>
        <v>0</v>
      </c>
      <c r="O194" s="176">
        <f t="shared" si="46"/>
        <v>0</v>
      </c>
      <c r="Q194" s="216"/>
      <c r="R194" s="99"/>
    </row>
    <row r="195" spans="1:18" s="38" customFormat="1" ht="25.5" hidden="1" x14ac:dyDescent="0.25">
      <c r="A195" s="156"/>
      <c r="B195" s="239" t="s">
        <v>419</v>
      </c>
      <c r="C195" s="244" t="s">
        <v>30</v>
      </c>
      <c r="D195" s="174">
        <f t="shared" si="41"/>
        <v>0</v>
      </c>
      <c r="E195" s="245"/>
      <c r="F195" s="174"/>
      <c r="G195" s="226"/>
      <c r="H195" s="175">
        <f t="shared" si="42"/>
        <v>0</v>
      </c>
      <c r="I195" s="227"/>
      <c r="J195" s="175"/>
      <c r="K195" s="175"/>
      <c r="L195" s="176">
        <f t="shared" si="43"/>
        <v>0</v>
      </c>
      <c r="M195" s="176">
        <f t="shared" si="44"/>
        <v>0</v>
      </c>
      <c r="N195" s="176">
        <f t="shared" si="45"/>
        <v>0</v>
      </c>
      <c r="O195" s="176">
        <f t="shared" si="46"/>
        <v>0</v>
      </c>
      <c r="Q195" s="231"/>
      <c r="R195" s="232"/>
    </row>
    <row r="196" spans="1:18" hidden="1" x14ac:dyDescent="0.25">
      <c r="A196" s="6" t="s">
        <v>133</v>
      </c>
      <c r="B196" s="30" t="s">
        <v>158</v>
      </c>
      <c r="C196" s="236"/>
      <c r="D196" s="68">
        <f t="shared" si="41"/>
        <v>0</v>
      </c>
      <c r="E196" s="68">
        <f>E197+E198</f>
        <v>0</v>
      </c>
      <c r="F196" s="68">
        <f>F197+F198</f>
        <v>0</v>
      </c>
      <c r="G196" s="68">
        <f>G197+G198</f>
        <v>0</v>
      </c>
      <c r="H196" s="69">
        <f t="shared" si="42"/>
        <v>0</v>
      </c>
      <c r="I196" s="69">
        <f>I197+I198</f>
        <v>0</v>
      </c>
      <c r="J196" s="69">
        <f>J197+J198</f>
        <v>0</v>
      </c>
      <c r="K196" s="69">
        <f>K197+K198</f>
        <v>0</v>
      </c>
      <c r="L196" s="70">
        <f t="shared" si="43"/>
        <v>0</v>
      </c>
      <c r="M196" s="70">
        <f t="shared" si="44"/>
        <v>0</v>
      </c>
      <c r="N196" s="70">
        <f t="shared" si="45"/>
        <v>0</v>
      </c>
      <c r="O196" s="70">
        <f t="shared" si="46"/>
        <v>0</v>
      </c>
      <c r="Q196" s="216"/>
      <c r="R196" s="99">
        <f>L336-R195</f>
        <v>0</v>
      </c>
    </row>
    <row r="197" spans="1:18" hidden="1" x14ac:dyDescent="0.25">
      <c r="A197" s="20"/>
      <c r="B197" s="240" t="s">
        <v>420</v>
      </c>
      <c r="C197" s="243" t="s">
        <v>30</v>
      </c>
      <c r="D197" s="174">
        <f t="shared" si="41"/>
        <v>0</v>
      </c>
      <c r="E197" s="245"/>
      <c r="F197" s="174"/>
      <c r="G197" s="226"/>
      <c r="H197" s="175">
        <f t="shared" si="42"/>
        <v>0</v>
      </c>
      <c r="I197" s="227"/>
      <c r="J197" s="175"/>
      <c r="K197" s="175"/>
      <c r="L197" s="176">
        <f t="shared" si="43"/>
        <v>0</v>
      </c>
      <c r="M197" s="176">
        <f t="shared" si="44"/>
        <v>0</v>
      </c>
      <c r="N197" s="176">
        <f t="shared" si="45"/>
        <v>0</v>
      </c>
      <c r="O197" s="176">
        <f t="shared" si="46"/>
        <v>0</v>
      </c>
      <c r="Q197" s="216"/>
      <c r="R197" s="99"/>
    </row>
    <row r="198" spans="1:18" s="38" customFormat="1" ht="25.5" hidden="1" x14ac:dyDescent="0.25">
      <c r="A198" s="156"/>
      <c r="B198" s="239" t="s">
        <v>419</v>
      </c>
      <c r="C198" s="244" t="s">
        <v>30</v>
      </c>
      <c r="D198" s="174">
        <f t="shared" si="41"/>
        <v>0</v>
      </c>
      <c r="E198" s="245"/>
      <c r="F198" s="174"/>
      <c r="G198" s="226"/>
      <c r="H198" s="175">
        <f t="shared" si="42"/>
        <v>0</v>
      </c>
      <c r="I198" s="227"/>
      <c r="J198" s="175"/>
      <c r="K198" s="175"/>
      <c r="L198" s="176">
        <f t="shared" si="43"/>
        <v>0</v>
      </c>
      <c r="M198" s="176">
        <f t="shared" si="44"/>
        <v>0</v>
      </c>
      <c r="N198" s="176">
        <f t="shared" si="45"/>
        <v>0</v>
      </c>
      <c r="O198" s="176">
        <f t="shared" si="46"/>
        <v>0</v>
      </c>
      <c r="Q198" s="231"/>
      <c r="R198" s="232"/>
    </row>
    <row r="199" spans="1:18" hidden="1" x14ac:dyDescent="0.25">
      <c r="A199" s="6" t="s">
        <v>167</v>
      </c>
      <c r="B199" s="30" t="s">
        <v>28</v>
      </c>
      <c r="C199" s="236"/>
      <c r="D199" s="68">
        <f t="shared" si="41"/>
        <v>0</v>
      </c>
      <c r="E199" s="68">
        <f>E200+E201</f>
        <v>0</v>
      </c>
      <c r="F199" s="68">
        <f>F200+F201</f>
        <v>0</v>
      </c>
      <c r="G199" s="68">
        <f>G200+G201</f>
        <v>0</v>
      </c>
      <c r="H199" s="69">
        <f t="shared" si="42"/>
        <v>0</v>
      </c>
      <c r="I199" s="69">
        <f>I200+I201</f>
        <v>0</v>
      </c>
      <c r="J199" s="69">
        <f>J200+J201</f>
        <v>0</v>
      </c>
      <c r="K199" s="69">
        <f>K200+K201</f>
        <v>0</v>
      </c>
      <c r="L199" s="70">
        <f t="shared" si="43"/>
        <v>0</v>
      </c>
      <c r="M199" s="70">
        <f t="shared" si="44"/>
        <v>0</v>
      </c>
      <c r="N199" s="70">
        <f t="shared" si="45"/>
        <v>0</v>
      </c>
      <c r="O199" s="70">
        <f t="shared" si="46"/>
        <v>0</v>
      </c>
      <c r="Q199" s="216"/>
      <c r="R199" s="99">
        <f>L339-R198</f>
        <v>0</v>
      </c>
    </row>
    <row r="200" spans="1:18" hidden="1" x14ac:dyDescent="0.25">
      <c r="A200" s="20"/>
      <c r="B200" s="240" t="s">
        <v>420</v>
      </c>
      <c r="C200" s="243" t="s">
        <v>30</v>
      </c>
      <c r="D200" s="174">
        <f t="shared" si="41"/>
        <v>0</v>
      </c>
      <c r="E200" s="245"/>
      <c r="F200" s="174"/>
      <c r="G200" s="226"/>
      <c r="H200" s="175">
        <f t="shared" si="42"/>
        <v>0</v>
      </c>
      <c r="I200" s="227"/>
      <c r="J200" s="175"/>
      <c r="K200" s="175"/>
      <c r="L200" s="176">
        <f t="shared" si="43"/>
        <v>0</v>
      </c>
      <c r="M200" s="176">
        <f t="shared" si="44"/>
        <v>0</v>
      </c>
      <c r="N200" s="176">
        <f t="shared" si="45"/>
        <v>0</v>
      </c>
      <c r="O200" s="176">
        <f t="shared" si="46"/>
        <v>0</v>
      </c>
      <c r="Q200" s="216"/>
      <c r="R200" s="99"/>
    </row>
    <row r="201" spans="1:18" s="38" customFormat="1" ht="25.5" hidden="1" x14ac:dyDescent="0.25">
      <c r="A201" s="156"/>
      <c r="B201" s="239" t="s">
        <v>419</v>
      </c>
      <c r="C201" s="244" t="s">
        <v>30</v>
      </c>
      <c r="D201" s="174">
        <f t="shared" si="41"/>
        <v>0</v>
      </c>
      <c r="E201" s="245"/>
      <c r="F201" s="174"/>
      <c r="G201" s="226"/>
      <c r="H201" s="175">
        <f t="shared" si="42"/>
        <v>0</v>
      </c>
      <c r="I201" s="227"/>
      <c r="J201" s="175"/>
      <c r="K201" s="175"/>
      <c r="L201" s="176">
        <f t="shared" si="43"/>
        <v>0</v>
      </c>
      <c r="M201" s="176">
        <f t="shared" si="44"/>
        <v>0</v>
      </c>
      <c r="N201" s="176">
        <f t="shared" si="45"/>
        <v>0</v>
      </c>
      <c r="O201" s="176">
        <f t="shared" si="46"/>
        <v>0</v>
      </c>
      <c r="Q201" s="231"/>
      <c r="R201" s="232"/>
    </row>
    <row r="202" spans="1:18" hidden="1" x14ac:dyDescent="0.25">
      <c r="A202" s="6" t="s">
        <v>134</v>
      </c>
      <c r="B202" s="30" t="s">
        <v>29</v>
      </c>
      <c r="C202" s="236"/>
      <c r="D202" s="68">
        <f t="shared" si="41"/>
        <v>0</v>
      </c>
      <c r="E202" s="68">
        <f>E203+E204</f>
        <v>0</v>
      </c>
      <c r="F202" s="68">
        <f>F203+F204</f>
        <v>0</v>
      </c>
      <c r="G202" s="68">
        <f>G203+G204</f>
        <v>0</v>
      </c>
      <c r="H202" s="69">
        <f t="shared" si="42"/>
        <v>0</v>
      </c>
      <c r="I202" s="69">
        <f>I203+I204</f>
        <v>0</v>
      </c>
      <c r="J202" s="69">
        <f>J203+J204</f>
        <v>0</v>
      </c>
      <c r="K202" s="69">
        <f>K203+K204</f>
        <v>0</v>
      </c>
      <c r="L202" s="70">
        <f t="shared" si="43"/>
        <v>0</v>
      </c>
      <c r="M202" s="70">
        <f t="shared" si="44"/>
        <v>0</v>
      </c>
      <c r="N202" s="70">
        <f t="shared" si="45"/>
        <v>0</v>
      </c>
      <c r="O202" s="70">
        <f t="shared" si="46"/>
        <v>0</v>
      </c>
      <c r="Q202" s="216"/>
      <c r="R202" s="99">
        <f>L342-R201</f>
        <v>0</v>
      </c>
    </row>
    <row r="203" spans="1:18" hidden="1" x14ac:dyDescent="0.25">
      <c r="A203" s="20"/>
      <c r="B203" s="240" t="s">
        <v>420</v>
      </c>
      <c r="C203" s="243" t="s">
        <v>30</v>
      </c>
      <c r="D203" s="174">
        <f t="shared" si="41"/>
        <v>0</v>
      </c>
      <c r="E203" s="245"/>
      <c r="F203" s="174"/>
      <c r="G203" s="226"/>
      <c r="H203" s="175">
        <f t="shared" si="42"/>
        <v>0</v>
      </c>
      <c r="I203" s="227"/>
      <c r="J203" s="175"/>
      <c r="K203" s="175"/>
      <c r="L203" s="176">
        <f t="shared" si="43"/>
        <v>0</v>
      </c>
      <c r="M203" s="176">
        <f t="shared" si="44"/>
        <v>0</v>
      </c>
      <c r="N203" s="176">
        <f t="shared" si="45"/>
        <v>0</v>
      </c>
      <c r="O203" s="176">
        <f t="shared" si="46"/>
        <v>0</v>
      </c>
      <c r="Q203" s="216"/>
      <c r="R203" s="99"/>
    </row>
    <row r="204" spans="1:18" s="38" customFormat="1" ht="25.5" hidden="1" x14ac:dyDescent="0.25">
      <c r="A204" s="156"/>
      <c r="B204" s="239" t="s">
        <v>419</v>
      </c>
      <c r="C204" s="244" t="s">
        <v>30</v>
      </c>
      <c r="D204" s="174">
        <f t="shared" si="41"/>
        <v>0</v>
      </c>
      <c r="E204" s="245"/>
      <c r="F204" s="174"/>
      <c r="G204" s="226"/>
      <c r="H204" s="175">
        <f t="shared" si="42"/>
        <v>0</v>
      </c>
      <c r="I204" s="227"/>
      <c r="J204" s="175"/>
      <c r="K204" s="175"/>
      <c r="L204" s="176">
        <f t="shared" si="43"/>
        <v>0</v>
      </c>
      <c r="M204" s="176">
        <f t="shared" si="44"/>
        <v>0</v>
      </c>
      <c r="N204" s="176">
        <f t="shared" si="45"/>
        <v>0</v>
      </c>
      <c r="O204" s="176">
        <f t="shared" si="46"/>
        <v>0</v>
      </c>
      <c r="Q204" s="231"/>
      <c r="R204" s="232"/>
    </row>
    <row r="205" spans="1:18" hidden="1" x14ac:dyDescent="0.25">
      <c r="A205" s="6" t="s">
        <v>135</v>
      </c>
      <c r="B205" s="30" t="s">
        <v>65</v>
      </c>
      <c r="C205" s="515" t="s">
        <v>30</v>
      </c>
      <c r="D205" s="174">
        <f t="shared" si="41"/>
        <v>0</v>
      </c>
      <c r="E205" s="245"/>
      <c r="F205" s="174"/>
      <c r="G205" s="226"/>
      <c r="H205" s="175">
        <f t="shared" si="42"/>
        <v>0</v>
      </c>
      <c r="I205" s="227"/>
      <c r="J205" s="175"/>
      <c r="K205" s="175"/>
      <c r="L205" s="176">
        <f t="shared" si="43"/>
        <v>0</v>
      </c>
      <c r="M205" s="176">
        <f t="shared" si="44"/>
        <v>0</v>
      </c>
      <c r="N205" s="176">
        <f t="shared" si="45"/>
        <v>0</v>
      </c>
      <c r="O205" s="176">
        <f t="shared" si="46"/>
        <v>0</v>
      </c>
      <c r="Q205" s="216"/>
      <c r="R205" s="99">
        <f>L345-R204</f>
        <v>0</v>
      </c>
    </row>
    <row r="206" spans="1:18" hidden="1" x14ac:dyDescent="0.25">
      <c r="A206" s="20"/>
      <c r="B206" s="240" t="s">
        <v>420</v>
      </c>
      <c r="C206" s="516"/>
      <c r="D206" s="177" t="s">
        <v>178</v>
      </c>
      <c r="E206" s="246"/>
      <c r="F206" s="177"/>
      <c r="G206" s="229"/>
      <c r="H206" s="178">
        <f t="shared" si="42"/>
        <v>0</v>
      </c>
      <c r="I206" s="230"/>
      <c r="J206" s="178"/>
      <c r="K206" s="178"/>
      <c r="L206" s="179"/>
      <c r="M206" s="179"/>
      <c r="N206" s="179"/>
      <c r="O206" s="179"/>
      <c r="Q206" s="216"/>
      <c r="R206" s="99"/>
    </row>
    <row r="207" spans="1:18" x14ac:dyDescent="0.25">
      <c r="A207" s="21" t="s">
        <v>87</v>
      </c>
      <c r="B207" s="22" t="s">
        <v>184</v>
      </c>
      <c r="C207" s="247"/>
      <c r="D207" s="24">
        <f>D163+D166+D169+D172+D175+D178+D181+D184+D187+D190+D193+D196+D199+D202+D205</f>
        <v>445</v>
      </c>
      <c r="E207" s="24">
        <f t="shared" ref="E207:O207" si="47">E163+E166+E169+E172+E175+E178+E181+E184+E187+E190+E193+E196+E199+E202+E205</f>
        <v>0</v>
      </c>
      <c r="F207" s="24">
        <f t="shared" si="47"/>
        <v>0</v>
      </c>
      <c r="G207" s="24">
        <f t="shared" si="47"/>
        <v>445</v>
      </c>
      <c r="H207" s="242">
        <f t="shared" si="47"/>
        <v>0</v>
      </c>
      <c r="I207" s="242">
        <f t="shared" si="47"/>
        <v>0</v>
      </c>
      <c r="J207" s="242">
        <f t="shared" si="47"/>
        <v>0</v>
      </c>
      <c r="K207" s="242">
        <f t="shared" si="47"/>
        <v>0</v>
      </c>
      <c r="L207" s="88">
        <f t="shared" si="47"/>
        <v>445</v>
      </c>
      <c r="M207" s="88">
        <f t="shared" si="47"/>
        <v>0</v>
      </c>
      <c r="N207" s="88">
        <f t="shared" si="47"/>
        <v>0</v>
      </c>
      <c r="O207" s="88">
        <f t="shared" si="47"/>
        <v>445</v>
      </c>
    </row>
    <row r="208" spans="1:18" ht="15.95" customHeight="1" x14ac:dyDescent="0.25">
      <c r="A208" s="20" t="s">
        <v>88</v>
      </c>
      <c r="B208" s="523" t="s">
        <v>69</v>
      </c>
      <c r="C208" s="523"/>
      <c r="D208" s="523"/>
      <c r="E208" s="523"/>
      <c r="F208" s="523"/>
      <c r="G208" s="523"/>
      <c r="H208" s="523"/>
      <c r="I208" s="523"/>
      <c r="J208" s="523"/>
      <c r="K208" s="523"/>
      <c r="L208" s="523"/>
      <c r="M208" s="523"/>
      <c r="N208" s="523"/>
      <c r="O208" s="523"/>
    </row>
    <row r="209" spans="1:18" ht="19.5" hidden="1" customHeight="1" x14ac:dyDescent="0.25">
      <c r="A209" s="160" t="s">
        <v>138</v>
      </c>
      <c r="B209" s="30" t="s">
        <v>20</v>
      </c>
      <c r="C209" s="248" t="s">
        <v>24</v>
      </c>
      <c r="D209" s="68">
        <f>E209+G209</f>
        <v>0</v>
      </c>
      <c r="E209" s="68">
        <f>E210+E211</f>
        <v>0</v>
      </c>
      <c r="F209" s="68">
        <f>F210+F211</f>
        <v>0</v>
      </c>
      <c r="G209" s="68">
        <f>G210+G211</f>
        <v>0</v>
      </c>
      <c r="H209" s="69">
        <f>I209+K209</f>
        <v>0</v>
      </c>
      <c r="I209" s="69">
        <f>I210+I211</f>
        <v>0</v>
      </c>
      <c r="J209" s="69">
        <f>J210+J211</f>
        <v>0</v>
      </c>
      <c r="K209" s="69">
        <f>K210+K211</f>
        <v>0</v>
      </c>
      <c r="L209" s="70">
        <f>M209+O209</f>
        <v>0</v>
      </c>
      <c r="M209" s="70">
        <f t="shared" ref="M209:O212" si="48">E209+I209</f>
        <v>0</v>
      </c>
      <c r="N209" s="70">
        <f t="shared" si="48"/>
        <v>0</v>
      </c>
      <c r="O209" s="70">
        <f t="shared" si="48"/>
        <v>0</v>
      </c>
    </row>
    <row r="210" spans="1:18" ht="26.25" hidden="1" x14ac:dyDescent="0.25">
      <c r="A210" s="164"/>
      <c r="B210" s="170" t="s">
        <v>342</v>
      </c>
      <c r="C210" s="143" t="s">
        <v>24</v>
      </c>
      <c r="D210" s="68">
        <f>E210+G210</f>
        <v>0</v>
      </c>
      <c r="E210" s="68"/>
      <c r="F210" s="68"/>
      <c r="G210" s="68"/>
      <c r="H210" s="69">
        <f>I210+K210</f>
        <v>0</v>
      </c>
      <c r="I210" s="69"/>
      <c r="J210" s="69"/>
      <c r="K210" s="69"/>
      <c r="L210" s="70">
        <f>M210+O210</f>
        <v>0</v>
      </c>
      <c r="M210" s="70">
        <f t="shared" si="48"/>
        <v>0</v>
      </c>
      <c r="N210" s="70">
        <f t="shared" si="48"/>
        <v>0</v>
      </c>
      <c r="O210" s="70">
        <f t="shared" si="48"/>
        <v>0</v>
      </c>
    </row>
    <row r="211" spans="1:18" ht="39.75" hidden="1" customHeight="1" x14ac:dyDescent="0.25">
      <c r="A211" s="172"/>
      <c r="B211" s="193" t="s">
        <v>430</v>
      </c>
      <c r="C211" s="143" t="s">
        <v>24</v>
      </c>
      <c r="D211" s="68">
        <f>E211+G211</f>
        <v>0</v>
      </c>
      <c r="E211" s="68"/>
      <c r="F211" s="68"/>
      <c r="G211" s="68"/>
      <c r="H211" s="69">
        <f>I211+K211</f>
        <v>0</v>
      </c>
      <c r="I211" s="69"/>
      <c r="J211" s="69"/>
      <c r="K211" s="69"/>
      <c r="L211" s="70">
        <f>M211+O211</f>
        <v>0</v>
      </c>
      <c r="M211" s="70">
        <f t="shared" si="48"/>
        <v>0</v>
      </c>
      <c r="N211" s="70">
        <f t="shared" si="48"/>
        <v>0</v>
      </c>
      <c r="O211" s="70">
        <f t="shared" si="48"/>
        <v>0</v>
      </c>
    </row>
    <row r="212" spans="1:18" s="38" customFormat="1" hidden="1" x14ac:dyDescent="0.25">
      <c r="A212" s="6" t="s">
        <v>139</v>
      </c>
      <c r="B212" s="27" t="s">
        <v>52</v>
      </c>
      <c r="C212" s="506" t="s">
        <v>24</v>
      </c>
      <c r="D212" s="174">
        <f>E212+G212</f>
        <v>0</v>
      </c>
      <c r="E212" s="249"/>
      <c r="F212" s="174"/>
      <c r="G212" s="249">
        <f>G213</f>
        <v>0</v>
      </c>
      <c r="H212" s="175">
        <f>I212+K212</f>
        <v>0</v>
      </c>
      <c r="I212" s="250"/>
      <c r="J212" s="175"/>
      <c r="K212" s="250"/>
      <c r="L212" s="176">
        <f>M212+O212</f>
        <v>0</v>
      </c>
      <c r="M212" s="251">
        <f t="shared" si="48"/>
        <v>0</v>
      </c>
      <c r="N212" s="176">
        <f t="shared" si="48"/>
        <v>0</v>
      </c>
      <c r="O212" s="234">
        <f t="shared" si="48"/>
        <v>0</v>
      </c>
      <c r="Q212" s="2"/>
      <c r="R212" s="2"/>
    </row>
    <row r="213" spans="1:18" s="38" customFormat="1" hidden="1" x14ac:dyDescent="0.25">
      <c r="A213" s="156"/>
      <c r="B213" s="240" t="s">
        <v>420</v>
      </c>
      <c r="C213" s="517"/>
      <c r="D213" s="182"/>
      <c r="E213" s="182"/>
      <c r="F213" s="182"/>
      <c r="G213" s="317"/>
      <c r="H213" s="183"/>
      <c r="I213" s="318"/>
      <c r="J213" s="183"/>
      <c r="K213" s="318"/>
      <c r="L213" s="184"/>
      <c r="M213" s="319"/>
      <c r="N213" s="184"/>
      <c r="O213" s="321"/>
      <c r="Q213" s="2"/>
      <c r="R213" s="2"/>
    </row>
    <row r="214" spans="1:18" s="38" customFormat="1" x14ac:dyDescent="0.25">
      <c r="A214" s="160" t="s">
        <v>89</v>
      </c>
      <c r="B214" s="36" t="s">
        <v>70</v>
      </c>
      <c r="C214" s="384" t="s">
        <v>24</v>
      </c>
      <c r="D214" s="245">
        <f>E214+G214</f>
        <v>146</v>
      </c>
      <c r="E214" s="174">
        <v>146</v>
      </c>
      <c r="F214" s="174">
        <v>106.6</v>
      </c>
      <c r="G214" s="174">
        <f>G215+G217+G216</f>
        <v>0</v>
      </c>
      <c r="H214" s="175">
        <f>I214+K214</f>
        <v>0</v>
      </c>
      <c r="I214" s="175">
        <f>I215+I217+I216</f>
        <v>0</v>
      </c>
      <c r="J214" s="175">
        <f>J215+J217+J216</f>
        <v>0</v>
      </c>
      <c r="K214" s="175">
        <f>K215+K217+K216</f>
        <v>0</v>
      </c>
      <c r="L214" s="176">
        <f>M214+O214</f>
        <v>146</v>
      </c>
      <c r="M214" s="176">
        <f t="shared" ref="M214:O217" si="49">E214+I214</f>
        <v>146</v>
      </c>
      <c r="N214" s="176">
        <f t="shared" si="49"/>
        <v>106.6</v>
      </c>
      <c r="O214" s="176">
        <f t="shared" si="49"/>
        <v>0</v>
      </c>
      <c r="Q214" s="2"/>
      <c r="R214" s="2"/>
    </row>
    <row r="215" spans="1:18" s="38" customFormat="1" hidden="1" x14ac:dyDescent="0.25">
      <c r="A215" s="164"/>
      <c r="B215" s="313" t="s">
        <v>420</v>
      </c>
      <c r="C215" s="386" t="s">
        <v>24</v>
      </c>
      <c r="D215" s="401">
        <f>E215+G215</f>
        <v>0</v>
      </c>
      <c r="E215" s="182"/>
      <c r="F215" s="182"/>
      <c r="G215" s="182"/>
      <c r="H215" s="183">
        <f>I215+K215</f>
        <v>0</v>
      </c>
      <c r="I215" s="183"/>
      <c r="J215" s="183"/>
      <c r="K215" s="183"/>
      <c r="L215" s="184">
        <f>M215+O215</f>
        <v>0</v>
      </c>
      <c r="M215" s="184">
        <f t="shared" si="49"/>
        <v>0</v>
      </c>
      <c r="N215" s="184">
        <f t="shared" si="49"/>
        <v>0</v>
      </c>
      <c r="O215" s="184">
        <f t="shared" si="49"/>
        <v>0</v>
      </c>
      <c r="Q215" s="2"/>
      <c r="R215" s="2"/>
    </row>
    <row r="216" spans="1:18" s="38" customFormat="1" ht="25.5" hidden="1" x14ac:dyDescent="0.25">
      <c r="A216" s="164"/>
      <c r="B216" s="320" t="s">
        <v>419</v>
      </c>
      <c r="C216" s="386" t="s">
        <v>24</v>
      </c>
      <c r="D216" s="401">
        <f>E216+G216</f>
        <v>0</v>
      </c>
      <c r="E216" s="182"/>
      <c r="F216" s="182"/>
      <c r="G216" s="182"/>
      <c r="H216" s="183">
        <f>I216+K216</f>
        <v>0</v>
      </c>
      <c r="I216" s="183"/>
      <c r="J216" s="183"/>
      <c r="K216" s="183"/>
      <c r="L216" s="184">
        <f>M216+O216</f>
        <v>0</v>
      </c>
      <c r="M216" s="184">
        <f t="shared" si="49"/>
        <v>0</v>
      </c>
      <c r="N216" s="184">
        <f t="shared" si="49"/>
        <v>0</v>
      </c>
      <c r="O216" s="184">
        <f t="shared" si="49"/>
        <v>0</v>
      </c>
      <c r="Q216" s="2"/>
      <c r="R216" s="2"/>
    </row>
    <row r="217" spans="1:18" s="38" customFormat="1" ht="26.25" x14ac:dyDescent="0.25">
      <c r="A217" s="172"/>
      <c r="B217" s="314" t="s">
        <v>380</v>
      </c>
      <c r="C217" s="385"/>
      <c r="D217" s="246">
        <f>E217+G217</f>
        <v>0</v>
      </c>
      <c r="E217" s="177"/>
      <c r="F217" s="177"/>
      <c r="G217" s="177"/>
      <c r="H217" s="178">
        <f>I217+K217</f>
        <v>0</v>
      </c>
      <c r="I217" s="178"/>
      <c r="J217" s="178"/>
      <c r="K217" s="178"/>
      <c r="L217" s="179">
        <f>M217+O217</f>
        <v>0</v>
      </c>
      <c r="M217" s="179">
        <f t="shared" si="49"/>
        <v>0</v>
      </c>
      <c r="N217" s="179">
        <f t="shared" si="49"/>
        <v>0</v>
      </c>
      <c r="O217" s="179">
        <f t="shared" si="49"/>
        <v>0</v>
      </c>
      <c r="Q217" s="2"/>
      <c r="R217" s="2"/>
    </row>
    <row r="218" spans="1:18" ht="18" customHeight="1" x14ac:dyDescent="0.25">
      <c r="A218" s="21" t="s">
        <v>90</v>
      </c>
      <c r="B218" s="85" t="s">
        <v>185</v>
      </c>
      <c r="C218" s="268"/>
      <c r="D218" s="87">
        <f t="shared" ref="D218:O218" si="50">D214+D209+D212</f>
        <v>146</v>
      </c>
      <c r="E218" s="87">
        <f t="shared" si="50"/>
        <v>146</v>
      </c>
      <c r="F218" s="87">
        <f t="shared" si="50"/>
        <v>106.6</v>
      </c>
      <c r="G218" s="87">
        <f t="shared" si="50"/>
        <v>0</v>
      </c>
      <c r="H218" s="242">
        <f t="shared" si="50"/>
        <v>0</v>
      </c>
      <c r="I218" s="242">
        <f t="shared" si="50"/>
        <v>0</v>
      </c>
      <c r="J218" s="242">
        <f t="shared" si="50"/>
        <v>0</v>
      </c>
      <c r="K218" s="242">
        <f t="shared" si="50"/>
        <v>0</v>
      </c>
      <c r="L218" s="88">
        <f t="shared" si="50"/>
        <v>146</v>
      </c>
      <c r="M218" s="88">
        <f t="shared" si="50"/>
        <v>146</v>
      </c>
      <c r="N218" s="88">
        <f t="shared" si="50"/>
        <v>106.6</v>
      </c>
      <c r="O218" s="88">
        <f t="shared" si="50"/>
        <v>0</v>
      </c>
    </row>
    <row r="219" spans="1:18" x14ac:dyDescent="0.25">
      <c r="A219" s="296" t="s">
        <v>91</v>
      </c>
      <c r="B219" s="108" t="s">
        <v>177</v>
      </c>
      <c r="C219" s="396"/>
      <c r="D219" s="48">
        <f>D221+D222+D223+D224+D226+D225+D227+D228+D229</f>
        <v>1657.9</v>
      </c>
      <c r="E219" s="48">
        <f t="shared" ref="E219:O219" si="51">E221+E222+E223+E224+E226+E225+E227+E228+E229</f>
        <v>470.9</v>
      </c>
      <c r="F219" s="48">
        <f t="shared" si="51"/>
        <v>311.79999999999995</v>
      </c>
      <c r="G219" s="48">
        <f t="shared" si="51"/>
        <v>1187</v>
      </c>
      <c r="H219" s="49">
        <f t="shared" si="51"/>
        <v>1690.1</v>
      </c>
      <c r="I219" s="49">
        <f t="shared" si="51"/>
        <v>808.6</v>
      </c>
      <c r="J219" s="49">
        <f t="shared" si="51"/>
        <v>0</v>
      </c>
      <c r="K219" s="49">
        <f t="shared" si="51"/>
        <v>881.5</v>
      </c>
      <c r="L219" s="50">
        <f t="shared" si="51"/>
        <v>3348</v>
      </c>
      <c r="M219" s="50">
        <f t="shared" si="51"/>
        <v>1279.5</v>
      </c>
      <c r="N219" s="50">
        <f t="shared" si="51"/>
        <v>311.79999999999995</v>
      </c>
      <c r="O219" s="50">
        <f t="shared" si="51"/>
        <v>2068.5</v>
      </c>
    </row>
    <row r="220" spans="1:18" x14ac:dyDescent="0.25">
      <c r="A220" s="399"/>
      <c r="B220" s="252" t="s">
        <v>210</v>
      </c>
      <c r="C220" s="397"/>
      <c r="D220" s="253"/>
      <c r="E220" s="253"/>
      <c r="F220" s="253"/>
      <c r="G220" s="253"/>
      <c r="H220" s="254"/>
      <c r="I220" s="254"/>
      <c r="J220" s="254"/>
      <c r="K220" s="254"/>
      <c r="L220" s="255"/>
      <c r="M220" s="255"/>
      <c r="N220" s="255"/>
      <c r="O220" s="255"/>
      <c r="Q220" s="38"/>
      <c r="R220" s="38"/>
    </row>
    <row r="221" spans="1:18" ht="25.5" x14ac:dyDescent="0.25">
      <c r="A221" s="399"/>
      <c r="B221" s="256" t="s">
        <v>342</v>
      </c>
      <c r="C221" s="397"/>
      <c r="D221" s="253">
        <f>D14+D69+D73+D163+D210</f>
        <v>1187</v>
      </c>
      <c r="E221" s="253">
        <f t="shared" ref="E221:O221" si="52">E14+E69+E73+E163+E210</f>
        <v>0</v>
      </c>
      <c r="F221" s="253">
        <f t="shared" si="52"/>
        <v>0</v>
      </c>
      <c r="G221" s="253">
        <f t="shared" si="52"/>
        <v>1187</v>
      </c>
      <c r="H221" s="254">
        <f t="shared" si="52"/>
        <v>0</v>
      </c>
      <c r="I221" s="254">
        <f t="shared" si="52"/>
        <v>0</v>
      </c>
      <c r="J221" s="254">
        <f t="shared" si="52"/>
        <v>0</v>
      </c>
      <c r="K221" s="254">
        <f t="shared" si="52"/>
        <v>0</v>
      </c>
      <c r="L221" s="443">
        <f t="shared" si="52"/>
        <v>1187</v>
      </c>
      <c r="M221" s="443">
        <f t="shared" si="52"/>
        <v>0</v>
      </c>
      <c r="N221" s="443">
        <f t="shared" si="52"/>
        <v>0</v>
      </c>
      <c r="O221" s="443">
        <f t="shared" si="52"/>
        <v>1187</v>
      </c>
    </row>
    <row r="222" spans="1:18" ht="38.25" customHeight="1" x14ac:dyDescent="0.25">
      <c r="A222" s="399"/>
      <c r="B222" s="256" t="s">
        <v>341</v>
      </c>
      <c r="C222" s="397"/>
      <c r="D222" s="257">
        <f>D64+D65</f>
        <v>0</v>
      </c>
      <c r="E222" s="257">
        <f t="shared" ref="E222:O222" si="53">E64+E65</f>
        <v>0</v>
      </c>
      <c r="F222" s="257">
        <f t="shared" si="53"/>
        <v>0</v>
      </c>
      <c r="G222" s="257">
        <f t="shared" si="53"/>
        <v>0</v>
      </c>
      <c r="H222" s="258">
        <f t="shared" si="53"/>
        <v>1690.1</v>
      </c>
      <c r="I222" s="258">
        <f t="shared" si="53"/>
        <v>808.6</v>
      </c>
      <c r="J222" s="258">
        <f t="shared" si="53"/>
        <v>0</v>
      </c>
      <c r="K222" s="258">
        <f t="shared" si="53"/>
        <v>881.5</v>
      </c>
      <c r="L222" s="259">
        <f t="shared" si="53"/>
        <v>1690.1</v>
      </c>
      <c r="M222" s="259">
        <f t="shared" si="53"/>
        <v>808.6</v>
      </c>
      <c r="N222" s="259">
        <f t="shared" si="53"/>
        <v>0</v>
      </c>
      <c r="O222" s="259">
        <f t="shared" si="53"/>
        <v>881.5</v>
      </c>
    </row>
    <row r="223" spans="1:18" ht="16.5" hidden="1" customHeight="1" x14ac:dyDescent="0.25">
      <c r="A223" s="399"/>
      <c r="B223" s="109" t="s">
        <v>438</v>
      </c>
      <c r="C223" s="397"/>
      <c r="D223" s="257">
        <f>D66</f>
        <v>0</v>
      </c>
      <c r="E223" s="257">
        <f t="shared" ref="E223:O223" si="54">E66</f>
        <v>0</v>
      </c>
      <c r="F223" s="257">
        <f t="shared" si="54"/>
        <v>0</v>
      </c>
      <c r="G223" s="257">
        <f t="shared" si="54"/>
        <v>0</v>
      </c>
      <c r="H223" s="258">
        <f t="shared" si="54"/>
        <v>0</v>
      </c>
      <c r="I223" s="258">
        <f t="shared" si="54"/>
        <v>0</v>
      </c>
      <c r="J223" s="258">
        <f t="shared" si="54"/>
        <v>0</v>
      </c>
      <c r="K223" s="258">
        <f t="shared" si="54"/>
        <v>0</v>
      </c>
      <c r="L223" s="259">
        <f t="shared" si="54"/>
        <v>0</v>
      </c>
      <c r="M223" s="259">
        <f t="shared" si="54"/>
        <v>0</v>
      </c>
      <c r="N223" s="259">
        <f t="shared" si="54"/>
        <v>0</v>
      </c>
      <c r="O223" s="259">
        <f t="shared" si="54"/>
        <v>0</v>
      </c>
    </row>
    <row r="224" spans="1:18" ht="51.75" x14ac:dyDescent="0.25">
      <c r="A224" s="399"/>
      <c r="B224" s="109" t="s">
        <v>379</v>
      </c>
      <c r="C224" s="397"/>
      <c r="D224" s="257">
        <f>D152+D155</f>
        <v>324.89999999999998</v>
      </c>
      <c r="E224" s="257">
        <f>E152+E155</f>
        <v>324.89999999999998</v>
      </c>
      <c r="F224" s="257">
        <f t="shared" ref="F224:O224" si="55">F152+F155</f>
        <v>205.2</v>
      </c>
      <c r="G224" s="257">
        <f t="shared" si="55"/>
        <v>0</v>
      </c>
      <c r="H224" s="258">
        <f t="shared" si="55"/>
        <v>0</v>
      </c>
      <c r="I224" s="258">
        <f t="shared" si="55"/>
        <v>0</v>
      </c>
      <c r="J224" s="258">
        <f t="shared" si="55"/>
        <v>0</v>
      </c>
      <c r="K224" s="258">
        <f t="shared" si="55"/>
        <v>0</v>
      </c>
      <c r="L224" s="259">
        <f t="shared" si="55"/>
        <v>324.89999999999998</v>
      </c>
      <c r="M224" s="259">
        <f t="shared" si="55"/>
        <v>324.89999999999998</v>
      </c>
      <c r="N224" s="259">
        <f t="shared" si="55"/>
        <v>205.2</v>
      </c>
      <c r="O224" s="259">
        <f t="shared" si="55"/>
        <v>0</v>
      </c>
    </row>
    <row r="225" spans="1:15" ht="26.25" hidden="1" customHeight="1" x14ac:dyDescent="0.25">
      <c r="A225" s="399"/>
      <c r="B225" s="109" t="s">
        <v>378</v>
      </c>
      <c r="C225" s="397"/>
      <c r="D225" s="257">
        <f t="shared" ref="D225:O225" si="56">D78+D83+D86+D91+D96+D99+D102+D107</f>
        <v>0</v>
      </c>
      <c r="E225" s="257">
        <f t="shared" si="56"/>
        <v>0</v>
      </c>
      <c r="F225" s="257">
        <f t="shared" si="56"/>
        <v>0</v>
      </c>
      <c r="G225" s="257">
        <f t="shared" si="56"/>
        <v>0</v>
      </c>
      <c r="H225" s="258">
        <f t="shared" si="56"/>
        <v>0</v>
      </c>
      <c r="I225" s="258">
        <f t="shared" si="56"/>
        <v>0</v>
      </c>
      <c r="J225" s="258">
        <f t="shared" si="56"/>
        <v>0</v>
      </c>
      <c r="K225" s="258">
        <f t="shared" si="56"/>
        <v>0</v>
      </c>
      <c r="L225" s="259">
        <f t="shared" si="56"/>
        <v>0</v>
      </c>
      <c r="M225" s="259">
        <f t="shared" si="56"/>
        <v>0</v>
      </c>
      <c r="N225" s="259">
        <f t="shared" si="56"/>
        <v>0</v>
      </c>
      <c r="O225" s="259">
        <f t="shared" si="56"/>
        <v>0</v>
      </c>
    </row>
    <row r="226" spans="1:15" ht="26.25" x14ac:dyDescent="0.25">
      <c r="A226" s="400"/>
      <c r="B226" s="260" t="s">
        <v>380</v>
      </c>
      <c r="C226" s="398"/>
      <c r="D226" s="257">
        <f>D214</f>
        <v>146</v>
      </c>
      <c r="E226" s="257">
        <f t="shared" ref="E226:O227" si="57">E214</f>
        <v>146</v>
      </c>
      <c r="F226" s="257">
        <f t="shared" si="57"/>
        <v>106.6</v>
      </c>
      <c r="G226" s="257">
        <f t="shared" si="57"/>
        <v>0</v>
      </c>
      <c r="H226" s="258">
        <f t="shared" si="57"/>
        <v>0</v>
      </c>
      <c r="I226" s="258">
        <f t="shared" si="57"/>
        <v>0</v>
      </c>
      <c r="J226" s="258">
        <f t="shared" si="57"/>
        <v>0</v>
      </c>
      <c r="K226" s="258">
        <f t="shared" si="57"/>
        <v>0</v>
      </c>
      <c r="L226" s="259">
        <f t="shared" si="57"/>
        <v>146</v>
      </c>
      <c r="M226" s="259">
        <f t="shared" si="57"/>
        <v>146</v>
      </c>
      <c r="N226" s="259">
        <f t="shared" si="57"/>
        <v>106.6</v>
      </c>
      <c r="O226" s="259">
        <f t="shared" si="57"/>
        <v>0</v>
      </c>
    </row>
    <row r="227" spans="1:15" hidden="1" x14ac:dyDescent="0.25">
      <c r="A227" s="399"/>
      <c r="B227" s="109" t="s">
        <v>420</v>
      </c>
      <c r="C227" s="397"/>
      <c r="D227" s="257">
        <f>D215</f>
        <v>0</v>
      </c>
      <c r="E227" s="257">
        <f t="shared" si="57"/>
        <v>0</v>
      </c>
      <c r="F227" s="257">
        <f t="shared" si="57"/>
        <v>0</v>
      </c>
      <c r="G227" s="257">
        <f t="shared" si="57"/>
        <v>0</v>
      </c>
      <c r="H227" s="258">
        <f t="shared" si="57"/>
        <v>0</v>
      </c>
      <c r="I227" s="258">
        <f t="shared" si="57"/>
        <v>0</v>
      </c>
      <c r="J227" s="258">
        <f t="shared" si="57"/>
        <v>0</v>
      </c>
      <c r="K227" s="258">
        <f t="shared" si="57"/>
        <v>0</v>
      </c>
      <c r="L227" s="259">
        <f t="shared" si="57"/>
        <v>0</v>
      </c>
      <c r="M227" s="259">
        <f t="shared" si="57"/>
        <v>0</v>
      </c>
      <c r="N227" s="259">
        <f t="shared" si="57"/>
        <v>0</v>
      </c>
      <c r="O227" s="259">
        <f t="shared" si="57"/>
        <v>0</v>
      </c>
    </row>
    <row r="228" spans="1:15" ht="26.25" hidden="1" x14ac:dyDescent="0.25">
      <c r="A228" s="399"/>
      <c r="B228" s="109" t="s">
        <v>419</v>
      </c>
      <c r="C228" s="397"/>
      <c r="D228" s="257">
        <f t="shared" ref="D228:O228" si="58">D146+D149+D168+D171+D174+D177+D180+D183+D186+D189+D192+D195+D198+D201+D204+D216</f>
        <v>0</v>
      </c>
      <c r="E228" s="257">
        <f t="shared" si="58"/>
        <v>0</v>
      </c>
      <c r="F228" s="257">
        <f t="shared" si="58"/>
        <v>0</v>
      </c>
      <c r="G228" s="257">
        <f t="shared" si="58"/>
        <v>0</v>
      </c>
      <c r="H228" s="258">
        <f t="shared" si="58"/>
        <v>0</v>
      </c>
      <c r="I228" s="258">
        <f t="shared" si="58"/>
        <v>0</v>
      </c>
      <c r="J228" s="258">
        <f t="shared" si="58"/>
        <v>0</v>
      </c>
      <c r="K228" s="258">
        <f t="shared" si="58"/>
        <v>0</v>
      </c>
      <c r="L228" s="259">
        <f t="shared" si="58"/>
        <v>0</v>
      </c>
      <c r="M228" s="259">
        <f t="shared" si="58"/>
        <v>0</v>
      </c>
      <c r="N228" s="259">
        <f t="shared" si="58"/>
        <v>0</v>
      </c>
      <c r="O228" s="259">
        <f t="shared" si="58"/>
        <v>0</v>
      </c>
    </row>
    <row r="229" spans="1:15" ht="39" hidden="1" customHeight="1" x14ac:dyDescent="0.25">
      <c r="A229" s="400"/>
      <c r="B229" s="260" t="s">
        <v>430</v>
      </c>
      <c r="C229" s="398"/>
      <c r="D229" s="257">
        <f>D211</f>
        <v>0</v>
      </c>
      <c r="E229" s="257">
        <f t="shared" ref="E229:O229" si="59">E211</f>
        <v>0</v>
      </c>
      <c r="F229" s="257">
        <f t="shared" si="59"/>
        <v>0</v>
      </c>
      <c r="G229" s="257">
        <f t="shared" si="59"/>
        <v>0</v>
      </c>
      <c r="H229" s="258">
        <f t="shared" si="59"/>
        <v>0</v>
      </c>
      <c r="I229" s="258">
        <f t="shared" si="59"/>
        <v>0</v>
      </c>
      <c r="J229" s="258">
        <f t="shared" si="59"/>
        <v>0</v>
      </c>
      <c r="K229" s="258">
        <f t="shared" si="59"/>
        <v>0</v>
      </c>
      <c r="L229" s="259">
        <f t="shared" si="59"/>
        <v>0</v>
      </c>
      <c r="M229" s="259">
        <f t="shared" si="59"/>
        <v>0</v>
      </c>
      <c r="N229" s="259">
        <f t="shared" si="59"/>
        <v>0</v>
      </c>
      <c r="O229" s="259">
        <f t="shared" si="59"/>
        <v>0</v>
      </c>
    </row>
    <row r="230" spans="1:15" x14ac:dyDescent="0.25">
      <c r="A230" s="110"/>
      <c r="B230" s="127"/>
      <c r="C230" s="261"/>
      <c r="D230" s="127"/>
      <c r="E230" s="127"/>
      <c r="F230" s="262"/>
      <c r="G230" s="262"/>
      <c r="H230" s="262"/>
      <c r="I230" s="262"/>
      <c r="J230" s="262"/>
      <c r="K230" s="127"/>
      <c r="L230" s="262"/>
      <c r="M230" s="262"/>
      <c r="N230" s="262"/>
      <c r="O230" s="18"/>
    </row>
    <row r="231" spans="1:15" x14ac:dyDescent="0.25">
      <c r="A231" s="110"/>
      <c r="B231" s="7"/>
      <c r="C231" s="263"/>
      <c r="D231" s="7"/>
      <c r="E231" s="7"/>
      <c r="F231" s="114"/>
      <c r="G231" s="7"/>
      <c r="H231" s="7"/>
      <c r="I231" s="7"/>
      <c r="J231" s="7"/>
      <c r="L231" s="7"/>
      <c r="M231" s="7"/>
      <c r="N231" s="7"/>
      <c r="O231" s="7"/>
    </row>
    <row r="232" spans="1:15" x14ac:dyDescent="0.25">
      <c r="A232" s="7"/>
      <c r="B232" s="7"/>
      <c r="C232" s="264"/>
      <c r="D232" s="7"/>
      <c r="E232" s="7"/>
      <c r="F232" s="7"/>
      <c r="G232" s="7"/>
      <c r="H232" s="7"/>
      <c r="I232" s="7"/>
      <c r="J232" s="7"/>
      <c r="L232" s="7"/>
      <c r="M232" s="7"/>
      <c r="N232" s="7"/>
    </row>
    <row r="233" spans="1:15" x14ac:dyDescent="0.25">
      <c r="A233" s="7"/>
      <c r="B233" s="7"/>
      <c r="C233" s="264"/>
      <c r="D233" s="7"/>
      <c r="E233" s="7"/>
      <c r="F233" s="7"/>
      <c r="G233" s="7"/>
      <c r="H233" s="7"/>
      <c r="I233" s="7"/>
      <c r="J233" s="7"/>
      <c r="L233" s="7"/>
      <c r="M233" s="7"/>
      <c r="N233" s="7"/>
    </row>
    <row r="234" spans="1:15" x14ac:dyDescent="0.25">
      <c r="A234" s="7"/>
      <c r="B234" s="7"/>
      <c r="C234" s="264"/>
      <c r="D234" s="7"/>
      <c r="E234" s="7"/>
      <c r="F234" s="7"/>
      <c r="G234" s="7"/>
      <c r="H234" s="7"/>
      <c r="I234" s="7"/>
      <c r="J234" s="7"/>
      <c r="L234" s="7"/>
      <c r="M234" s="7"/>
      <c r="N234" s="7"/>
    </row>
    <row r="235" spans="1:15" x14ac:dyDescent="0.25">
      <c r="A235" s="7"/>
      <c r="B235" s="7"/>
      <c r="C235" s="264"/>
      <c r="D235" s="7"/>
      <c r="E235" s="7"/>
      <c r="F235" s="7"/>
      <c r="G235" s="7"/>
      <c r="H235" s="7"/>
      <c r="I235" s="7"/>
      <c r="J235" s="7"/>
      <c r="L235" s="7"/>
      <c r="M235" s="7"/>
      <c r="N235" s="7"/>
    </row>
    <row r="236" spans="1:15" x14ac:dyDescent="0.25">
      <c r="A236" s="7"/>
      <c r="B236" s="7"/>
      <c r="C236" s="264"/>
      <c r="D236" s="7"/>
      <c r="E236" s="7"/>
      <c r="F236" s="7"/>
      <c r="G236" s="7"/>
      <c r="H236" s="7"/>
      <c r="I236" s="7"/>
      <c r="J236" s="7"/>
      <c r="L236" s="7"/>
      <c r="M236" s="7"/>
      <c r="N236" s="7"/>
    </row>
    <row r="237" spans="1:15" x14ac:dyDescent="0.25">
      <c r="A237" s="7"/>
      <c r="B237" s="7"/>
      <c r="C237" s="264"/>
      <c r="D237" s="7"/>
      <c r="E237" s="7"/>
      <c r="F237" s="7"/>
      <c r="G237" s="7" t="s">
        <v>178</v>
      </c>
      <c r="H237" s="7"/>
      <c r="I237" s="7"/>
      <c r="J237" s="7"/>
      <c r="L237" s="7"/>
      <c r="M237" s="7"/>
      <c r="N237" s="7"/>
    </row>
    <row r="238" spans="1:15" x14ac:dyDescent="0.25">
      <c r="A238" s="7"/>
      <c r="B238" s="7"/>
      <c r="C238" s="264"/>
      <c r="D238" s="7"/>
      <c r="E238" s="7"/>
      <c r="F238" s="7"/>
      <c r="G238" s="7"/>
      <c r="H238" s="7"/>
      <c r="I238" s="7"/>
      <c r="J238" s="7"/>
      <c r="L238" s="7"/>
      <c r="M238" s="7"/>
      <c r="N238" s="7"/>
    </row>
    <row r="239" spans="1:15" x14ac:dyDescent="0.25">
      <c r="A239" s="7"/>
      <c r="B239" s="7"/>
      <c r="C239" s="264"/>
      <c r="D239" s="7"/>
      <c r="E239" s="7"/>
      <c r="F239" s="7"/>
      <c r="G239" s="7"/>
      <c r="H239" s="7"/>
      <c r="I239" s="7"/>
      <c r="J239" s="7"/>
      <c r="L239" s="7"/>
      <c r="M239" s="7"/>
      <c r="N239" s="7"/>
    </row>
    <row r="240" spans="1:15" x14ac:dyDescent="0.25">
      <c r="A240" s="7"/>
      <c r="B240" s="7"/>
      <c r="C240" s="264"/>
      <c r="D240" s="7"/>
      <c r="E240" s="7"/>
      <c r="F240" s="7"/>
      <c r="G240" s="7"/>
      <c r="H240" s="7"/>
      <c r="I240" s="7"/>
      <c r="J240" s="7"/>
      <c r="L240" s="7"/>
      <c r="M240" s="7"/>
      <c r="N240" s="7"/>
    </row>
    <row r="241" spans="1:14" x14ac:dyDescent="0.25">
      <c r="A241" s="7"/>
      <c r="B241" s="7"/>
      <c r="C241" s="264"/>
      <c r="D241" s="7"/>
      <c r="E241" s="7"/>
      <c r="F241" s="7"/>
      <c r="G241" s="7"/>
      <c r="H241" s="7"/>
      <c r="I241" s="7"/>
      <c r="J241" s="7"/>
      <c r="L241" s="7"/>
      <c r="M241" s="7"/>
      <c r="N241" s="7"/>
    </row>
    <row r="242" spans="1:14" x14ac:dyDescent="0.25">
      <c r="A242" s="7"/>
      <c r="B242" s="7"/>
      <c r="C242" s="264"/>
      <c r="D242" s="7"/>
      <c r="E242" s="7"/>
      <c r="F242" s="7"/>
      <c r="G242" s="7"/>
      <c r="H242" s="7"/>
      <c r="I242" s="7"/>
      <c r="J242" s="7"/>
      <c r="L242" s="7"/>
      <c r="M242" s="7"/>
      <c r="N242" s="7"/>
    </row>
    <row r="243" spans="1:14" x14ac:dyDescent="0.25">
      <c r="A243" s="7"/>
      <c r="B243" s="7"/>
      <c r="C243" s="264"/>
      <c r="D243" s="7"/>
      <c r="E243" s="7"/>
      <c r="F243" s="7"/>
      <c r="G243" s="7"/>
      <c r="H243" s="7"/>
      <c r="I243" s="7"/>
      <c r="J243" s="7"/>
      <c r="L243" s="7"/>
      <c r="M243" s="7"/>
      <c r="N243" s="7"/>
    </row>
    <row r="244" spans="1:14" x14ac:dyDescent="0.25">
      <c r="A244" s="7"/>
      <c r="B244" s="7"/>
      <c r="C244" s="264"/>
      <c r="D244" s="7"/>
      <c r="E244" s="7"/>
      <c r="F244" s="7"/>
      <c r="G244" s="7"/>
      <c r="H244" s="7"/>
      <c r="I244" s="7"/>
      <c r="J244" s="7"/>
      <c r="L244" s="7"/>
      <c r="M244" s="7"/>
      <c r="N244" s="7"/>
    </row>
    <row r="245" spans="1:14" x14ac:dyDescent="0.25">
      <c r="A245" s="7"/>
      <c r="B245" s="7"/>
      <c r="C245" s="264"/>
      <c r="D245" s="7"/>
      <c r="E245" s="7"/>
      <c r="F245" s="7"/>
      <c r="G245" s="7"/>
      <c r="H245" s="7"/>
      <c r="I245" s="7"/>
      <c r="J245" s="7"/>
      <c r="L245" s="7"/>
      <c r="M245" s="7"/>
      <c r="N245" s="7"/>
    </row>
    <row r="246" spans="1:14" x14ac:dyDescent="0.25">
      <c r="A246" s="7"/>
      <c r="B246" s="7"/>
      <c r="C246" s="264"/>
      <c r="D246" s="7"/>
      <c r="E246" s="7"/>
      <c r="F246" s="7"/>
      <c r="G246" s="7"/>
      <c r="H246" s="7"/>
      <c r="I246" s="7"/>
      <c r="J246" s="7"/>
      <c r="L246" s="7"/>
      <c r="M246" s="7"/>
      <c r="N246" s="7"/>
    </row>
    <row r="247" spans="1:14" x14ac:dyDescent="0.25">
      <c r="A247" s="7"/>
      <c r="B247" s="7"/>
      <c r="C247" s="264"/>
      <c r="D247" s="7"/>
      <c r="E247" s="7"/>
      <c r="F247" s="7"/>
      <c r="G247" s="7"/>
      <c r="H247" s="7"/>
      <c r="I247" s="7"/>
      <c r="J247" s="7"/>
      <c r="L247" s="7"/>
      <c r="M247" s="7"/>
      <c r="N247" s="7"/>
    </row>
    <row r="248" spans="1:14" x14ac:dyDescent="0.25">
      <c r="A248" s="7"/>
      <c r="B248" s="7"/>
      <c r="C248" s="264"/>
      <c r="D248" s="7"/>
      <c r="E248" s="7"/>
      <c r="F248" s="7"/>
      <c r="G248" s="7"/>
      <c r="H248" s="7"/>
      <c r="I248" s="7"/>
      <c r="J248" s="7"/>
      <c r="L248" s="7"/>
      <c r="M248" s="7"/>
      <c r="N248" s="7"/>
    </row>
    <row r="249" spans="1:14" x14ac:dyDescent="0.25">
      <c r="A249" s="7"/>
      <c r="B249" s="7"/>
      <c r="C249" s="264"/>
      <c r="D249" s="7"/>
      <c r="E249" s="7"/>
      <c r="F249" s="7"/>
      <c r="G249" s="7"/>
      <c r="H249" s="7"/>
      <c r="I249" s="7"/>
      <c r="J249" s="7"/>
      <c r="L249" s="7"/>
      <c r="M249" s="7"/>
      <c r="N249" s="7"/>
    </row>
    <row r="250" spans="1:14" x14ac:dyDescent="0.25">
      <c r="A250" s="7"/>
      <c r="B250" s="7"/>
      <c r="C250" s="264"/>
      <c r="D250" s="7"/>
      <c r="E250" s="7"/>
      <c r="F250" s="7"/>
      <c r="G250" s="7"/>
      <c r="H250" s="7"/>
      <c r="I250" s="7"/>
      <c r="J250" s="7"/>
      <c r="L250" s="7"/>
      <c r="M250" s="7"/>
      <c r="N250" s="7"/>
    </row>
    <row r="251" spans="1:14" x14ac:dyDescent="0.25">
      <c r="A251" s="7"/>
      <c r="B251" s="7"/>
      <c r="C251" s="264"/>
      <c r="D251" s="7"/>
      <c r="E251" s="7"/>
      <c r="F251" s="7"/>
      <c r="G251" s="7"/>
      <c r="H251" s="7"/>
      <c r="I251" s="7"/>
      <c r="J251" s="7"/>
      <c r="L251" s="7"/>
      <c r="M251" s="7"/>
      <c r="N251" s="7"/>
    </row>
    <row r="252" spans="1:14" x14ac:dyDescent="0.25">
      <c r="A252" s="7"/>
      <c r="B252" s="7"/>
      <c r="C252" s="264"/>
      <c r="D252" s="7"/>
      <c r="E252" s="7"/>
      <c r="F252" s="7"/>
      <c r="G252" s="7"/>
      <c r="H252" s="7"/>
      <c r="I252" s="7"/>
      <c r="J252" s="7"/>
      <c r="L252" s="7"/>
      <c r="M252" s="7"/>
      <c r="N252" s="7"/>
    </row>
    <row r="253" spans="1:14" x14ac:dyDescent="0.25">
      <c r="A253" s="7"/>
      <c r="B253" s="7"/>
      <c r="C253" s="264"/>
      <c r="D253" s="7"/>
      <c r="E253" s="7"/>
      <c r="F253" s="7"/>
      <c r="G253" s="7"/>
      <c r="H253" s="7"/>
      <c r="I253" s="7"/>
      <c r="J253" s="7"/>
      <c r="L253" s="7"/>
      <c r="M253" s="7"/>
      <c r="N253" s="7"/>
    </row>
    <row r="254" spans="1:14" x14ac:dyDescent="0.25">
      <c r="A254" s="7"/>
      <c r="B254" s="7"/>
      <c r="C254" s="264"/>
      <c r="D254" s="7"/>
      <c r="E254" s="7"/>
      <c r="F254" s="7"/>
      <c r="G254" s="7"/>
      <c r="H254" s="7"/>
      <c r="I254" s="7"/>
      <c r="J254" s="7"/>
      <c r="L254" s="7"/>
      <c r="M254" s="7"/>
      <c r="N254" s="7"/>
    </row>
    <row r="255" spans="1:14" x14ac:dyDescent="0.25">
      <c r="A255" s="7"/>
      <c r="B255" s="7"/>
      <c r="C255" s="264"/>
      <c r="D255" s="7"/>
      <c r="E255" s="7"/>
      <c r="F255" s="7"/>
      <c r="G255" s="7"/>
      <c r="H255" s="7"/>
      <c r="I255" s="7"/>
      <c r="J255" s="7"/>
      <c r="L255" s="7"/>
      <c r="M255" s="7"/>
      <c r="N255" s="7"/>
    </row>
    <row r="256" spans="1:14" x14ac:dyDescent="0.25">
      <c r="A256" s="7"/>
      <c r="B256" s="7"/>
      <c r="C256" s="264"/>
      <c r="D256" s="7"/>
      <c r="E256" s="7"/>
      <c r="F256" s="7"/>
      <c r="G256" s="7"/>
      <c r="H256" s="7"/>
      <c r="I256" s="7"/>
      <c r="J256" s="7"/>
      <c r="L256" s="7"/>
      <c r="M256" s="7"/>
      <c r="N256" s="7"/>
    </row>
    <row r="257" spans="1:14" x14ac:dyDescent="0.25">
      <c r="A257" s="7"/>
      <c r="B257" s="7"/>
      <c r="C257" s="264"/>
      <c r="D257" s="7"/>
      <c r="E257" s="7"/>
      <c r="F257" s="7"/>
      <c r="G257" s="7"/>
      <c r="H257" s="7"/>
      <c r="I257" s="7"/>
      <c r="J257" s="7"/>
      <c r="L257" s="7"/>
      <c r="M257" s="7"/>
      <c r="N257" s="7"/>
    </row>
    <row r="258" spans="1:14" x14ac:dyDescent="0.25">
      <c r="A258" s="7"/>
      <c r="B258" s="7"/>
      <c r="C258" s="264"/>
      <c r="D258" s="7"/>
      <c r="E258" s="7"/>
      <c r="F258" s="7"/>
      <c r="G258" s="7"/>
      <c r="H258" s="7"/>
      <c r="I258" s="7"/>
      <c r="J258" s="7"/>
      <c r="L258" s="7"/>
      <c r="M258" s="7"/>
      <c r="N258" s="7"/>
    </row>
    <row r="259" spans="1:14" x14ac:dyDescent="0.25">
      <c r="A259" s="7"/>
      <c r="B259" s="7"/>
      <c r="C259" s="264"/>
      <c r="D259" s="7"/>
      <c r="E259" s="7"/>
      <c r="F259" s="7"/>
      <c r="G259" s="7"/>
      <c r="H259" s="7"/>
      <c r="I259" s="7"/>
      <c r="J259" s="7"/>
      <c r="L259" s="7"/>
      <c r="M259" s="7"/>
      <c r="N259" s="7"/>
    </row>
    <row r="260" spans="1:14" x14ac:dyDescent="0.25">
      <c r="A260" s="7"/>
      <c r="B260" s="7"/>
      <c r="C260" s="264"/>
      <c r="D260" s="7"/>
      <c r="E260" s="7"/>
      <c r="F260" s="7"/>
      <c r="G260" s="7"/>
      <c r="H260" s="7"/>
      <c r="I260" s="7"/>
      <c r="J260" s="7"/>
      <c r="L260" s="7"/>
      <c r="M260" s="7"/>
      <c r="N260" s="7"/>
    </row>
    <row r="261" spans="1:14" x14ac:dyDescent="0.25">
      <c r="A261" s="7"/>
      <c r="B261" s="7"/>
      <c r="C261" s="264"/>
      <c r="D261" s="7"/>
      <c r="E261" s="7"/>
      <c r="F261" s="7"/>
      <c r="G261" s="7"/>
      <c r="H261" s="7"/>
      <c r="I261" s="7"/>
      <c r="J261" s="7"/>
      <c r="L261" s="7"/>
      <c r="M261" s="7"/>
      <c r="N261" s="7"/>
    </row>
    <row r="262" spans="1:14" x14ac:dyDescent="0.25">
      <c r="A262" s="7"/>
      <c r="B262" s="7"/>
      <c r="C262" s="264"/>
      <c r="D262" s="7"/>
      <c r="E262" s="7"/>
      <c r="F262" s="7"/>
      <c r="G262" s="7"/>
      <c r="H262" s="7"/>
      <c r="I262" s="7"/>
      <c r="J262" s="7"/>
      <c r="L262" s="7"/>
      <c r="M262" s="7"/>
      <c r="N262" s="7"/>
    </row>
    <row r="263" spans="1:14" x14ac:dyDescent="0.25">
      <c r="A263" s="7"/>
      <c r="B263" s="7"/>
      <c r="C263" s="264"/>
      <c r="D263" s="7"/>
      <c r="E263" s="7"/>
      <c r="F263" s="7"/>
      <c r="G263" s="7"/>
      <c r="H263" s="7"/>
      <c r="I263" s="7"/>
      <c r="J263" s="7"/>
      <c r="L263" s="7"/>
      <c r="M263" s="7"/>
      <c r="N263" s="7"/>
    </row>
    <row r="264" spans="1:14" x14ac:dyDescent="0.25">
      <c r="A264" s="7"/>
      <c r="B264" s="7"/>
      <c r="C264" s="264"/>
      <c r="D264" s="7"/>
      <c r="E264" s="7"/>
      <c r="F264" s="7"/>
      <c r="G264" s="7"/>
      <c r="H264" s="7"/>
      <c r="I264" s="7"/>
      <c r="J264" s="7"/>
      <c r="L264" s="7"/>
      <c r="M264" s="7"/>
      <c r="N264" s="7"/>
    </row>
    <row r="265" spans="1:14" x14ac:dyDescent="0.25">
      <c r="A265" s="7"/>
      <c r="B265" s="7"/>
      <c r="C265" s="264"/>
      <c r="D265" s="7"/>
      <c r="E265" s="7"/>
      <c r="F265" s="7"/>
      <c r="G265" s="7"/>
      <c r="H265" s="7"/>
      <c r="I265" s="7"/>
      <c r="J265" s="7"/>
      <c r="L265" s="7"/>
      <c r="M265" s="7"/>
      <c r="N265" s="7"/>
    </row>
    <row r="266" spans="1:14" x14ac:dyDescent="0.25">
      <c r="A266" s="7"/>
      <c r="B266" s="7"/>
      <c r="C266" s="264"/>
      <c r="D266" s="7"/>
      <c r="E266" s="7"/>
      <c r="F266" s="7"/>
      <c r="G266" s="7"/>
      <c r="H266" s="7"/>
      <c r="I266" s="7"/>
      <c r="J266" s="7"/>
      <c r="L266" s="7"/>
      <c r="M266" s="7"/>
      <c r="N266" s="7"/>
    </row>
    <row r="267" spans="1:14" x14ac:dyDescent="0.25">
      <c r="A267" s="7"/>
      <c r="B267" s="7"/>
      <c r="C267" s="264"/>
      <c r="D267" s="7"/>
      <c r="E267" s="7"/>
      <c r="F267" s="7"/>
      <c r="G267" s="7"/>
      <c r="H267" s="7"/>
      <c r="I267" s="7"/>
      <c r="J267" s="7"/>
      <c r="L267" s="7"/>
      <c r="M267" s="7"/>
      <c r="N267" s="7"/>
    </row>
    <row r="268" spans="1:14" x14ac:dyDescent="0.25">
      <c r="A268" s="7"/>
      <c r="B268" s="7"/>
      <c r="C268" s="264"/>
      <c r="D268" s="7"/>
      <c r="E268" s="7"/>
      <c r="F268" s="7"/>
      <c r="G268" s="7"/>
      <c r="H268" s="7"/>
      <c r="I268" s="7"/>
      <c r="J268" s="7"/>
      <c r="L268" s="7"/>
      <c r="M268" s="7"/>
      <c r="N268" s="7"/>
    </row>
    <row r="269" spans="1:14" x14ac:dyDescent="0.25">
      <c r="A269" s="7"/>
      <c r="B269" s="7"/>
      <c r="C269" s="264"/>
      <c r="D269" s="7"/>
      <c r="E269" s="7"/>
      <c r="F269" s="7"/>
      <c r="G269" s="7"/>
      <c r="H269" s="7"/>
      <c r="I269" s="7"/>
      <c r="J269" s="7"/>
      <c r="L269" s="7"/>
      <c r="M269" s="7"/>
      <c r="N269" s="7"/>
    </row>
    <row r="270" spans="1:14" x14ac:dyDescent="0.25">
      <c r="A270" s="7"/>
      <c r="B270" s="7"/>
      <c r="C270" s="264"/>
      <c r="D270" s="7"/>
      <c r="E270" s="7"/>
      <c r="F270" s="7"/>
      <c r="G270" s="7"/>
      <c r="H270" s="7"/>
      <c r="I270" s="7"/>
      <c r="J270" s="7"/>
      <c r="L270" s="7"/>
      <c r="M270" s="7"/>
      <c r="N270" s="7"/>
    </row>
    <row r="271" spans="1:14" x14ac:dyDescent="0.25">
      <c r="A271" s="7"/>
      <c r="B271" s="7"/>
      <c r="C271" s="264"/>
      <c r="D271" s="7"/>
      <c r="E271" s="7"/>
      <c r="F271" s="7"/>
      <c r="G271" s="7"/>
      <c r="H271" s="7"/>
      <c r="I271" s="7"/>
      <c r="J271" s="7"/>
      <c r="L271" s="7"/>
      <c r="M271" s="7"/>
      <c r="N271" s="7"/>
    </row>
    <row r="272" spans="1:14" x14ac:dyDescent="0.25">
      <c r="A272" s="7"/>
      <c r="B272" s="7"/>
      <c r="C272" s="264"/>
      <c r="D272" s="7"/>
      <c r="E272" s="7"/>
      <c r="F272" s="7"/>
      <c r="G272" s="7"/>
      <c r="H272" s="7"/>
      <c r="I272" s="7"/>
      <c r="J272" s="7"/>
      <c r="L272" s="7"/>
      <c r="M272" s="7"/>
      <c r="N272" s="7"/>
    </row>
    <row r="273" spans="1:14" x14ac:dyDescent="0.25">
      <c r="A273" s="7"/>
      <c r="B273" s="7"/>
      <c r="C273" s="264"/>
      <c r="D273" s="7"/>
      <c r="E273" s="7"/>
      <c r="F273" s="7"/>
      <c r="G273" s="7"/>
      <c r="H273" s="7"/>
      <c r="I273" s="7"/>
      <c r="J273" s="7"/>
      <c r="L273" s="7"/>
      <c r="M273" s="7"/>
      <c r="N273" s="7"/>
    </row>
    <row r="274" spans="1:14" x14ac:dyDescent="0.25">
      <c r="A274" s="7"/>
      <c r="B274" s="7"/>
      <c r="C274" s="264"/>
      <c r="D274" s="7"/>
      <c r="E274" s="7"/>
      <c r="F274" s="7"/>
      <c r="G274" s="7"/>
      <c r="H274" s="7"/>
      <c r="I274" s="7"/>
      <c r="J274" s="7"/>
      <c r="L274" s="7"/>
      <c r="M274" s="7"/>
      <c r="N274" s="7"/>
    </row>
    <row r="275" spans="1:14" x14ac:dyDescent="0.25">
      <c r="A275" s="7"/>
      <c r="B275" s="7"/>
      <c r="C275" s="264"/>
      <c r="D275" s="7"/>
      <c r="E275" s="7"/>
      <c r="F275" s="7"/>
      <c r="G275" s="7"/>
      <c r="H275" s="7"/>
      <c r="I275" s="7"/>
      <c r="J275" s="7"/>
      <c r="L275" s="7"/>
      <c r="M275" s="7"/>
      <c r="N275" s="7"/>
    </row>
    <row r="276" spans="1:14" x14ac:dyDescent="0.25">
      <c r="A276" s="7"/>
      <c r="B276" s="7"/>
      <c r="C276" s="264"/>
      <c r="D276" s="7"/>
      <c r="E276" s="7"/>
      <c r="F276" s="7"/>
      <c r="G276" s="7"/>
      <c r="H276" s="7"/>
      <c r="I276" s="7"/>
      <c r="J276" s="7"/>
      <c r="L276" s="7"/>
      <c r="M276" s="7"/>
      <c r="N276" s="7"/>
    </row>
    <row r="277" spans="1:14" x14ac:dyDescent="0.25">
      <c r="A277" s="7"/>
      <c r="B277" s="7"/>
      <c r="C277" s="264"/>
      <c r="D277" s="7"/>
      <c r="E277" s="7"/>
      <c r="F277" s="7"/>
      <c r="G277" s="7"/>
      <c r="H277" s="7"/>
      <c r="I277" s="7"/>
      <c r="J277" s="7"/>
      <c r="L277" s="7"/>
      <c r="M277" s="7"/>
      <c r="N277" s="7"/>
    </row>
    <row r="278" spans="1:14" x14ac:dyDescent="0.25">
      <c r="A278" s="7"/>
      <c r="B278" s="7"/>
      <c r="C278" s="264"/>
      <c r="D278" s="7"/>
      <c r="E278" s="7"/>
      <c r="F278" s="7"/>
      <c r="G278" s="7"/>
      <c r="H278" s="7"/>
      <c r="I278" s="7"/>
      <c r="J278" s="7"/>
      <c r="L278" s="7"/>
      <c r="M278" s="7"/>
      <c r="N278" s="7"/>
    </row>
    <row r="279" spans="1:14" x14ac:dyDescent="0.25">
      <c r="A279" s="7"/>
      <c r="B279" s="7"/>
      <c r="C279" s="264"/>
      <c r="D279" s="7"/>
      <c r="E279" s="7"/>
      <c r="F279" s="7"/>
      <c r="G279" s="7"/>
      <c r="H279" s="7"/>
      <c r="I279" s="7"/>
      <c r="J279" s="7"/>
      <c r="L279" s="7"/>
      <c r="M279" s="7"/>
      <c r="N279" s="7"/>
    </row>
    <row r="280" spans="1:14" x14ac:dyDescent="0.25">
      <c r="A280" s="7"/>
      <c r="B280" s="7"/>
      <c r="C280" s="264"/>
      <c r="D280" s="7"/>
      <c r="E280" s="7"/>
      <c r="F280" s="7"/>
      <c r="G280" s="7"/>
      <c r="H280" s="7"/>
      <c r="I280" s="7"/>
      <c r="J280" s="7"/>
      <c r="L280" s="7"/>
      <c r="M280" s="7"/>
      <c r="N280" s="7"/>
    </row>
    <row r="281" spans="1:14" x14ac:dyDescent="0.25">
      <c r="A281" s="7"/>
      <c r="B281" s="7"/>
      <c r="C281" s="264"/>
      <c r="D281" s="7"/>
      <c r="E281" s="7"/>
      <c r="F281" s="7"/>
      <c r="G281" s="7"/>
      <c r="H281" s="7"/>
      <c r="I281" s="7"/>
      <c r="J281" s="7"/>
      <c r="L281" s="7"/>
      <c r="M281" s="7"/>
      <c r="N281" s="7"/>
    </row>
    <row r="282" spans="1:14" x14ac:dyDescent="0.25">
      <c r="A282" s="7"/>
      <c r="B282" s="7"/>
      <c r="C282" s="264"/>
      <c r="D282" s="7"/>
      <c r="E282" s="7"/>
      <c r="F282" s="7"/>
      <c r="G282" s="7"/>
      <c r="H282" s="7"/>
      <c r="I282" s="7"/>
      <c r="J282" s="7"/>
      <c r="L282" s="7"/>
      <c r="M282" s="7"/>
      <c r="N282" s="7"/>
    </row>
    <row r="283" spans="1:14" x14ac:dyDescent="0.25">
      <c r="A283" s="7"/>
      <c r="B283" s="7"/>
      <c r="C283" s="264"/>
      <c r="D283" s="7"/>
      <c r="E283" s="7"/>
      <c r="F283" s="7"/>
      <c r="G283" s="7"/>
      <c r="H283" s="7"/>
      <c r="I283" s="7"/>
      <c r="J283" s="7"/>
      <c r="L283" s="7"/>
      <c r="M283" s="7"/>
      <c r="N283" s="7"/>
    </row>
    <row r="284" spans="1:14" x14ac:dyDescent="0.25">
      <c r="A284" s="7"/>
      <c r="B284" s="7"/>
      <c r="C284" s="264"/>
      <c r="D284" s="7"/>
      <c r="E284" s="7"/>
      <c r="F284" s="7"/>
      <c r="G284" s="7"/>
      <c r="H284" s="7"/>
      <c r="I284" s="7"/>
      <c r="J284" s="7"/>
      <c r="L284" s="7"/>
      <c r="M284" s="7"/>
      <c r="N284" s="7"/>
    </row>
    <row r="285" spans="1:14" x14ac:dyDescent="0.25">
      <c r="A285" s="7"/>
      <c r="B285" s="7"/>
      <c r="C285" s="264"/>
      <c r="D285" s="7"/>
      <c r="E285" s="7"/>
      <c r="F285" s="7"/>
      <c r="G285" s="7"/>
      <c r="H285" s="7"/>
      <c r="I285" s="7"/>
      <c r="J285" s="7"/>
      <c r="L285" s="7"/>
      <c r="M285" s="7"/>
      <c r="N285" s="7"/>
    </row>
    <row r="286" spans="1:14" x14ac:dyDescent="0.25">
      <c r="A286" s="7"/>
      <c r="B286" s="7"/>
      <c r="C286" s="264"/>
      <c r="D286" s="7"/>
      <c r="E286" s="7"/>
      <c r="F286" s="7"/>
      <c r="G286" s="7"/>
      <c r="H286" s="7"/>
      <c r="I286" s="7"/>
      <c r="J286" s="7"/>
      <c r="L286" s="7"/>
      <c r="M286" s="7"/>
      <c r="N286" s="7"/>
    </row>
    <row r="287" spans="1:14" x14ac:dyDescent="0.25">
      <c r="A287" s="7"/>
      <c r="B287" s="7"/>
      <c r="C287" s="264"/>
      <c r="D287" s="7"/>
      <c r="E287" s="7"/>
      <c r="F287" s="7"/>
      <c r="G287" s="7"/>
      <c r="H287" s="7"/>
      <c r="I287" s="7"/>
      <c r="J287" s="7"/>
      <c r="L287" s="7"/>
      <c r="M287" s="7"/>
      <c r="N287" s="7"/>
    </row>
    <row r="288" spans="1:14" x14ac:dyDescent="0.25">
      <c r="A288" s="7"/>
      <c r="B288" s="7"/>
      <c r="C288" s="264"/>
      <c r="D288" s="7"/>
      <c r="E288" s="7"/>
      <c r="F288" s="7"/>
      <c r="G288" s="7"/>
      <c r="H288" s="7"/>
      <c r="I288" s="7"/>
      <c r="J288" s="7"/>
      <c r="L288" s="7"/>
      <c r="M288" s="7"/>
      <c r="N288" s="7"/>
    </row>
    <row r="289" spans="1:14" x14ac:dyDescent="0.25">
      <c r="A289" s="7"/>
      <c r="B289" s="7"/>
      <c r="C289" s="264"/>
      <c r="D289" s="7"/>
      <c r="E289" s="7"/>
      <c r="F289" s="7"/>
      <c r="G289" s="7"/>
      <c r="H289" s="7"/>
      <c r="I289" s="7"/>
      <c r="J289" s="7"/>
      <c r="L289" s="7"/>
      <c r="M289" s="7"/>
      <c r="N289" s="7"/>
    </row>
    <row r="290" spans="1:14" x14ac:dyDescent="0.25">
      <c r="A290" s="7"/>
      <c r="B290" s="7"/>
      <c r="C290" s="264"/>
      <c r="D290" s="7"/>
      <c r="E290" s="7"/>
      <c r="F290" s="7"/>
      <c r="G290" s="7"/>
      <c r="H290" s="7"/>
      <c r="I290" s="7"/>
      <c r="J290" s="7"/>
      <c r="L290" s="7"/>
      <c r="M290" s="7"/>
      <c r="N290" s="7"/>
    </row>
    <row r="291" spans="1:14" x14ac:dyDescent="0.25">
      <c r="A291" s="7"/>
      <c r="B291" s="7"/>
      <c r="C291" s="264"/>
      <c r="D291" s="7"/>
      <c r="E291" s="7"/>
      <c r="F291" s="7"/>
      <c r="G291" s="7"/>
      <c r="H291" s="7"/>
      <c r="I291" s="7"/>
      <c r="J291" s="7"/>
      <c r="L291" s="7"/>
      <c r="M291" s="7"/>
      <c r="N291" s="7"/>
    </row>
    <row r="292" spans="1:14" x14ac:dyDescent="0.25">
      <c r="A292" s="7"/>
      <c r="B292" s="7"/>
      <c r="C292" s="264"/>
      <c r="D292" s="7"/>
      <c r="E292" s="7"/>
      <c r="F292" s="7"/>
      <c r="G292" s="7"/>
      <c r="H292" s="7"/>
      <c r="I292" s="7"/>
      <c r="J292" s="7"/>
      <c r="L292" s="7"/>
      <c r="M292" s="7"/>
      <c r="N292" s="7"/>
    </row>
    <row r="293" spans="1:14" x14ac:dyDescent="0.25">
      <c r="A293" s="7"/>
      <c r="B293" s="7"/>
      <c r="C293" s="264"/>
      <c r="D293" s="7"/>
      <c r="E293" s="7"/>
      <c r="F293" s="7"/>
      <c r="G293" s="7"/>
      <c r="H293" s="7"/>
      <c r="I293" s="7"/>
      <c r="J293" s="7"/>
      <c r="L293" s="7"/>
      <c r="M293" s="7"/>
      <c r="N293" s="7"/>
    </row>
    <row r="294" spans="1:14" x14ac:dyDescent="0.25">
      <c r="A294" s="7"/>
      <c r="B294" s="7"/>
      <c r="C294" s="264"/>
      <c r="D294" s="7"/>
      <c r="E294" s="7"/>
      <c r="F294" s="7"/>
      <c r="G294" s="7"/>
      <c r="H294" s="7"/>
      <c r="I294" s="7"/>
      <c r="J294" s="7"/>
      <c r="L294" s="7"/>
      <c r="M294" s="7"/>
      <c r="N294" s="7"/>
    </row>
    <row r="295" spans="1:14" x14ac:dyDescent="0.25">
      <c r="A295" s="7"/>
      <c r="B295" s="7"/>
      <c r="C295" s="264"/>
      <c r="D295" s="7"/>
      <c r="E295" s="7"/>
      <c r="F295" s="7"/>
      <c r="G295" s="7"/>
      <c r="H295" s="7"/>
      <c r="I295" s="7"/>
      <c r="J295" s="7"/>
      <c r="L295" s="7"/>
      <c r="M295" s="7"/>
      <c r="N295" s="7"/>
    </row>
    <row r="296" spans="1:14" x14ac:dyDescent="0.25">
      <c r="A296" s="7"/>
      <c r="B296" s="7"/>
      <c r="C296" s="264"/>
      <c r="D296" s="7"/>
      <c r="E296" s="7"/>
      <c r="F296" s="7"/>
      <c r="G296" s="7"/>
      <c r="H296" s="7"/>
      <c r="I296" s="7"/>
      <c r="J296" s="7"/>
      <c r="L296" s="7"/>
      <c r="M296" s="7"/>
      <c r="N296" s="7"/>
    </row>
    <row r="297" spans="1:14" x14ac:dyDescent="0.25">
      <c r="A297" s="7"/>
      <c r="B297" s="7"/>
      <c r="C297" s="264"/>
      <c r="D297" s="7"/>
      <c r="E297" s="7"/>
      <c r="F297" s="7"/>
      <c r="G297" s="7"/>
      <c r="H297" s="7"/>
      <c r="I297" s="7"/>
      <c r="J297" s="7"/>
      <c r="L297" s="7"/>
      <c r="M297" s="7"/>
      <c r="N297" s="7"/>
    </row>
    <row r="298" spans="1:14" x14ac:dyDescent="0.25">
      <c r="A298" s="7"/>
      <c r="B298" s="7"/>
      <c r="C298" s="264"/>
      <c r="D298" s="7"/>
      <c r="E298" s="7"/>
      <c r="F298" s="7"/>
      <c r="G298" s="7"/>
      <c r="H298" s="7"/>
      <c r="I298" s="7"/>
      <c r="J298" s="7"/>
      <c r="L298" s="7"/>
      <c r="M298" s="7"/>
      <c r="N298" s="7"/>
    </row>
    <row r="299" spans="1:14" x14ac:dyDescent="0.25">
      <c r="A299" s="7"/>
      <c r="B299" s="7"/>
      <c r="C299" s="264"/>
      <c r="D299" s="7"/>
      <c r="E299" s="7"/>
      <c r="F299" s="7"/>
      <c r="G299" s="7"/>
      <c r="H299" s="7"/>
      <c r="I299" s="7"/>
      <c r="J299" s="7"/>
      <c r="L299" s="7"/>
      <c r="M299" s="7"/>
      <c r="N299" s="7"/>
    </row>
    <row r="300" spans="1:14" x14ac:dyDescent="0.25">
      <c r="A300" s="7"/>
      <c r="B300" s="7"/>
      <c r="C300" s="264"/>
      <c r="D300" s="7"/>
      <c r="E300" s="7"/>
      <c r="F300" s="7"/>
      <c r="G300" s="7"/>
      <c r="H300" s="7"/>
      <c r="I300" s="7"/>
      <c r="J300" s="7"/>
      <c r="L300" s="7"/>
      <c r="M300" s="7"/>
      <c r="N300" s="7"/>
    </row>
    <row r="301" spans="1:14" x14ac:dyDescent="0.25">
      <c r="A301" s="7"/>
      <c r="B301" s="7"/>
      <c r="C301" s="264"/>
      <c r="D301" s="7"/>
      <c r="E301" s="7"/>
      <c r="F301" s="7"/>
      <c r="G301" s="7"/>
      <c r="H301" s="7"/>
      <c r="I301" s="7"/>
      <c r="J301" s="7"/>
      <c r="L301" s="7"/>
      <c r="M301" s="7"/>
      <c r="N301" s="7"/>
    </row>
    <row r="302" spans="1:14" x14ac:dyDescent="0.25">
      <c r="A302" s="7"/>
      <c r="B302" s="7"/>
      <c r="C302" s="264"/>
      <c r="D302" s="7"/>
      <c r="E302" s="7"/>
      <c r="F302" s="7"/>
      <c r="G302" s="7"/>
      <c r="H302" s="7"/>
      <c r="I302" s="7"/>
      <c r="J302" s="7"/>
      <c r="L302" s="7"/>
      <c r="M302" s="7"/>
      <c r="N302" s="7"/>
    </row>
    <row r="303" spans="1:14" x14ac:dyDescent="0.25">
      <c r="A303" s="7"/>
      <c r="B303" s="7"/>
      <c r="C303" s="264"/>
      <c r="D303" s="7"/>
      <c r="E303" s="7"/>
      <c r="F303" s="7"/>
      <c r="G303" s="7"/>
      <c r="H303" s="7"/>
      <c r="I303" s="7"/>
      <c r="J303" s="7"/>
      <c r="L303" s="7"/>
      <c r="M303" s="7"/>
      <c r="N303" s="7"/>
    </row>
    <row r="304" spans="1:14" x14ac:dyDescent="0.25">
      <c r="A304" s="7"/>
      <c r="B304" s="7"/>
      <c r="C304" s="264"/>
      <c r="D304" s="7"/>
      <c r="E304" s="7"/>
      <c r="F304" s="7"/>
      <c r="G304" s="7"/>
      <c r="H304" s="7"/>
      <c r="I304" s="7"/>
      <c r="J304" s="7"/>
      <c r="L304" s="7"/>
      <c r="M304" s="7"/>
      <c r="N304" s="7"/>
    </row>
    <row r="305" spans="1:14" x14ac:dyDescent="0.25">
      <c r="A305" s="7"/>
      <c r="B305" s="7"/>
      <c r="C305" s="264"/>
      <c r="D305" s="7"/>
      <c r="E305" s="7"/>
      <c r="F305" s="7"/>
      <c r="G305" s="7"/>
      <c r="H305" s="7"/>
      <c r="I305" s="7"/>
      <c r="J305" s="7"/>
      <c r="L305" s="7"/>
      <c r="M305" s="7"/>
      <c r="N305" s="7"/>
    </row>
    <row r="306" spans="1:14" x14ac:dyDescent="0.25">
      <c r="A306" s="7"/>
      <c r="B306" s="7"/>
      <c r="C306" s="264"/>
      <c r="D306" s="7"/>
      <c r="E306" s="7"/>
      <c r="F306" s="7"/>
      <c r="G306" s="7"/>
      <c r="H306" s="7"/>
      <c r="I306" s="7"/>
      <c r="J306" s="7"/>
      <c r="L306" s="7"/>
      <c r="M306" s="7"/>
      <c r="N306" s="7"/>
    </row>
    <row r="307" spans="1:14" x14ac:dyDescent="0.25">
      <c r="A307" s="7"/>
      <c r="B307" s="7"/>
      <c r="C307" s="264"/>
      <c r="D307" s="7"/>
      <c r="E307" s="7"/>
      <c r="F307" s="7"/>
      <c r="G307" s="7"/>
      <c r="H307" s="7"/>
      <c r="I307" s="7"/>
      <c r="J307" s="7"/>
      <c r="L307" s="7"/>
      <c r="M307" s="7"/>
      <c r="N307" s="7"/>
    </row>
    <row r="308" spans="1:14" x14ac:dyDescent="0.25">
      <c r="A308" s="7"/>
      <c r="B308" s="7"/>
      <c r="C308" s="264"/>
      <c r="D308" s="7"/>
      <c r="E308" s="7"/>
      <c r="F308" s="7"/>
      <c r="G308" s="7"/>
      <c r="H308" s="7"/>
      <c r="I308" s="7"/>
      <c r="J308" s="7"/>
      <c r="L308" s="7"/>
      <c r="M308" s="7"/>
      <c r="N308" s="7"/>
    </row>
    <row r="309" spans="1:14" x14ac:dyDescent="0.25">
      <c r="A309" s="7"/>
      <c r="B309" s="7"/>
      <c r="C309" s="264"/>
      <c r="D309" s="7"/>
      <c r="E309" s="7"/>
      <c r="F309" s="7"/>
      <c r="G309" s="7"/>
      <c r="H309" s="7"/>
      <c r="I309" s="7"/>
      <c r="J309" s="7"/>
      <c r="L309" s="7"/>
      <c r="M309" s="7"/>
      <c r="N309" s="7"/>
    </row>
    <row r="310" spans="1:14" x14ac:dyDescent="0.25">
      <c r="A310" s="7"/>
      <c r="B310" s="7"/>
      <c r="C310" s="264"/>
      <c r="D310" s="7"/>
      <c r="E310" s="7"/>
      <c r="F310" s="7"/>
      <c r="G310" s="7"/>
      <c r="H310" s="7"/>
      <c r="I310" s="7"/>
      <c r="J310" s="7"/>
      <c r="L310" s="7"/>
      <c r="M310" s="7"/>
      <c r="N310" s="7"/>
    </row>
    <row r="311" spans="1:14" x14ac:dyDescent="0.25">
      <c r="A311" s="7"/>
      <c r="B311" s="7"/>
      <c r="C311" s="264"/>
      <c r="D311" s="7"/>
      <c r="E311" s="7"/>
      <c r="F311" s="7"/>
      <c r="G311" s="7"/>
      <c r="H311" s="7"/>
      <c r="I311" s="7"/>
      <c r="J311" s="7"/>
      <c r="L311" s="7"/>
      <c r="M311" s="7"/>
      <c r="N311" s="7"/>
    </row>
    <row r="312" spans="1:14" x14ac:dyDescent="0.25">
      <c r="A312" s="7"/>
      <c r="B312" s="7"/>
      <c r="C312" s="264"/>
      <c r="D312" s="7"/>
      <c r="E312" s="7"/>
      <c r="F312" s="7"/>
      <c r="G312" s="7"/>
      <c r="H312" s="7"/>
      <c r="I312" s="7"/>
      <c r="J312" s="7"/>
      <c r="L312" s="7"/>
      <c r="M312" s="7"/>
      <c r="N312" s="7"/>
    </row>
    <row r="313" spans="1:14" x14ac:dyDescent="0.25">
      <c r="A313" s="7"/>
      <c r="B313" s="7"/>
      <c r="C313" s="264"/>
      <c r="D313" s="7"/>
      <c r="E313" s="7"/>
      <c r="F313" s="7"/>
      <c r="G313" s="7"/>
      <c r="H313" s="7"/>
      <c r="I313" s="7"/>
      <c r="J313" s="7"/>
      <c r="L313" s="7"/>
      <c r="M313" s="7"/>
      <c r="N313" s="7"/>
    </row>
    <row r="314" spans="1:14" x14ac:dyDescent="0.25">
      <c r="A314" s="7"/>
      <c r="B314" s="7"/>
      <c r="C314" s="264"/>
      <c r="D314" s="7"/>
      <c r="E314" s="7"/>
      <c r="F314" s="7"/>
      <c r="G314" s="7"/>
      <c r="H314" s="7"/>
      <c r="I314" s="7"/>
      <c r="J314" s="7"/>
      <c r="L314" s="7"/>
      <c r="M314" s="7"/>
      <c r="N314" s="7"/>
    </row>
    <row r="315" spans="1:14" x14ac:dyDescent="0.25">
      <c r="A315" s="7"/>
      <c r="B315" s="7"/>
      <c r="C315" s="264"/>
      <c r="D315" s="7"/>
      <c r="E315" s="7"/>
      <c r="F315" s="7"/>
      <c r="G315" s="7"/>
      <c r="H315" s="7"/>
      <c r="I315" s="7"/>
      <c r="J315" s="7"/>
      <c r="L315" s="7"/>
      <c r="M315" s="7"/>
      <c r="N315" s="7"/>
    </row>
    <row r="316" spans="1:14" x14ac:dyDescent="0.25">
      <c r="A316" s="7"/>
      <c r="B316" s="7"/>
      <c r="C316" s="264"/>
      <c r="D316" s="7"/>
      <c r="E316" s="7"/>
      <c r="F316" s="7"/>
      <c r="G316" s="7"/>
      <c r="H316" s="7"/>
      <c r="I316" s="7"/>
      <c r="J316" s="7"/>
      <c r="L316" s="7"/>
      <c r="M316" s="7"/>
      <c r="N316" s="7"/>
    </row>
    <row r="317" spans="1:14" x14ac:dyDescent="0.25">
      <c r="A317" s="7"/>
      <c r="B317" s="7"/>
      <c r="C317" s="264"/>
      <c r="D317" s="7"/>
      <c r="E317" s="7"/>
      <c r="F317" s="7"/>
      <c r="G317" s="7"/>
      <c r="H317" s="7"/>
      <c r="I317" s="7"/>
      <c r="J317" s="7"/>
      <c r="L317" s="7"/>
      <c r="M317" s="7"/>
      <c r="N317" s="7"/>
    </row>
    <row r="318" spans="1:14" x14ac:dyDescent="0.25">
      <c r="A318" s="7"/>
      <c r="B318" s="7"/>
      <c r="C318" s="264"/>
      <c r="D318" s="7"/>
      <c r="E318" s="7"/>
      <c r="F318" s="7"/>
      <c r="G318" s="7"/>
      <c r="H318" s="7"/>
      <c r="I318" s="7"/>
      <c r="J318" s="7"/>
      <c r="L318" s="7"/>
      <c r="M318" s="7"/>
      <c r="N318" s="7"/>
    </row>
    <row r="319" spans="1:14" x14ac:dyDescent="0.25">
      <c r="A319" s="7"/>
      <c r="B319" s="7"/>
      <c r="C319" s="264"/>
      <c r="D319" s="7"/>
      <c r="E319" s="7"/>
      <c r="F319" s="7"/>
      <c r="G319" s="7"/>
      <c r="H319" s="7"/>
      <c r="I319" s="7"/>
      <c r="J319" s="7"/>
      <c r="L319" s="7"/>
      <c r="M319" s="7"/>
      <c r="N319" s="7"/>
    </row>
    <row r="320" spans="1:14" x14ac:dyDescent="0.25">
      <c r="A320" s="7"/>
      <c r="B320" s="7"/>
      <c r="C320" s="264"/>
      <c r="D320" s="7"/>
      <c r="E320" s="7"/>
      <c r="F320" s="7"/>
      <c r="G320" s="7"/>
      <c r="H320" s="7"/>
      <c r="I320" s="7"/>
      <c r="J320" s="7"/>
      <c r="L320" s="7"/>
      <c r="M320" s="7"/>
      <c r="N320" s="7"/>
    </row>
    <row r="321" spans="1:14" x14ac:dyDescent="0.25">
      <c r="A321" s="7"/>
      <c r="B321" s="7"/>
      <c r="C321" s="264"/>
      <c r="D321" s="7"/>
      <c r="E321" s="7"/>
      <c r="F321" s="7"/>
      <c r="G321" s="7"/>
      <c r="H321" s="7"/>
      <c r="I321" s="7"/>
      <c r="J321" s="7"/>
      <c r="L321" s="7"/>
      <c r="M321" s="7"/>
      <c r="N321" s="7"/>
    </row>
    <row r="322" spans="1:14" x14ac:dyDescent="0.25">
      <c r="A322" s="7"/>
      <c r="B322" s="7"/>
      <c r="C322" s="264"/>
      <c r="D322" s="7"/>
      <c r="E322" s="7"/>
      <c r="F322" s="7"/>
      <c r="G322" s="7"/>
      <c r="H322" s="7"/>
      <c r="I322" s="7"/>
      <c r="J322" s="7"/>
      <c r="L322" s="7"/>
      <c r="M322" s="7"/>
      <c r="N322" s="7"/>
    </row>
    <row r="323" spans="1:14" x14ac:dyDescent="0.25">
      <c r="A323" s="7"/>
      <c r="B323" s="7"/>
      <c r="C323" s="264"/>
      <c r="D323" s="7"/>
      <c r="E323" s="7"/>
      <c r="F323" s="7"/>
      <c r="G323" s="7"/>
      <c r="H323" s="7"/>
      <c r="I323" s="7"/>
      <c r="J323" s="7"/>
      <c r="L323" s="7"/>
      <c r="M323" s="7"/>
      <c r="N323" s="7"/>
    </row>
    <row r="324" spans="1:14" x14ac:dyDescent="0.25">
      <c r="A324" s="7"/>
      <c r="B324" s="7"/>
      <c r="C324" s="264"/>
      <c r="D324" s="7"/>
      <c r="E324" s="7"/>
      <c r="F324" s="7"/>
      <c r="G324" s="7"/>
      <c r="H324" s="7"/>
      <c r="I324" s="7"/>
      <c r="J324" s="7"/>
      <c r="L324" s="7"/>
      <c r="M324" s="7"/>
      <c r="N324" s="7"/>
    </row>
    <row r="325" spans="1:14" x14ac:dyDescent="0.25">
      <c r="A325" s="7"/>
      <c r="B325" s="7"/>
      <c r="C325" s="264"/>
      <c r="D325" s="7"/>
      <c r="E325" s="7"/>
      <c r="F325" s="7"/>
      <c r="G325" s="7"/>
      <c r="H325" s="7"/>
      <c r="I325" s="7"/>
      <c r="J325" s="7"/>
      <c r="L325" s="7"/>
      <c r="M325" s="7"/>
      <c r="N325" s="7"/>
    </row>
    <row r="326" spans="1:14" x14ac:dyDescent="0.25">
      <c r="A326" s="7"/>
      <c r="B326" s="7"/>
      <c r="C326" s="264"/>
      <c r="D326" s="7"/>
      <c r="E326" s="7"/>
      <c r="F326" s="7"/>
      <c r="G326" s="7"/>
      <c r="H326" s="7"/>
      <c r="I326" s="7"/>
      <c r="J326" s="7"/>
      <c r="L326" s="7"/>
      <c r="M326" s="7"/>
      <c r="N326" s="7"/>
    </row>
    <row r="327" spans="1:14" x14ac:dyDescent="0.25">
      <c r="A327" s="7"/>
      <c r="B327" s="7"/>
      <c r="C327" s="264"/>
      <c r="D327" s="7"/>
      <c r="E327" s="7"/>
      <c r="F327" s="7"/>
      <c r="G327" s="7"/>
      <c r="H327" s="7"/>
      <c r="I327" s="7"/>
      <c r="J327" s="7"/>
      <c r="L327" s="7"/>
      <c r="M327" s="7"/>
      <c r="N327" s="7"/>
    </row>
    <row r="328" spans="1:14" x14ac:dyDescent="0.25">
      <c r="A328" s="7"/>
      <c r="B328" s="7"/>
      <c r="C328" s="264"/>
      <c r="D328" s="7"/>
      <c r="E328" s="7"/>
      <c r="F328" s="7"/>
      <c r="G328" s="7"/>
      <c r="H328" s="7"/>
      <c r="I328" s="7"/>
      <c r="J328" s="7"/>
      <c r="L328" s="7"/>
      <c r="M328" s="7"/>
      <c r="N328" s="7"/>
    </row>
    <row r="329" spans="1:14" x14ac:dyDescent="0.25">
      <c r="A329" s="7"/>
      <c r="B329" s="7"/>
      <c r="C329" s="264"/>
      <c r="D329" s="7"/>
      <c r="E329" s="7"/>
      <c r="F329" s="7"/>
      <c r="G329" s="7"/>
      <c r="H329" s="7"/>
      <c r="I329" s="7"/>
      <c r="J329" s="7"/>
      <c r="L329" s="7"/>
      <c r="M329" s="7"/>
      <c r="N329" s="7"/>
    </row>
    <row r="330" spans="1:14" x14ac:dyDescent="0.25">
      <c r="A330" s="7"/>
      <c r="B330" s="7"/>
      <c r="C330" s="264"/>
      <c r="D330" s="7"/>
      <c r="E330" s="7"/>
      <c r="F330" s="7"/>
      <c r="G330" s="7"/>
      <c r="H330" s="7"/>
      <c r="I330" s="7"/>
      <c r="J330" s="7"/>
      <c r="L330" s="7"/>
      <c r="M330" s="7"/>
      <c r="N330" s="7"/>
    </row>
    <row r="331" spans="1:14" x14ac:dyDescent="0.25">
      <c r="A331" s="7"/>
      <c r="B331" s="7"/>
      <c r="C331" s="264"/>
      <c r="D331" s="7"/>
      <c r="E331" s="7"/>
      <c r="F331" s="7"/>
      <c r="G331" s="7"/>
      <c r="H331" s="7"/>
      <c r="I331" s="7"/>
      <c r="J331" s="7"/>
      <c r="L331" s="7"/>
      <c r="M331" s="7"/>
      <c r="N331" s="7"/>
    </row>
    <row r="332" spans="1:14" x14ac:dyDescent="0.25">
      <c r="A332" s="7"/>
      <c r="B332" s="7"/>
      <c r="C332" s="264"/>
      <c r="D332" s="7"/>
      <c r="E332" s="7"/>
      <c r="F332" s="7"/>
      <c r="G332" s="7"/>
      <c r="H332" s="7"/>
      <c r="I332" s="7"/>
      <c r="J332" s="7"/>
      <c r="L332" s="7"/>
      <c r="M332" s="7"/>
      <c r="N332" s="7"/>
    </row>
    <row r="333" spans="1:14" x14ac:dyDescent="0.25">
      <c r="A333" s="7"/>
      <c r="B333" s="7"/>
      <c r="C333" s="264"/>
      <c r="D333" s="7"/>
      <c r="E333" s="7"/>
      <c r="F333" s="7"/>
      <c r="G333" s="7"/>
      <c r="H333" s="7"/>
      <c r="I333" s="7"/>
      <c r="J333" s="7"/>
      <c r="L333" s="7"/>
      <c r="M333" s="7"/>
      <c r="N333" s="7"/>
    </row>
    <row r="334" spans="1:14" x14ac:dyDescent="0.25">
      <c r="A334" s="7"/>
      <c r="B334" s="7"/>
      <c r="C334" s="264"/>
      <c r="D334" s="7"/>
      <c r="E334" s="7"/>
      <c r="F334" s="7"/>
      <c r="G334" s="7"/>
      <c r="H334" s="7"/>
      <c r="I334" s="7"/>
      <c r="J334" s="7"/>
      <c r="L334" s="7"/>
      <c r="M334" s="7"/>
      <c r="N334" s="7"/>
    </row>
    <row r="335" spans="1:14" x14ac:dyDescent="0.25">
      <c r="A335" s="7"/>
      <c r="B335" s="7"/>
      <c r="C335" s="264"/>
      <c r="D335" s="7"/>
      <c r="E335" s="7"/>
      <c r="F335" s="7"/>
      <c r="G335" s="7"/>
      <c r="H335" s="7"/>
      <c r="I335" s="7"/>
      <c r="J335" s="7"/>
      <c r="L335" s="7"/>
      <c r="M335" s="7"/>
      <c r="N335" s="7"/>
    </row>
    <row r="336" spans="1:14" x14ac:dyDescent="0.25">
      <c r="A336" s="7"/>
      <c r="B336" s="7"/>
      <c r="C336" s="264"/>
      <c r="D336" s="7"/>
      <c r="E336" s="7"/>
      <c r="F336" s="7"/>
      <c r="G336" s="7"/>
      <c r="H336" s="7"/>
      <c r="I336" s="7"/>
      <c r="J336" s="7"/>
      <c r="L336" s="7"/>
      <c r="M336" s="7"/>
      <c r="N336" s="7"/>
    </row>
    <row r="337" spans="1:14" x14ac:dyDescent="0.25">
      <c r="A337" s="7"/>
      <c r="B337" s="7"/>
      <c r="C337" s="264"/>
      <c r="D337" s="7"/>
      <c r="E337" s="7"/>
      <c r="F337" s="7"/>
      <c r="G337" s="7"/>
      <c r="H337" s="7"/>
      <c r="I337" s="7"/>
      <c r="J337" s="7"/>
      <c r="L337" s="7"/>
      <c r="M337" s="7"/>
      <c r="N337" s="7"/>
    </row>
    <row r="338" spans="1:14" x14ac:dyDescent="0.25">
      <c r="A338" s="7"/>
      <c r="B338" s="7"/>
      <c r="C338" s="264"/>
      <c r="D338" s="7"/>
      <c r="E338" s="7"/>
      <c r="F338" s="7"/>
      <c r="G338" s="7"/>
      <c r="H338" s="7"/>
      <c r="I338" s="7"/>
      <c r="J338" s="7"/>
      <c r="L338" s="7"/>
      <c r="M338" s="7"/>
      <c r="N338" s="7"/>
    </row>
    <row r="339" spans="1:14" x14ac:dyDescent="0.25">
      <c r="A339" s="7"/>
      <c r="B339" s="7"/>
      <c r="C339" s="264"/>
      <c r="D339" s="7"/>
      <c r="E339" s="7"/>
      <c r="F339" s="7"/>
      <c r="G339" s="7"/>
      <c r="H339" s="7"/>
      <c r="I339" s="7"/>
      <c r="J339" s="7"/>
      <c r="L339" s="7"/>
      <c r="M339" s="7"/>
      <c r="N339" s="7"/>
    </row>
    <row r="340" spans="1:14" x14ac:dyDescent="0.25">
      <c r="A340" s="7"/>
      <c r="B340" s="7"/>
      <c r="C340" s="264"/>
      <c r="D340" s="7"/>
      <c r="E340" s="7"/>
      <c r="F340" s="7"/>
      <c r="G340" s="7"/>
      <c r="H340" s="7"/>
      <c r="I340" s="7"/>
      <c r="J340" s="7"/>
      <c r="L340" s="7"/>
      <c r="M340" s="7"/>
      <c r="N340" s="7"/>
    </row>
    <row r="341" spans="1:14" x14ac:dyDescent="0.25">
      <c r="A341" s="7"/>
      <c r="B341" s="7"/>
      <c r="C341" s="264"/>
      <c r="D341" s="7"/>
      <c r="E341" s="7"/>
      <c r="F341" s="7"/>
      <c r="G341" s="7"/>
      <c r="H341" s="7"/>
      <c r="I341" s="7"/>
      <c r="J341" s="7"/>
      <c r="L341" s="7"/>
      <c r="M341" s="7"/>
      <c r="N341" s="7"/>
    </row>
    <row r="342" spans="1:14" x14ac:dyDescent="0.25">
      <c r="A342" s="7"/>
      <c r="B342" s="7"/>
      <c r="C342" s="264"/>
      <c r="D342" s="7"/>
      <c r="E342" s="7"/>
      <c r="F342" s="7"/>
      <c r="G342" s="7"/>
      <c r="H342" s="7"/>
      <c r="I342" s="7"/>
      <c r="J342" s="7"/>
      <c r="L342" s="7"/>
      <c r="M342" s="7"/>
      <c r="N342" s="7"/>
    </row>
    <row r="343" spans="1:14" x14ac:dyDescent="0.25">
      <c r="C343" s="265"/>
    </row>
    <row r="344" spans="1:14" x14ac:dyDescent="0.25">
      <c r="C344" s="265"/>
    </row>
    <row r="345" spans="1:14" x14ac:dyDescent="0.25">
      <c r="C345" s="265"/>
    </row>
    <row r="346" spans="1:14" x14ac:dyDescent="0.25">
      <c r="C346" s="265"/>
    </row>
    <row r="347" spans="1:14" x14ac:dyDescent="0.25">
      <c r="C347" s="265"/>
    </row>
    <row r="348" spans="1:14" x14ac:dyDescent="0.25">
      <c r="C348" s="265"/>
    </row>
    <row r="349" spans="1:14" x14ac:dyDescent="0.25">
      <c r="C349" s="265"/>
    </row>
    <row r="350" spans="1:14" x14ac:dyDescent="0.25">
      <c r="C350" s="265"/>
    </row>
    <row r="351" spans="1:14" x14ac:dyDescent="0.25">
      <c r="C351" s="265"/>
    </row>
    <row r="352" spans="1:14" x14ac:dyDescent="0.25">
      <c r="C352" s="265"/>
    </row>
    <row r="353" spans="3:3" x14ac:dyDescent="0.25">
      <c r="C353" s="265"/>
    </row>
    <row r="354" spans="3:3" x14ac:dyDescent="0.25">
      <c r="C354" s="265"/>
    </row>
    <row r="355" spans="3:3" x14ac:dyDescent="0.25">
      <c r="C355" s="265"/>
    </row>
    <row r="356" spans="3:3" x14ac:dyDescent="0.25">
      <c r="C356" s="265"/>
    </row>
    <row r="357" spans="3:3" x14ac:dyDescent="0.25">
      <c r="C357" s="265"/>
    </row>
    <row r="358" spans="3:3" x14ac:dyDescent="0.25">
      <c r="C358" s="265"/>
    </row>
    <row r="359" spans="3:3" x14ac:dyDescent="0.25">
      <c r="C359" s="265"/>
    </row>
    <row r="360" spans="3:3" x14ac:dyDescent="0.25">
      <c r="C360" s="265"/>
    </row>
    <row r="361" spans="3:3" x14ac:dyDescent="0.25">
      <c r="C361" s="265"/>
    </row>
    <row r="362" spans="3:3" x14ac:dyDescent="0.25">
      <c r="C362" s="265"/>
    </row>
    <row r="363" spans="3:3" x14ac:dyDescent="0.25">
      <c r="C363" s="265"/>
    </row>
    <row r="364" spans="3:3" x14ac:dyDescent="0.25">
      <c r="C364" s="265"/>
    </row>
    <row r="365" spans="3:3" x14ac:dyDescent="0.25">
      <c r="C365" s="265"/>
    </row>
    <row r="366" spans="3:3" x14ac:dyDescent="0.25">
      <c r="C366" s="265"/>
    </row>
    <row r="367" spans="3:3" x14ac:dyDescent="0.25">
      <c r="C367" s="265"/>
    </row>
    <row r="368" spans="3:3" x14ac:dyDescent="0.25">
      <c r="C368" s="265"/>
    </row>
    <row r="369" spans="3:3" x14ac:dyDescent="0.25">
      <c r="C369" s="265"/>
    </row>
    <row r="370" spans="3:3" x14ac:dyDescent="0.25">
      <c r="C370" s="265"/>
    </row>
    <row r="371" spans="3:3" x14ac:dyDescent="0.25">
      <c r="C371" s="265"/>
    </row>
    <row r="372" spans="3:3" x14ac:dyDescent="0.25">
      <c r="C372" s="265"/>
    </row>
    <row r="373" spans="3:3" x14ac:dyDescent="0.25">
      <c r="C373" s="265"/>
    </row>
    <row r="374" spans="3:3" x14ac:dyDescent="0.25">
      <c r="C374" s="265"/>
    </row>
    <row r="375" spans="3:3" x14ac:dyDescent="0.25">
      <c r="C375" s="265"/>
    </row>
    <row r="376" spans="3:3" x14ac:dyDescent="0.25">
      <c r="C376" s="265"/>
    </row>
    <row r="377" spans="3:3" x14ac:dyDescent="0.25">
      <c r="C377" s="265"/>
    </row>
    <row r="378" spans="3:3" x14ac:dyDescent="0.25">
      <c r="C378" s="265"/>
    </row>
    <row r="379" spans="3:3" x14ac:dyDescent="0.25">
      <c r="C379" s="265"/>
    </row>
    <row r="380" spans="3:3" x14ac:dyDescent="0.25">
      <c r="C380" s="265"/>
    </row>
    <row r="381" spans="3:3" x14ac:dyDescent="0.25">
      <c r="C381" s="265"/>
    </row>
    <row r="382" spans="3:3" x14ac:dyDescent="0.25">
      <c r="C382" s="265"/>
    </row>
    <row r="383" spans="3:3" x14ac:dyDescent="0.25">
      <c r="C383" s="265"/>
    </row>
    <row r="384" spans="3:3" x14ac:dyDescent="0.25">
      <c r="C384" s="265"/>
    </row>
    <row r="385" spans="3:3" x14ac:dyDescent="0.25">
      <c r="C385" s="265"/>
    </row>
    <row r="386" spans="3:3" x14ac:dyDescent="0.25">
      <c r="C386" s="265"/>
    </row>
    <row r="387" spans="3:3" x14ac:dyDescent="0.25">
      <c r="C387" s="265"/>
    </row>
    <row r="388" spans="3:3" x14ac:dyDescent="0.25">
      <c r="C388" s="265"/>
    </row>
    <row r="389" spans="3:3" x14ac:dyDescent="0.25">
      <c r="C389" s="265"/>
    </row>
    <row r="390" spans="3:3" x14ac:dyDescent="0.25">
      <c r="C390" s="265"/>
    </row>
    <row r="391" spans="3:3" x14ac:dyDescent="0.25">
      <c r="C391" s="265"/>
    </row>
    <row r="392" spans="3:3" x14ac:dyDescent="0.25">
      <c r="C392" s="265"/>
    </row>
    <row r="393" spans="3:3" x14ac:dyDescent="0.25">
      <c r="C393" s="265"/>
    </row>
    <row r="394" spans="3:3" x14ac:dyDescent="0.25">
      <c r="C394" s="265"/>
    </row>
    <row r="395" spans="3:3" x14ac:dyDescent="0.25">
      <c r="C395" s="265"/>
    </row>
    <row r="396" spans="3:3" x14ac:dyDescent="0.25">
      <c r="C396" s="265"/>
    </row>
    <row r="397" spans="3:3" x14ac:dyDescent="0.25">
      <c r="C397" s="265"/>
    </row>
    <row r="398" spans="3:3" x14ac:dyDescent="0.25">
      <c r="C398" s="265"/>
    </row>
    <row r="399" spans="3:3" x14ac:dyDescent="0.25">
      <c r="C399" s="265"/>
    </row>
    <row r="400" spans="3:3" x14ac:dyDescent="0.25">
      <c r="C400" s="265"/>
    </row>
    <row r="401" spans="3:3" x14ac:dyDescent="0.25">
      <c r="C401" s="265"/>
    </row>
    <row r="402" spans="3:3" x14ac:dyDescent="0.25">
      <c r="C402" s="265"/>
    </row>
    <row r="403" spans="3:3" x14ac:dyDescent="0.25">
      <c r="C403" s="265"/>
    </row>
    <row r="404" spans="3:3" x14ac:dyDescent="0.25">
      <c r="C404" s="265"/>
    </row>
    <row r="405" spans="3:3" x14ac:dyDescent="0.25">
      <c r="C405" s="265"/>
    </row>
    <row r="406" spans="3:3" x14ac:dyDescent="0.25">
      <c r="C406" s="265"/>
    </row>
    <row r="407" spans="3:3" x14ac:dyDescent="0.25">
      <c r="C407" s="265"/>
    </row>
    <row r="408" spans="3:3" x14ac:dyDescent="0.25">
      <c r="C408" s="265"/>
    </row>
    <row r="409" spans="3:3" x14ac:dyDescent="0.25">
      <c r="C409" s="265"/>
    </row>
    <row r="410" spans="3:3" x14ac:dyDescent="0.25">
      <c r="C410" s="265"/>
    </row>
    <row r="411" spans="3:3" x14ac:dyDescent="0.25">
      <c r="C411" s="265"/>
    </row>
    <row r="412" spans="3:3" x14ac:dyDescent="0.25">
      <c r="C412" s="265"/>
    </row>
    <row r="413" spans="3:3" x14ac:dyDescent="0.25">
      <c r="C413" s="265"/>
    </row>
    <row r="414" spans="3:3" x14ac:dyDescent="0.25">
      <c r="C414" s="265"/>
    </row>
    <row r="415" spans="3:3" x14ac:dyDescent="0.25">
      <c r="C415" s="265"/>
    </row>
    <row r="416" spans="3:3" x14ac:dyDescent="0.25">
      <c r="C416" s="265"/>
    </row>
    <row r="417" spans="3:3" x14ac:dyDescent="0.25">
      <c r="C417" s="265"/>
    </row>
    <row r="418" spans="3:3" x14ac:dyDescent="0.25">
      <c r="C418" s="265"/>
    </row>
    <row r="419" spans="3:3" x14ac:dyDescent="0.25">
      <c r="C419" s="265"/>
    </row>
    <row r="420" spans="3:3" x14ac:dyDescent="0.25">
      <c r="C420" s="265"/>
    </row>
    <row r="421" spans="3:3" x14ac:dyDescent="0.25">
      <c r="C421" s="265"/>
    </row>
    <row r="422" spans="3:3" x14ac:dyDescent="0.25">
      <c r="C422" s="265"/>
    </row>
    <row r="423" spans="3:3" x14ac:dyDescent="0.25">
      <c r="C423" s="265"/>
    </row>
    <row r="424" spans="3:3" x14ac:dyDescent="0.25">
      <c r="C424" s="265"/>
    </row>
    <row r="425" spans="3:3" x14ac:dyDescent="0.25">
      <c r="C425" s="265"/>
    </row>
    <row r="426" spans="3:3" x14ac:dyDescent="0.25">
      <c r="C426" s="265"/>
    </row>
    <row r="427" spans="3:3" x14ac:dyDescent="0.25">
      <c r="C427" s="265"/>
    </row>
    <row r="428" spans="3:3" x14ac:dyDescent="0.25">
      <c r="C428" s="265"/>
    </row>
    <row r="429" spans="3:3" x14ac:dyDescent="0.25">
      <c r="C429" s="265"/>
    </row>
    <row r="430" spans="3:3" x14ac:dyDescent="0.25">
      <c r="C430" s="265"/>
    </row>
    <row r="431" spans="3:3" x14ac:dyDescent="0.25">
      <c r="C431" s="265"/>
    </row>
    <row r="432" spans="3:3" x14ac:dyDescent="0.25">
      <c r="C432" s="265"/>
    </row>
    <row r="433" spans="3:3" x14ac:dyDescent="0.25">
      <c r="C433" s="265"/>
    </row>
    <row r="434" spans="3:3" x14ac:dyDescent="0.25">
      <c r="C434" s="265"/>
    </row>
    <row r="435" spans="3:3" x14ac:dyDescent="0.25">
      <c r="C435" s="265"/>
    </row>
    <row r="436" spans="3:3" x14ac:dyDescent="0.25">
      <c r="C436" s="265"/>
    </row>
    <row r="437" spans="3:3" x14ac:dyDescent="0.25">
      <c r="C437" s="265"/>
    </row>
    <row r="438" spans="3:3" x14ac:dyDescent="0.25">
      <c r="C438" s="265"/>
    </row>
    <row r="439" spans="3:3" x14ac:dyDescent="0.25">
      <c r="C439" s="265"/>
    </row>
    <row r="440" spans="3:3" x14ac:dyDescent="0.25">
      <c r="C440" s="265"/>
    </row>
    <row r="441" spans="3:3" x14ac:dyDescent="0.25">
      <c r="C441" s="265"/>
    </row>
    <row r="442" spans="3:3" x14ac:dyDescent="0.25">
      <c r="C442" s="265"/>
    </row>
    <row r="443" spans="3:3" x14ac:dyDescent="0.25">
      <c r="C443" s="265"/>
    </row>
    <row r="444" spans="3:3" x14ac:dyDescent="0.25">
      <c r="C444" s="265"/>
    </row>
    <row r="445" spans="3:3" x14ac:dyDescent="0.25">
      <c r="C445" s="265"/>
    </row>
    <row r="446" spans="3:3" x14ac:dyDescent="0.25">
      <c r="C446" s="265"/>
    </row>
    <row r="447" spans="3:3" x14ac:dyDescent="0.25">
      <c r="C447" s="265"/>
    </row>
    <row r="448" spans="3:3" x14ac:dyDescent="0.25">
      <c r="C448" s="265"/>
    </row>
    <row r="449" spans="3:3" x14ac:dyDescent="0.25">
      <c r="C449" s="265"/>
    </row>
    <row r="450" spans="3:3" x14ac:dyDescent="0.25">
      <c r="C450" s="265"/>
    </row>
    <row r="451" spans="3:3" x14ac:dyDescent="0.25">
      <c r="C451" s="265"/>
    </row>
    <row r="452" spans="3:3" x14ac:dyDescent="0.25">
      <c r="C452" s="265"/>
    </row>
    <row r="453" spans="3:3" x14ac:dyDescent="0.25">
      <c r="C453" s="265"/>
    </row>
    <row r="454" spans="3:3" x14ac:dyDescent="0.25">
      <c r="C454" s="265"/>
    </row>
    <row r="455" spans="3:3" x14ac:dyDescent="0.25">
      <c r="C455" s="265"/>
    </row>
    <row r="456" spans="3:3" x14ac:dyDescent="0.25">
      <c r="C456" s="265"/>
    </row>
    <row r="457" spans="3:3" x14ac:dyDescent="0.25">
      <c r="C457" s="265"/>
    </row>
    <row r="458" spans="3:3" x14ac:dyDescent="0.25">
      <c r="C458" s="265"/>
    </row>
    <row r="459" spans="3:3" x14ac:dyDescent="0.25">
      <c r="C459" s="265"/>
    </row>
    <row r="460" spans="3:3" x14ac:dyDescent="0.25">
      <c r="C460" s="265"/>
    </row>
    <row r="461" spans="3:3" x14ac:dyDescent="0.25">
      <c r="C461" s="265"/>
    </row>
    <row r="462" spans="3:3" x14ac:dyDescent="0.25">
      <c r="C462" s="265"/>
    </row>
    <row r="463" spans="3:3" x14ac:dyDescent="0.25">
      <c r="C463" s="265"/>
    </row>
    <row r="464" spans="3:3" x14ac:dyDescent="0.25">
      <c r="C464" s="265"/>
    </row>
    <row r="465" spans="3:3" x14ac:dyDescent="0.25">
      <c r="C465" s="265"/>
    </row>
    <row r="466" spans="3:3" x14ac:dyDescent="0.25">
      <c r="C466" s="265"/>
    </row>
    <row r="467" spans="3:3" x14ac:dyDescent="0.25">
      <c r="C467" s="265"/>
    </row>
    <row r="468" spans="3:3" x14ac:dyDescent="0.25">
      <c r="C468" s="265"/>
    </row>
    <row r="469" spans="3:3" x14ac:dyDescent="0.25">
      <c r="C469" s="265"/>
    </row>
    <row r="470" spans="3:3" x14ac:dyDescent="0.25">
      <c r="C470" s="265"/>
    </row>
    <row r="471" spans="3:3" x14ac:dyDescent="0.25">
      <c r="C471" s="265"/>
    </row>
    <row r="472" spans="3:3" x14ac:dyDescent="0.25">
      <c r="C472" s="265"/>
    </row>
    <row r="473" spans="3:3" x14ac:dyDescent="0.25">
      <c r="C473" s="265"/>
    </row>
    <row r="474" spans="3:3" x14ac:dyDescent="0.25">
      <c r="C474" s="265"/>
    </row>
    <row r="475" spans="3:3" x14ac:dyDescent="0.25">
      <c r="C475" s="265"/>
    </row>
    <row r="476" spans="3:3" x14ac:dyDescent="0.25">
      <c r="C476" s="265"/>
    </row>
    <row r="477" spans="3:3" x14ac:dyDescent="0.25">
      <c r="C477" s="265"/>
    </row>
    <row r="478" spans="3:3" x14ac:dyDescent="0.25">
      <c r="C478" s="265"/>
    </row>
    <row r="479" spans="3:3" x14ac:dyDescent="0.25">
      <c r="C479" s="265"/>
    </row>
    <row r="480" spans="3:3" x14ac:dyDescent="0.25">
      <c r="C480" s="265"/>
    </row>
    <row r="481" spans="3:3" x14ac:dyDescent="0.25">
      <c r="C481" s="265"/>
    </row>
    <row r="482" spans="3:3" x14ac:dyDescent="0.25">
      <c r="C482" s="265"/>
    </row>
    <row r="483" spans="3:3" x14ac:dyDescent="0.25">
      <c r="C483" s="265"/>
    </row>
    <row r="484" spans="3:3" x14ac:dyDescent="0.25">
      <c r="C484" s="265"/>
    </row>
    <row r="485" spans="3:3" x14ac:dyDescent="0.25">
      <c r="C485" s="265"/>
    </row>
    <row r="486" spans="3:3" x14ac:dyDescent="0.25">
      <c r="C486" s="265"/>
    </row>
    <row r="487" spans="3:3" x14ac:dyDescent="0.25">
      <c r="C487" s="265"/>
    </row>
    <row r="488" spans="3:3" x14ac:dyDescent="0.25">
      <c r="C488" s="265"/>
    </row>
    <row r="489" spans="3:3" x14ac:dyDescent="0.25">
      <c r="C489" s="265"/>
    </row>
    <row r="490" spans="3:3" x14ac:dyDescent="0.25">
      <c r="C490" s="265"/>
    </row>
    <row r="491" spans="3:3" x14ac:dyDescent="0.25">
      <c r="C491" s="265"/>
    </row>
    <row r="492" spans="3:3" x14ac:dyDescent="0.25">
      <c r="C492" s="265"/>
    </row>
    <row r="493" spans="3:3" x14ac:dyDescent="0.25">
      <c r="C493" s="265"/>
    </row>
    <row r="494" spans="3:3" x14ac:dyDescent="0.25">
      <c r="C494" s="265"/>
    </row>
    <row r="495" spans="3:3" x14ac:dyDescent="0.25">
      <c r="C495" s="265"/>
    </row>
    <row r="496" spans="3:3" x14ac:dyDescent="0.25">
      <c r="C496" s="265"/>
    </row>
    <row r="497" spans="3:3" x14ac:dyDescent="0.25">
      <c r="C497" s="265"/>
    </row>
    <row r="498" spans="3:3" x14ac:dyDescent="0.25">
      <c r="C498" s="265"/>
    </row>
    <row r="499" spans="3:3" x14ac:dyDescent="0.25">
      <c r="C499" s="265"/>
    </row>
    <row r="500" spans="3:3" x14ac:dyDescent="0.25">
      <c r="C500" s="265"/>
    </row>
    <row r="501" spans="3:3" x14ac:dyDescent="0.25">
      <c r="C501" s="265"/>
    </row>
    <row r="502" spans="3:3" x14ac:dyDescent="0.25">
      <c r="C502" s="265"/>
    </row>
    <row r="503" spans="3:3" x14ac:dyDescent="0.25">
      <c r="C503" s="265"/>
    </row>
    <row r="504" spans="3:3" x14ac:dyDescent="0.25">
      <c r="C504" s="265"/>
    </row>
    <row r="505" spans="3:3" x14ac:dyDescent="0.25">
      <c r="C505" s="265"/>
    </row>
    <row r="506" spans="3:3" x14ac:dyDescent="0.25">
      <c r="C506" s="265"/>
    </row>
    <row r="507" spans="3:3" x14ac:dyDescent="0.25">
      <c r="C507" s="265"/>
    </row>
    <row r="508" spans="3:3" x14ac:dyDescent="0.25">
      <c r="C508" s="265"/>
    </row>
    <row r="509" spans="3:3" x14ac:dyDescent="0.25">
      <c r="C509" s="265"/>
    </row>
    <row r="510" spans="3:3" x14ac:dyDescent="0.25">
      <c r="C510" s="265"/>
    </row>
    <row r="511" spans="3:3" x14ac:dyDescent="0.25">
      <c r="C511" s="265"/>
    </row>
    <row r="512" spans="3:3" x14ac:dyDescent="0.25">
      <c r="C512" s="265"/>
    </row>
    <row r="513" spans="3:3" x14ac:dyDescent="0.25">
      <c r="C513" s="265"/>
    </row>
    <row r="514" spans="3:3" x14ac:dyDescent="0.25">
      <c r="C514" s="265"/>
    </row>
    <row r="515" spans="3:3" x14ac:dyDescent="0.25">
      <c r="C515" s="265"/>
    </row>
    <row r="516" spans="3:3" x14ac:dyDescent="0.25">
      <c r="C516" s="265"/>
    </row>
    <row r="517" spans="3:3" x14ac:dyDescent="0.25">
      <c r="C517" s="265"/>
    </row>
    <row r="518" spans="3:3" x14ac:dyDescent="0.25">
      <c r="C518" s="265"/>
    </row>
    <row r="519" spans="3:3" x14ac:dyDescent="0.25">
      <c r="C519" s="265"/>
    </row>
    <row r="520" spans="3:3" x14ac:dyDescent="0.25">
      <c r="C520" s="265"/>
    </row>
    <row r="521" spans="3:3" x14ac:dyDescent="0.25">
      <c r="C521" s="265"/>
    </row>
    <row r="522" spans="3:3" x14ac:dyDescent="0.25">
      <c r="C522" s="265"/>
    </row>
    <row r="523" spans="3:3" x14ac:dyDescent="0.25">
      <c r="C523" s="265"/>
    </row>
    <row r="524" spans="3:3" x14ac:dyDescent="0.25">
      <c r="C524" s="265"/>
    </row>
    <row r="525" spans="3:3" x14ac:dyDescent="0.25">
      <c r="C525" s="265"/>
    </row>
    <row r="526" spans="3:3" x14ac:dyDescent="0.25">
      <c r="C526" s="265"/>
    </row>
    <row r="527" spans="3:3" x14ac:dyDescent="0.25">
      <c r="C527" s="265"/>
    </row>
    <row r="528" spans="3:3" x14ac:dyDescent="0.25">
      <c r="C528" s="265"/>
    </row>
    <row r="529" spans="3:3" x14ac:dyDescent="0.25">
      <c r="C529" s="265"/>
    </row>
    <row r="530" spans="3:3" x14ac:dyDescent="0.25">
      <c r="C530" s="265"/>
    </row>
    <row r="531" spans="3:3" x14ac:dyDescent="0.25">
      <c r="C531" s="265"/>
    </row>
    <row r="532" spans="3:3" x14ac:dyDescent="0.25">
      <c r="C532" s="265"/>
    </row>
    <row r="533" spans="3:3" x14ac:dyDescent="0.25">
      <c r="C533" s="265"/>
    </row>
    <row r="534" spans="3:3" x14ac:dyDescent="0.25">
      <c r="C534" s="265"/>
    </row>
    <row r="535" spans="3:3" x14ac:dyDescent="0.25">
      <c r="C535" s="265"/>
    </row>
    <row r="536" spans="3:3" x14ac:dyDescent="0.25">
      <c r="C536" s="265"/>
    </row>
    <row r="537" spans="3:3" x14ac:dyDescent="0.25">
      <c r="C537" s="265"/>
    </row>
    <row r="538" spans="3:3" x14ac:dyDescent="0.25">
      <c r="C538" s="265"/>
    </row>
    <row r="539" spans="3:3" x14ac:dyDescent="0.25">
      <c r="C539" s="265"/>
    </row>
    <row r="540" spans="3:3" x14ac:dyDescent="0.25">
      <c r="C540" s="265"/>
    </row>
    <row r="541" spans="3:3" x14ac:dyDescent="0.25">
      <c r="C541" s="265"/>
    </row>
    <row r="542" spans="3:3" x14ac:dyDescent="0.25">
      <c r="C542" s="265"/>
    </row>
    <row r="543" spans="3:3" x14ac:dyDescent="0.25">
      <c r="C543" s="265"/>
    </row>
    <row r="544" spans="3:3" x14ac:dyDescent="0.25">
      <c r="C544" s="265"/>
    </row>
    <row r="545" spans="3:3" x14ac:dyDescent="0.25">
      <c r="C545" s="265"/>
    </row>
    <row r="546" spans="3:3" x14ac:dyDescent="0.25">
      <c r="C546" s="265"/>
    </row>
    <row r="547" spans="3:3" x14ac:dyDescent="0.25">
      <c r="C547" s="265"/>
    </row>
    <row r="548" spans="3:3" x14ac:dyDescent="0.25">
      <c r="C548" s="265"/>
    </row>
    <row r="549" spans="3:3" x14ac:dyDescent="0.25">
      <c r="C549" s="265"/>
    </row>
    <row r="550" spans="3:3" x14ac:dyDescent="0.25">
      <c r="C550" s="265"/>
    </row>
    <row r="551" spans="3:3" x14ac:dyDescent="0.25">
      <c r="C551" s="265"/>
    </row>
    <row r="552" spans="3:3" x14ac:dyDescent="0.25">
      <c r="C552" s="265"/>
    </row>
    <row r="553" spans="3:3" x14ac:dyDescent="0.25">
      <c r="C553" s="265"/>
    </row>
    <row r="554" spans="3:3" x14ac:dyDescent="0.25">
      <c r="C554" s="265"/>
    </row>
    <row r="555" spans="3:3" x14ac:dyDescent="0.25">
      <c r="C555" s="265"/>
    </row>
    <row r="556" spans="3:3" x14ac:dyDescent="0.25">
      <c r="C556" s="265"/>
    </row>
    <row r="557" spans="3:3" x14ac:dyDescent="0.25">
      <c r="C557" s="265"/>
    </row>
    <row r="558" spans="3:3" x14ac:dyDescent="0.25">
      <c r="C558" s="265"/>
    </row>
    <row r="559" spans="3:3" x14ac:dyDescent="0.25">
      <c r="C559" s="265"/>
    </row>
    <row r="560" spans="3:3" x14ac:dyDescent="0.25">
      <c r="C560" s="265"/>
    </row>
    <row r="561" spans="3:3" x14ac:dyDescent="0.25">
      <c r="C561" s="265"/>
    </row>
    <row r="562" spans="3:3" x14ac:dyDescent="0.25">
      <c r="C562" s="265"/>
    </row>
    <row r="563" spans="3:3" x14ac:dyDescent="0.25">
      <c r="C563" s="265"/>
    </row>
    <row r="564" spans="3:3" x14ac:dyDescent="0.25">
      <c r="C564" s="265"/>
    </row>
    <row r="565" spans="3:3" x14ac:dyDescent="0.25">
      <c r="C565" s="265"/>
    </row>
    <row r="566" spans="3:3" x14ac:dyDescent="0.25">
      <c r="C566" s="265"/>
    </row>
    <row r="567" spans="3:3" x14ac:dyDescent="0.25">
      <c r="C567" s="265"/>
    </row>
    <row r="568" spans="3:3" x14ac:dyDescent="0.25">
      <c r="C568" s="265"/>
    </row>
    <row r="569" spans="3:3" x14ac:dyDescent="0.25">
      <c r="C569" s="265"/>
    </row>
    <row r="570" spans="3:3" x14ac:dyDescent="0.25">
      <c r="C570" s="265"/>
    </row>
    <row r="571" spans="3:3" x14ac:dyDescent="0.25">
      <c r="C571" s="265"/>
    </row>
    <row r="572" spans="3:3" x14ac:dyDescent="0.25">
      <c r="C572" s="265"/>
    </row>
    <row r="573" spans="3:3" x14ac:dyDescent="0.25">
      <c r="C573" s="265"/>
    </row>
    <row r="574" spans="3:3" x14ac:dyDescent="0.25">
      <c r="C574" s="265"/>
    </row>
    <row r="575" spans="3:3" x14ac:dyDescent="0.25">
      <c r="C575" s="265"/>
    </row>
    <row r="576" spans="3:3" x14ac:dyDescent="0.25">
      <c r="C576" s="265"/>
    </row>
    <row r="577" spans="3:3" x14ac:dyDescent="0.25">
      <c r="C577" s="265"/>
    </row>
    <row r="578" spans="3:3" x14ac:dyDescent="0.25">
      <c r="C578" s="265"/>
    </row>
    <row r="579" spans="3:3" x14ac:dyDescent="0.25">
      <c r="C579" s="265"/>
    </row>
    <row r="580" spans="3:3" x14ac:dyDescent="0.25">
      <c r="C580" s="265"/>
    </row>
    <row r="581" spans="3:3" x14ac:dyDescent="0.25">
      <c r="C581" s="265"/>
    </row>
    <row r="582" spans="3:3" x14ac:dyDescent="0.25">
      <c r="C582" s="265"/>
    </row>
    <row r="583" spans="3:3" x14ac:dyDescent="0.25">
      <c r="C583" s="265"/>
    </row>
    <row r="584" spans="3:3" x14ac:dyDescent="0.25">
      <c r="C584" s="265"/>
    </row>
    <row r="585" spans="3:3" x14ac:dyDescent="0.25">
      <c r="C585" s="265"/>
    </row>
    <row r="586" spans="3:3" x14ac:dyDescent="0.25">
      <c r="C586" s="265"/>
    </row>
    <row r="587" spans="3:3" x14ac:dyDescent="0.25">
      <c r="C587" s="265"/>
    </row>
    <row r="588" spans="3:3" x14ac:dyDescent="0.25">
      <c r="C588" s="265"/>
    </row>
    <row r="589" spans="3:3" x14ac:dyDescent="0.25">
      <c r="C589" s="265"/>
    </row>
    <row r="590" spans="3:3" x14ac:dyDescent="0.25">
      <c r="C590" s="265"/>
    </row>
    <row r="591" spans="3:3" x14ac:dyDescent="0.25">
      <c r="C591" s="265"/>
    </row>
    <row r="592" spans="3:3" x14ac:dyDescent="0.25">
      <c r="C592" s="265"/>
    </row>
    <row r="593" spans="3:3" x14ac:dyDescent="0.25">
      <c r="C593" s="265"/>
    </row>
    <row r="594" spans="3:3" x14ac:dyDescent="0.25">
      <c r="C594" s="265"/>
    </row>
    <row r="595" spans="3:3" x14ac:dyDescent="0.25">
      <c r="C595" s="265"/>
    </row>
    <row r="596" spans="3:3" x14ac:dyDescent="0.25">
      <c r="C596" s="265"/>
    </row>
    <row r="597" spans="3:3" x14ac:dyDescent="0.25">
      <c r="C597" s="265"/>
    </row>
    <row r="598" spans="3:3" x14ac:dyDescent="0.25">
      <c r="C598" s="265"/>
    </row>
    <row r="599" spans="3:3" x14ac:dyDescent="0.25">
      <c r="C599" s="265"/>
    </row>
    <row r="600" spans="3:3" x14ac:dyDescent="0.25">
      <c r="C600" s="265"/>
    </row>
    <row r="601" spans="3:3" x14ac:dyDescent="0.25">
      <c r="C601" s="265"/>
    </row>
    <row r="602" spans="3:3" x14ac:dyDescent="0.25">
      <c r="C602" s="265"/>
    </row>
    <row r="603" spans="3:3" x14ac:dyDescent="0.25">
      <c r="C603" s="265"/>
    </row>
    <row r="604" spans="3:3" x14ac:dyDescent="0.25">
      <c r="C604" s="265"/>
    </row>
    <row r="605" spans="3:3" x14ac:dyDescent="0.25">
      <c r="C605" s="265"/>
    </row>
    <row r="606" spans="3:3" x14ac:dyDescent="0.25">
      <c r="C606" s="265"/>
    </row>
    <row r="607" spans="3:3" x14ac:dyDescent="0.25">
      <c r="C607" s="265"/>
    </row>
    <row r="608" spans="3:3" x14ac:dyDescent="0.25">
      <c r="C608" s="265"/>
    </row>
    <row r="609" spans="3:3" x14ac:dyDescent="0.25">
      <c r="C609" s="265"/>
    </row>
    <row r="610" spans="3:3" x14ac:dyDescent="0.25">
      <c r="C610" s="265"/>
    </row>
    <row r="611" spans="3:3" x14ac:dyDescent="0.25">
      <c r="C611" s="265"/>
    </row>
    <row r="612" spans="3:3" x14ac:dyDescent="0.25">
      <c r="C612" s="265"/>
    </row>
    <row r="613" spans="3:3" x14ac:dyDescent="0.25">
      <c r="C613" s="265"/>
    </row>
    <row r="614" spans="3:3" x14ac:dyDescent="0.25">
      <c r="C614" s="265"/>
    </row>
    <row r="615" spans="3:3" x14ac:dyDescent="0.25">
      <c r="C615" s="265"/>
    </row>
    <row r="616" spans="3:3" x14ac:dyDescent="0.25">
      <c r="C616" s="265"/>
    </row>
    <row r="617" spans="3:3" x14ac:dyDescent="0.25">
      <c r="C617" s="265"/>
    </row>
    <row r="618" spans="3:3" x14ac:dyDescent="0.25">
      <c r="C618" s="265"/>
    </row>
    <row r="619" spans="3:3" x14ac:dyDescent="0.25">
      <c r="C619" s="265"/>
    </row>
    <row r="620" spans="3:3" x14ac:dyDescent="0.25">
      <c r="C620" s="265"/>
    </row>
    <row r="621" spans="3:3" x14ac:dyDescent="0.25">
      <c r="C621" s="265"/>
    </row>
    <row r="622" spans="3:3" x14ac:dyDescent="0.25">
      <c r="C622" s="265"/>
    </row>
    <row r="623" spans="3:3" x14ac:dyDescent="0.25">
      <c r="C623" s="265"/>
    </row>
    <row r="624" spans="3:3" x14ac:dyDescent="0.25">
      <c r="C624" s="265"/>
    </row>
    <row r="625" spans="3:3" x14ac:dyDescent="0.25">
      <c r="C625" s="265"/>
    </row>
    <row r="626" spans="3:3" x14ac:dyDescent="0.25">
      <c r="C626" s="265"/>
    </row>
    <row r="627" spans="3:3" x14ac:dyDescent="0.25">
      <c r="C627" s="265"/>
    </row>
    <row r="628" spans="3:3" x14ac:dyDescent="0.25">
      <c r="C628" s="265"/>
    </row>
    <row r="629" spans="3:3" x14ac:dyDescent="0.25">
      <c r="C629" s="265"/>
    </row>
    <row r="630" spans="3:3" x14ac:dyDescent="0.25">
      <c r="C630" s="265"/>
    </row>
    <row r="631" spans="3:3" x14ac:dyDescent="0.25">
      <c r="C631" s="265"/>
    </row>
    <row r="632" spans="3:3" x14ac:dyDescent="0.25">
      <c r="C632" s="265"/>
    </row>
    <row r="633" spans="3:3" x14ac:dyDescent="0.25">
      <c r="C633" s="265"/>
    </row>
    <row r="634" spans="3:3" x14ac:dyDescent="0.25">
      <c r="C634" s="265"/>
    </row>
    <row r="635" spans="3:3" x14ac:dyDescent="0.25">
      <c r="C635" s="265"/>
    </row>
    <row r="636" spans="3:3" x14ac:dyDescent="0.25">
      <c r="C636" s="265"/>
    </row>
    <row r="637" spans="3:3" x14ac:dyDescent="0.25">
      <c r="C637" s="265"/>
    </row>
    <row r="638" spans="3:3" x14ac:dyDescent="0.25">
      <c r="C638" s="265"/>
    </row>
    <row r="639" spans="3:3" x14ac:dyDescent="0.25">
      <c r="C639" s="265"/>
    </row>
    <row r="640" spans="3:3" x14ac:dyDescent="0.25">
      <c r="C640" s="265"/>
    </row>
    <row r="641" spans="3:3" x14ac:dyDescent="0.25">
      <c r="C641" s="265"/>
    </row>
    <row r="642" spans="3:3" x14ac:dyDescent="0.25">
      <c r="C642" s="265"/>
    </row>
    <row r="643" spans="3:3" x14ac:dyDescent="0.25">
      <c r="C643" s="265"/>
    </row>
    <row r="644" spans="3:3" x14ac:dyDescent="0.25">
      <c r="C644" s="265"/>
    </row>
    <row r="645" spans="3:3" x14ac:dyDescent="0.25">
      <c r="C645" s="265"/>
    </row>
    <row r="646" spans="3:3" x14ac:dyDescent="0.25">
      <c r="C646" s="265"/>
    </row>
    <row r="647" spans="3:3" x14ac:dyDescent="0.25">
      <c r="C647" s="265"/>
    </row>
    <row r="648" spans="3:3" x14ac:dyDescent="0.25">
      <c r="C648" s="265"/>
    </row>
    <row r="649" spans="3:3" x14ac:dyDescent="0.25">
      <c r="C649" s="265"/>
    </row>
    <row r="650" spans="3:3" x14ac:dyDescent="0.25">
      <c r="C650" s="265"/>
    </row>
    <row r="651" spans="3:3" x14ac:dyDescent="0.25">
      <c r="C651" s="265"/>
    </row>
    <row r="652" spans="3:3" x14ac:dyDescent="0.25">
      <c r="C652" s="265"/>
    </row>
    <row r="653" spans="3:3" x14ac:dyDescent="0.25">
      <c r="C653" s="265"/>
    </row>
    <row r="654" spans="3:3" x14ac:dyDescent="0.25">
      <c r="C654" s="265"/>
    </row>
    <row r="655" spans="3:3" x14ac:dyDescent="0.25">
      <c r="C655" s="265"/>
    </row>
    <row r="656" spans="3:3" x14ac:dyDescent="0.25">
      <c r="C656" s="265"/>
    </row>
    <row r="657" spans="3:3" x14ac:dyDescent="0.25">
      <c r="C657" s="265"/>
    </row>
    <row r="658" spans="3:3" x14ac:dyDescent="0.25">
      <c r="C658" s="265"/>
    </row>
    <row r="659" spans="3:3" x14ac:dyDescent="0.25">
      <c r="C659" s="265"/>
    </row>
    <row r="660" spans="3:3" x14ac:dyDescent="0.25">
      <c r="C660" s="265"/>
    </row>
    <row r="661" spans="3:3" x14ac:dyDescent="0.25">
      <c r="C661" s="265"/>
    </row>
    <row r="662" spans="3:3" x14ac:dyDescent="0.25">
      <c r="C662" s="265"/>
    </row>
    <row r="663" spans="3:3" x14ac:dyDescent="0.25">
      <c r="C663" s="265"/>
    </row>
    <row r="664" spans="3:3" x14ac:dyDescent="0.25">
      <c r="C664" s="265"/>
    </row>
    <row r="665" spans="3:3" x14ac:dyDescent="0.25">
      <c r="C665" s="265"/>
    </row>
    <row r="666" spans="3:3" x14ac:dyDescent="0.25">
      <c r="C666" s="265"/>
    </row>
    <row r="667" spans="3:3" x14ac:dyDescent="0.25">
      <c r="C667" s="265"/>
    </row>
    <row r="668" spans="3:3" x14ac:dyDescent="0.25">
      <c r="C668" s="265"/>
    </row>
    <row r="669" spans="3:3" x14ac:dyDescent="0.25">
      <c r="C669" s="265"/>
    </row>
    <row r="670" spans="3:3" x14ac:dyDescent="0.25">
      <c r="C670" s="265"/>
    </row>
    <row r="671" spans="3:3" x14ac:dyDescent="0.25">
      <c r="C671" s="265"/>
    </row>
  </sheetData>
  <mergeCells count="69">
    <mergeCell ref="B1:O1"/>
    <mergeCell ref="B2:O2"/>
    <mergeCell ref="B3:O3"/>
    <mergeCell ref="B4:O4"/>
    <mergeCell ref="B30:B32"/>
    <mergeCell ref="A8:O8"/>
    <mergeCell ref="E11:F11"/>
    <mergeCell ref="I10:K10"/>
    <mergeCell ref="M10:O10"/>
    <mergeCell ref="I11:J11"/>
    <mergeCell ref="G11:G12"/>
    <mergeCell ref="C10:C12"/>
    <mergeCell ref="O11:O12"/>
    <mergeCell ref="A10:A12"/>
    <mergeCell ref="B18:B20"/>
    <mergeCell ref="E10:G10"/>
    <mergeCell ref="B50:B52"/>
    <mergeCell ref="K11:K12"/>
    <mergeCell ref="M11:N11"/>
    <mergeCell ref="B13:O13"/>
    <mergeCell ref="B34:B36"/>
    <mergeCell ref="B26:B28"/>
    <mergeCell ref="B22:B24"/>
    <mergeCell ref="B38:B40"/>
    <mergeCell ref="H10:H12"/>
    <mergeCell ref="D10:D12"/>
    <mergeCell ref="B10:B12"/>
    <mergeCell ref="L10:L12"/>
    <mergeCell ref="B42:B44"/>
    <mergeCell ref="B46:B48"/>
    <mergeCell ref="C138:C139"/>
    <mergeCell ref="C128:C129"/>
    <mergeCell ref="C134:C135"/>
    <mergeCell ref="C126:C127"/>
    <mergeCell ref="C130:C131"/>
    <mergeCell ref="C132:C133"/>
    <mergeCell ref="C136:C137"/>
    <mergeCell ref="C122:C123"/>
    <mergeCell ref="B54:B56"/>
    <mergeCell ref="B58:B60"/>
    <mergeCell ref="B62:O62"/>
    <mergeCell ref="C79:C80"/>
    <mergeCell ref="C69:C70"/>
    <mergeCell ref="B72:O72"/>
    <mergeCell ref="B68:O68"/>
    <mergeCell ref="B64:B65"/>
    <mergeCell ref="C205:C206"/>
    <mergeCell ref="C212:C213"/>
    <mergeCell ref="B162:O162"/>
    <mergeCell ref="B208:O208"/>
    <mergeCell ref="C150:C151"/>
    <mergeCell ref="B158:O158"/>
    <mergeCell ref="C155:C156"/>
    <mergeCell ref="B5:O5"/>
    <mergeCell ref="B6:O6"/>
    <mergeCell ref="C140:C141"/>
    <mergeCell ref="C142:C143"/>
    <mergeCell ref="C159:C160"/>
    <mergeCell ref="C124:C125"/>
    <mergeCell ref="C112:C113"/>
    <mergeCell ref="C87:C88"/>
    <mergeCell ref="C116:C117"/>
    <mergeCell ref="C120:C121"/>
    <mergeCell ref="C108:C109"/>
    <mergeCell ref="C92:C93"/>
    <mergeCell ref="C103:C104"/>
    <mergeCell ref="C110:C111"/>
    <mergeCell ref="C114:C115"/>
    <mergeCell ref="C118:C119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O22" sqref="O22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4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22"/>
      <c r="C1" s="532" t="s">
        <v>354</v>
      </c>
      <c r="D1" s="532"/>
      <c r="E1" s="532"/>
      <c r="F1" s="532"/>
      <c r="G1" s="532"/>
      <c r="H1" s="532"/>
      <c r="I1" s="532"/>
      <c r="J1" s="532"/>
      <c r="K1" s="532"/>
      <c r="L1" s="532"/>
      <c r="M1" s="532"/>
      <c r="N1" s="532"/>
      <c r="O1" s="532"/>
    </row>
    <row r="2" spans="1:17" x14ac:dyDescent="0.25">
      <c r="B2" s="122"/>
      <c r="C2" s="532" t="s">
        <v>445</v>
      </c>
      <c r="D2" s="532"/>
      <c r="E2" s="532"/>
      <c r="F2" s="532"/>
      <c r="G2" s="532"/>
      <c r="H2" s="532"/>
      <c r="I2" s="532"/>
      <c r="J2" s="532"/>
      <c r="K2" s="532"/>
      <c r="L2" s="532"/>
      <c r="M2" s="532"/>
      <c r="N2" s="532"/>
      <c r="O2" s="532"/>
    </row>
    <row r="3" spans="1:17" x14ac:dyDescent="0.25">
      <c r="B3" s="122"/>
      <c r="C3" s="532" t="s">
        <v>466</v>
      </c>
      <c r="D3" s="532"/>
      <c r="E3" s="532"/>
      <c r="F3" s="532"/>
      <c r="G3" s="532"/>
      <c r="H3" s="532"/>
      <c r="I3" s="532"/>
      <c r="J3" s="532"/>
      <c r="K3" s="532"/>
      <c r="L3" s="532"/>
      <c r="M3" s="532"/>
      <c r="N3" s="532"/>
      <c r="O3" s="532"/>
    </row>
    <row r="4" spans="1:17" x14ac:dyDescent="0.25">
      <c r="B4" s="122"/>
      <c r="C4" s="532" t="s">
        <v>370</v>
      </c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  <c r="O4" s="532"/>
    </row>
    <row r="5" spans="1:17" x14ac:dyDescent="0.25">
      <c r="C5" s="123"/>
      <c r="D5" s="124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124"/>
    </row>
    <row r="6" spans="1:17" ht="29.25" customHeight="1" x14ac:dyDescent="0.25">
      <c r="A6" s="456" t="s">
        <v>451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</row>
    <row r="7" spans="1:17" ht="17.25" customHeight="1" x14ac:dyDescent="0.25">
      <c r="A7" s="59"/>
      <c r="B7" s="59"/>
      <c r="C7" s="59"/>
      <c r="D7" s="96"/>
      <c r="E7" s="96"/>
      <c r="F7" s="96"/>
      <c r="G7" s="96"/>
      <c r="H7" s="96"/>
      <c r="I7" s="96"/>
      <c r="J7" s="96"/>
      <c r="K7" s="96"/>
      <c r="L7" s="96"/>
      <c r="M7" s="96"/>
      <c r="N7" s="96"/>
      <c r="O7" s="5" t="s">
        <v>456</v>
      </c>
    </row>
    <row r="8" spans="1:17" x14ac:dyDescent="0.25">
      <c r="A8" s="531" t="s">
        <v>5</v>
      </c>
      <c r="B8" s="459" t="s">
        <v>351</v>
      </c>
      <c r="C8" s="459" t="s">
        <v>54</v>
      </c>
      <c r="D8" s="484" t="s">
        <v>362</v>
      </c>
      <c r="E8" s="490" t="s">
        <v>200</v>
      </c>
      <c r="F8" s="490"/>
      <c r="G8" s="490"/>
      <c r="H8" s="460" t="s">
        <v>364</v>
      </c>
      <c r="I8" s="496" t="s">
        <v>200</v>
      </c>
      <c r="J8" s="496"/>
      <c r="K8" s="496"/>
      <c r="L8" s="477" t="s">
        <v>0</v>
      </c>
      <c r="M8" s="477" t="s">
        <v>200</v>
      </c>
      <c r="N8" s="477"/>
      <c r="O8" s="477"/>
    </row>
    <row r="9" spans="1:17" x14ac:dyDescent="0.25">
      <c r="A9" s="531"/>
      <c r="B9" s="459"/>
      <c r="C9" s="459"/>
      <c r="D9" s="484"/>
      <c r="E9" s="490" t="s">
        <v>1</v>
      </c>
      <c r="F9" s="490"/>
      <c r="G9" s="484" t="s">
        <v>2</v>
      </c>
      <c r="H9" s="460"/>
      <c r="I9" s="496" t="s">
        <v>1</v>
      </c>
      <c r="J9" s="496"/>
      <c r="K9" s="460" t="s">
        <v>2</v>
      </c>
      <c r="L9" s="477"/>
      <c r="M9" s="477" t="s">
        <v>1</v>
      </c>
      <c r="N9" s="477"/>
      <c r="O9" s="459" t="s">
        <v>2</v>
      </c>
      <c r="Q9" s="125"/>
    </row>
    <row r="10" spans="1:17" ht="29.25" customHeight="1" x14ac:dyDescent="0.25">
      <c r="A10" s="531"/>
      <c r="B10" s="459"/>
      <c r="C10" s="459"/>
      <c r="D10" s="484"/>
      <c r="E10" s="144" t="s">
        <v>3</v>
      </c>
      <c r="F10" s="142" t="s">
        <v>4</v>
      </c>
      <c r="G10" s="484"/>
      <c r="H10" s="460"/>
      <c r="I10" s="145" t="s">
        <v>3</v>
      </c>
      <c r="J10" s="139" t="s">
        <v>4</v>
      </c>
      <c r="K10" s="460"/>
      <c r="L10" s="477"/>
      <c r="M10" s="140" t="s">
        <v>3</v>
      </c>
      <c r="N10" s="138" t="s">
        <v>4</v>
      </c>
      <c r="O10" s="459"/>
      <c r="P10" s="71" t="s">
        <v>329</v>
      </c>
      <c r="Q10" s="72"/>
    </row>
    <row r="11" spans="1:17" ht="15.95" customHeight="1" x14ac:dyDescent="0.25">
      <c r="A11" s="14" t="s">
        <v>72</v>
      </c>
      <c r="B11" s="455" t="s">
        <v>59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  <c r="P11" s="71" t="s">
        <v>330</v>
      </c>
      <c r="Q11" s="72"/>
    </row>
    <row r="12" spans="1:17" ht="15" customHeight="1" x14ac:dyDescent="0.25">
      <c r="A12" s="14" t="s">
        <v>187</v>
      </c>
      <c r="B12" s="13" t="s">
        <v>20</v>
      </c>
      <c r="C12" s="16" t="s">
        <v>31</v>
      </c>
      <c r="D12" s="17">
        <f>E12+G12</f>
        <v>117.89999999999999</v>
      </c>
      <c r="E12" s="17">
        <v>113.6</v>
      </c>
      <c r="F12" s="17"/>
      <c r="G12" s="17">
        <v>4.3</v>
      </c>
      <c r="H12" s="11">
        <f>I12+K12</f>
        <v>0</v>
      </c>
      <c r="I12" s="11"/>
      <c r="J12" s="11"/>
      <c r="K12" s="11"/>
      <c r="L12" s="13">
        <f>M12+O12</f>
        <v>117.89999999999999</v>
      </c>
      <c r="M12" s="13">
        <f>E12+I12</f>
        <v>113.6</v>
      </c>
      <c r="N12" s="13">
        <f>F12+J12</f>
        <v>0</v>
      </c>
      <c r="O12" s="13">
        <f>G12+K12</f>
        <v>4.3</v>
      </c>
      <c r="P12" s="71" t="s">
        <v>331</v>
      </c>
      <c r="Q12" s="72"/>
    </row>
    <row r="13" spans="1:17" ht="15.95" customHeight="1" x14ac:dyDescent="0.25">
      <c r="A13" s="21" t="s">
        <v>73</v>
      </c>
      <c r="B13" s="22" t="s">
        <v>180</v>
      </c>
      <c r="C13" s="29"/>
      <c r="D13" s="24">
        <f>D12</f>
        <v>117.89999999999999</v>
      </c>
      <c r="E13" s="24">
        <f>E12</f>
        <v>113.6</v>
      </c>
      <c r="F13" s="24">
        <f>F12</f>
        <v>0</v>
      </c>
      <c r="G13" s="24">
        <f>G12</f>
        <v>4.3</v>
      </c>
      <c r="H13" s="25">
        <f t="shared" ref="H13:O13" si="0">H12</f>
        <v>0</v>
      </c>
      <c r="I13" s="25">
        <f t="shared" si="0"/>
        <v>0</v>
      </c>
      <c r="J13" s="25">
        <f t="shared" si="0"/>
        <v>0</v>
      </c>
      <c r="K13" s="25">
        <f t="shared" si="0"/>
        <v>0</v>
      </c>
      <c r="L13" s="22">
        <f t="shared" si="0"/>
        <v>117.89999999999999</v>
      </c>
      <c r="M13" s="22">
        <f t="shared" si="0"/>
        <v>113.6</v>
      </c>
      <c r="N13" s="22">
        <f t="shared" si="0"/>
        <v>0</v>
      </c>
      <c r="O13" s="22">
        <f t="shared" si="0"/>
        <v>4.3</v>
      </c>
      <c r="P13" s="71" t="s">
        <v>332</v>
      </c>
      <c r="Q13" s="72"/>
    </row>
    <row r="14" spans="1:17" ht="15.95" customHeight="1" x14ac:dyDescent="0.25">
      <c r="A14" s="14" t="s">
        <v>74</v>
      </c>
      <c r="B14" s="455" t="s">
        <v>63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71" t="s">
        <v>335</v>
      </c>
      <c r="Q14" s="72">
        <f>L12</f>
        <v>117.89999999999999</v>
      </c>
    </row>
    <row r="15" spans="1:17" ht="15" customHeight="1" x14ac:dyDescent="0.25">
      <c r="A15" s="14" t="s">
        <v>75</v>
      </c>
      <c r="B15" s="13" t="s">
        <v>20</v>
      </c>
      <c r="C15" s="16" t="s">
        <v>32</v>
      </c>
      <c r="D15" s="17">
        <f>E15+G15</f>
        <v>26.9</v>
      </c>
      <c r="E15" s="17">
        <v>26.9</v>
      </c>
      <c r="F15" s="17"/>
      <c r="G15" s="17"/>
      <c r="H15" s="11">
        <f>I15+K15</f>
        <v>0</v>
      </c>
      <c r="I15" s="11"/>
      <c r="J15" s="11"/>
      <c r="K15" s="11"/>
      <c r="L15" s="13">
        <f>M15+O15</f>
        <v>26.9</v>
      </c>
      <c r="M15" s="13">
        <f>E15+I15</f>
        <v>26.9</v>
      </c>
      <c r="N15" s="13">
        <f>F15+J15</f>
        <v>0</v>
      </c>
      <c r="O15" s="13">
        <f>G15+K15</f>
        <v>0</v>
      </c>
      <c r="P15" s="71" t="s">
        <v>333</v>
      </c>
      <c r="Q15" s="72">
        <f>SUM(I20:I30)</f>
        <v>0</v>
      </c>
    </row>
    <row r="16" spans="1:17" ht="15.95" customHeight="1" x14ac:dyDescent="0.25">
      <c r="A16" s="21" t="s">
        <v>76</v>
      </c>
      <c r="B16" s="22" t="s">
        <v>181</v>
      </c>
      <c r="C16" s="29"/>
      <c r="D16" s="24">
        <f>D15</f>
        <v>26.9</v>
      </c>
      <c r="E16" s="24">
        <f>E15</f>
        <v>26.9</v>
      </c>
      <c r="F16" s="24">
        <f>F15</f>
        <v>0</v>
      </c>
      <c r="G16" s="24">
        <f>G15</f>
        <v>0</v>
      </c>
      <c r="H16" s="25">
        <f t="shared" ref="H16:O16" si="1">H15</f>
        <v>0</v>
      </c>
      <c r="I16" s="25">
        <f t="shared" si="1"/>
        <v>0</v>
      </c>
      <c r="J16" s="25">
        <f t="shared" si="1"/>
        <v>0</v>
      </c>
      <c r="K16" s="25">
        <f t="shared" si="1"/>
        <v>0</v>
      </c>
      <c r="L16" s="22">
        <f t="shared" si="1"/>
        <v>26.9</v>
      </c>
      <c r="M16" s="22">
        <f t="shared" si="1"/>
        <v>26.9</v>
      </c>
      <c r="N16" s="22">
        <f t="shared" si="1"/>
        <v>0</v>
      </c>
      <c r="O16" s="22">
        <f t="shared" si="1"/>
        <v>0</v>
      </c>
      <c r="P16" s="71" t="s">
        <v>334</v>
      </c>
      <c r="Q16" s="72">
        <f>L15</f>
        <v>26.9</v>
      </c>
    </row>
    <row r="17" spans="1:17" ht="15.95" customHeight="1" x14ac:dyDescent="0.25">
      <c r="A17" s="126" t="s">
        <v>77</v>
      </c>
      <c r="B17" s="158" t="s">
        <v>177</v>
      </c>
      <c r="C17" s="159"/>
      <c r="D17" s="48">
        <f>D13+D16</f>
        <v>144.79999999999998</v>
      </c>
      <c r="E17" s="48">
        <f>E13+E16</f>
        <v>140.5</v>
      </c>
      <c r="F17" s="48">
        <f>F13+F16</f>
        <v>0</v>
      </c>
      <c r="G17" s="48">
        <f>G13+G16</f>
        <v>4.3</v>
      </c>
      <c r="H17" s="49">
        <f t="shared" ref="H17:O17" si="2">H13+H16</f>
        <v>0</v>
      </c>
      <c r="I17" s="49">
        <f t="shared" si="2"/>
        <v>0</v>
      </c>
      <c r="J17" s="49">
        <f t="shared" si="2"/>
        <v>0</v>
      </c>
      <c r="K17" s="49">
        <f t="shared" si="2"/>
        <v>0</v>
      </c>
      <c r="L17" s="50">
        <f t="shared" si="2"/>
        <v>144.79999999999998</v>
      </c>
      <c r="M17" s="50">
        <f t="shared" si="2"/>
        <v>140.5</v>
      </c>
      <c r="N17" s="50">
        <f t="shared" si="2"/>
        <v>0</v>
      </c>
      <c r="O17" s="50">
        <f t="shared" si="2"/>
        <v>4.3</v>
      </c>
      <c r="P17" s="71" t="s">
        <v>336</v>
      </c>
      <c r="Q17" s="72">
        <f>SUM(I66:I79)</f>
        <v>0</v>
      </c>
    </row>
    <row r="18" spans="1:17" ht="15" customHeight="1" x14ac:dyDescent="0.25">
      <c r="A18" s="110" t="s">
        <v>178</v>
      </c>
      <c r="B18" s="127"/>
      <c r="C18" s="128"/>
      <c r="D18" s="127"/>
      <c r="E18" s="127"/>
      <c r="F18" s="112"/>
      <c r="G18" s="112"/>
      <c r="H18" s="112"/>
      <c r="I18" s="112"/>
      <c r="J18" s="112"/>
      <c r="K18" s="112"/>
      <c r="L18" s="112"/>
      <c r="M18" s="112"/>
      <c r="N18" s="112"/>
      <c r="P18" s="71" t="s">
        <v>337</v>
      </c>
      <c r="Q18" s="72">
        <f>SUM(I37:I63)</f>
        <v>0</v>
      </c>
    </row>
    <row r="19" spans="1:17" x14ac:dyDescent="0.25">
      <c r="A19" s="110"/>
      <c r="B19" s="7"/>
      <c r="C19" s="113"/>
      <c r="D19" s="7"/>
      <c r="E19" s="7"/>
      <c r="F19" s="114"/>
      <c r="G19" s="7"/>
      <c r="H19" s="7"/>
      <c r="I19" s="7"/>
      <c r="J19" s="7"/>
      <c r="K19" s="7"/>
      <c r="L19" s="7"/>
      <c r="M19" s="7"/>
      <c r="N19" s="7"/>
      <c r="P19" s="71" t="s">
        <v>338</v>
      </c>
      <c r="Q19" s="72">
        <f>SUM(I82:I85)</f>
        <v>0</v>
      </c>
    </row>
    <row r="20" spans="1:17" x14ac:dyDescent="0.25">
      <c r="A20" s="7"/>
      <c r="B20" s="7"/>
      <c r="C20" s="53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P20" s="76" t="s">
        <v>177</v>
      </c>
      <c r="Q20" s="77">
        <f>SUM(Q10:Q19)</f>
        <v>144.79999999999998</v>
      </c>
    </row>
    <row r="21" spans="1:17" x14ac:dyDescent="0.25">
      <c r="A21" s="7"/>
      <c r="B21" s="7"/>
      <c r="C21" s="53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P21" s="78"/>
      <c r="Q21" s="78"/>
    </row>
    <row r="22" spans="1:17" x14ac:dyDescent="0.25">
      <c r="A22" s="7"/>
      <c r="B22" s="7"/>
      <c r="C22" s="53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P22" s="78"/>
      <c r="Q22" s="78">
        <f>Q20-L17</f>
        <v>0</v>
      </c>
    </row>
    <row r="23" spans="1:17" x14ac:dyDescent="0.25">
      <c r="A23" s="7"/>
      <c r="B23" s="7"/>
      <c r="C23" s="53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</row>
    <row r="24" spans="1:17" x14ac:dyDescent="0.25">
      <c r="A24" s="7"/>
      <c r="B24" s="7"/>
      <c r="C24" s="53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Q24" s="2">
        <f>L17-Q20</f>
        <v>0</v>
      </c>
    </row>
    <row r="25" spans="1:17" x14ac:dyDescent="0.25">
      <c r="A25" s="7"/>
      <c r="B25" s="7"/>
      <c r="C25" s="53"/>
      <c r="D25" s="7"/>
      <c r="E25" s="7"/>
      <c r="F25" s="7"/>
      <c r="G25" s="7" t="s">
        <v>178</v>
      </c>
      <c r="H25" s="7"/>
      <c r="I25" s="7"/>
      <c r="J25" s="7"/>
      <c r="K25" s="7"/>
      <c r="L25" s="7"/>
      <c r="M25" s="7"/>
      <c r="N25" s="7"/>
    </row>
    <row r="26" spans="1:17" x14ac:dyDescent="0.25">
      <c r="A26" s="7"/>
      <c r="B26" s="7"/>
      <c r="C26" s="53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</row>
    <row r="27" spans="1:17" x14ac:dyDescent="0.25">
      <c r="A27" s="7"/>
      <c r="B27" s="7"/>
      <c r="C27" s="53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</row>
    <row r="28" spans="1:17" x14ac:dyDescent="0.25">
      <c r="A28" s="7"/>
      <c r="B28" s="7"/>
      <c r="C28" s="53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</row>
    <row r="29" spans="1:17" x14ac:dyDescent="0.25">
      <c r="A29" s="7"/>
      <c r="B29" s="7"/>
      <c r="C29" s="53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</row>
    <row r="30" spans="1:17" x14ac:dyDescent="0.25">
      <c r="A30" s="7"/>
      <c r="B30" s="7"/>
      <c r="C30" s="53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</row>
    <row r="31" spans="1:17" x14ac:dyDescent="0.25">
      <c r="A31" s="7"/>
      <c r="B31" s="7"/>
      <c r="C31" s="53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</row>
    <row r="32" spans="1:17" x14ac:dyDescent="0.25">
      <c r="A32" s="7"/>
      <c r="B32" s="7"/>
      <c r="C32" s="53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</row>
    <row r="33" spans="1:14" x14ac:dyDescent="0.25">
      <c r="A33" s="7"/>
      <c r="B33" s="7"/>
      <c r="C33" s="53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</row>
    <row r="34" spans="1:14" x14ac:dyDescent="0.25">
      <c r="A34" s="7"/>
      <c r="B34" s="7"/>
      <c r="C34" s="53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</row>
    <row r="35" spans="1:14" x14ac:dyDescent="0.25">
      <c r="A35" s="7"/>
      <c r="B35" s="7"/>
      <c r="C35" s="53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</row>
    <row r="36" spans="1:14" x14ac:dyDescent="0.25">
      <c r="A36" s="7"/>
      <c r="B36" s="7"/>
      <c r="C36" s="53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</row>
    <row r="37" spans="1:14" x14ac:dyDescent="0.25">
      <c r="A37" s="7"/>
      <c r="B37" s="7"/>
      <c r="C37" s="53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</row>
    <row r="38" spans="1:14" x14ac:dyDescent="0.25">
      <c r="A38" s="7"/>
      <c r="B38" s="7"/>
      <c r="C38" s="53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</row>
    <row r="39" spans="1:14" x14ac:dyDescent="0.25">
      <c r="A39" s="7"/>
      <c r="B39" s="7"/>
      <c r="C39" s="53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</row>
    <row r="40" spans="1:14" x14ac:dyDescent="0.25">
      <c r="A40" s="7"/>
      <c r="B40" s="7"/>
      <c r="C40" s="53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</row>
    <row r="41" spans="1:14" x14ac:dyDescent="0.25">
      <c r="A41" s="7"/>
      <c r="B41" s="7"/>
      <c r="C41" s="53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</row>
    <row r="42" spans="1:14" x14ac:dyDescent="0.25">
      <c r="A42" s="7"/>
      <c r="B42" s="7"/>
      <c r="C42" s="53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</row>
    <row r="43" spans="1:14" x14ac:dyDescent="0.25">
      <c r="A43" s="7"/>
      <c r="B43" s="7"/>
      <c r="C43" s="53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</row>
    <row r="44" spans="1:14" x14ac:dyDescent="0.25">
      <c r="A44" s="7"/>
      <c r="B44" s="7"/>
      <c r="C44" s="53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</row>
    <row r="45" spans="1:14" x14ac:dyDescent="0.25">
      <c r="A45" s="7"/>
      <c r="B45" s="7"/>
      <c r="C45" s="53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</row>
    <row r="46" spans="1:14" x14ac:dyDescent="0.25">
      <c r="A46" s="7"/>
      <c r="B46" s="7"/>
      <c r="C46" s="53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</row>
    <row r="47" spans="1:14" x14ac:dyDescent="0.25">
      <c r="A47" s="7"/>
      <c r="B47" s="7"/>
      <c r="C47" s="53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</row>
    <row r="48" spans="1:14" x14ac:dyDescent="0.25">
      <c r="A48" s="7"/>
      <c r="B48" s="7"/>
      <c r="C48" s="53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49" spans="1:14" x14ac:dyDescent="0.25">
      <c r="A49" s="7"/>
      <c r="B49" s="7"/>
      <c r="C49" s="53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</row>
    <row r="50" spans="1:14" x14ac:dyDescent="0.25">
      <c r="A50" s="7"/>
      <c r="B50" s="7"/>
      <c r="C50" s="53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</row>
    <row r="51" spans="1:14" x14ac:dyDescent="0.25">
      <c r="A51" s="7"/>
      <c r="B51" s="7"/>
      <c r="C51" s="53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</row>
    <row r="52" spans="1:14" x14ac:dyDescent="0.25">
      <c r="A52" s="7"/>
      <c r="B52" s="7"/>
      <c r="C52" s="53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</row>
    <row r="53" spans="1:14" x14ac:dyDescent="0.25">
      <c r="A53" s="7"/>
      <c r="B53" s="7"/>
      <c r="C53" s="53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</row>
    <row r="54" spans="1:14" x14ac:dyDescent="0.25">
      <c r="A54" s="7"/>
      <c r="B54" s="7"/>
      <c r="C54" s="53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</row>
    <row r="55" spans="1:14" x14ac:dyDescent="0.25">
      <c r="A55" s="7"/>
      <c r="B55" s="7"/>
      <c r="C55" s="53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</row>
    <row r="56" spans="1:14" x14ac:dyDescent="0.25">
      <c r="A56" s="7"/>
      <c r="B56" s="7"/>
      <c r="C56" s="53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4" x14ac:dyDescent="0.25">
      <c r="A57" s="7"/>
      <c r="B57" s="7"/>
      <c r="C57" s="53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4" x14ac:dyDescent="0.25">
      <c r="A58" s="7"/>
      <c r="B58" s="7"/>
      <c r="C58" s="53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4" x14ac:dyDescent="0.25">
      <c r="A59" s="7"/>
      <c r="B59" s="7"/>
      <c r="C59" s="53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4" x14ac:dyDescent="0.25">
      <c r="A60" s="7"/>
      <c r="B60" s="7"/>
      <c r="C60" s="53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4" x14ac:dyDescent="0.25">
      <c r="A61" s="7"/>
      <c r="B61" s="7"/>
      <c r="C61" s="53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4" x14ac:dyDescent="0.25">
      <c r="A62" s="7"/>
      <c r="B62" s="7"/>
      <c r="C62" s="53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  <row r="63" spans="1:14" x14ac:dyDescent="0.25">
      <c r="A63" s="7"/>
      <c r="B63" s="7"/>
      <c r="C63" s="53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</row>
    <row r="64" spans="1:14" x14ac:dyDescent="0.25">
      <c r="A64" s="7"/>
      <c r="B64" s="7"/>
      <c r="C64" s="53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</row>
    <row r="65" spans="1:14" x14ac:dyDescent="0.25">
      <c r="A65" s="7"/>
      <c r="B65" s="7"/>
      <c r="C65" s="53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</row>
    <row r="66" spans="1:14" x14ac:dyDescent="0.25">
      <c r="A66" s="7"/>
      <c r="B66" s="7"/>
      <c r="C66" s="53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</row>
    <row r="67" spans="1:14" x14ac:dyDescent="0.25">
      <c r="A67" s="7"/>
      <c r="B67" s="7"/>
      <c r="C67" s="53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</row>
    <row r="68" spans="1:14" x14ac:dyDescent="0.25">
      <c r="A68" s="7"/>
      <c r="B68" s="7"/>
      <c r="C68" s="53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</row>
    <row r="69" spans="1:14" x14ac:dyDescent="0.25">
      <c r="A69" s="7"/>
      <c r="B69" s="7"/>
      <c r="C69" s="53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</row>
    <row r="70" spans="1:14" x14ac:dyDescent="0.25">
      <c r="A70" s="7"/>
      <c r="B70" s="7"/>
      <c r="C70" s="53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</row>
    <row r="71" spans="1:14" x14ac:dyDescent="0.25">
      <c r="A71" s="7"/>
      <c r="B71" s="7"/>
      <c r="C71" s="53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</row>
    <row r="72" spans="1:14" x14ac:dyDescent="0.25">
      <c r="A72" s="7"/>
      <c r="B72" s="7"/>
      <c r="C72" s="53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</row>
    <row r="73" spans="1:14" x14ac:dyDescent="0.25">
      <c r="A73" s="7"/>
      <c r="B73" s="7"/>
      <c r="C73" s="53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</row>
    <row r="74" spans="1:14" x14ac:dyDescent="0.25">
      <c r="A74" s="7"/>
      <c r="B74" s="7"/>
      <c r="C74" s="53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</row>
    <row r="75" spans="1:14" x14ac:dyDescent="0.25">
      <c r="A75" s="7"/>
      <c r="B75" s="7"/>
      <c r="C75" s="53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</row>
    <row r="76" spans="1:14" x14ac:dyDescent="0.25">
      <c r="A76" s="7"/>
      <c r="B76" s="7"/>
      <c r="C76" s="53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</row>
    <row r="77" spans="1:14" x14ac:dyDescent="0.25">
      <c r="A77" s="7"/>
      <c r="B77" s="7"/>
      <c r="C77" s="53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</row>
    <row r="78" spans="1:14" x14ac:dyDescent="0.25">
      <c r="A78" s="7"/>
      <c r="B78" s="7"/>
      <c r="C78" s="53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</row>
    <row r="79" spans="1:14" x14ac:dyDescent="0.25">
      <c r="A79" s="7"/>
      <c r="B79" s="7"/>
      <c r="C79" s="53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</row>
    <row r="80" spans="1:14" x14ac:dyDescent="0.25">
      <c r="A80" s="7"/>
      <c r="B80" s="7"/>
      <c r="C80" s="53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</row>
    <row r="81" spans="1:14" x14ac:dyDescent="0.25">
      <c r="A81" s="7"/>
      <c r="B81" s="7"/>
      <c r="C81" s="53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</row>
    <row r="82" spans="1:14" x14ac:dyDescent="0.25">
      <c r="A82" s="7"/>
      <c r="B82" s="7"/>
      <c r="C82" s="53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</row>
    <row r="83" spans="1:14" x14ac:dyDescent="0.25">
      <c r="A83" s="7"/>
      <c r="B83" s="7"/>
      <c r="C83" s="53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</row>
    <row r="84" spans="1:14" x14ac:dyDescent="0.25">
      <c r="A84" s="7"/>
      <c r="B84" s="7"/>
      <c r="C84" s="53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</row>
    <row r="85" spans="1:14" x14ac:dyDescent="0.25">
      <c r="A85" s="7"/>
      <c r="B85" s="7"/>
      <c r="C85" s="53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</row>
    <row r="86" spans="1:14" x14ac:dyDescent="0.25">
      <c r="A86" s="7"/>
      <c r="B86" s="7"/>
      <c r="C86" s="53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</row>
    <row r="87" spans="1:14" x14ac:dyDescent="0.25">
      <c r="A87" s="7"/>
      <c r="B87" s="7"/>
      <c r="C87" s="53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</row>
    <row r="88" spans="1:14" x14ac:dyDescent="0.25">
      <c r="A88" s="7"/>
      <c r="B88" s="7"/>
      <c r="C88" s="53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</row>
    <row r="89" spans="1:14" x14ac:dyDescent="0.25">
      <c r="A89" s="7"/>
      <c r="B89" s="7"/>
      <c r="C89" s="53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</row>
    <row r="90" spans="1:14" x14ac:dyDescent="0.25">
      <c r="A90" s="7"/>
      <c r="B90" s="7"/>
      <c r="C90" s="53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</row>
    <row r="91" spans="1:14" x14ac:dyDescent="0.25">
      <c r="A91" s="7"/>
      <c r="B91" s="7"/>
      <c r="C91" s="53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</row>
    <row r="92" spans="1:14" x14ac:dyDescent="0.25">
      <c r="A92" s="7"/>
      <c r="B92" s="7"/>
      <c r="C92" s="53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</row>
    <row r="93" spans="1:14" x14ac:dyDescent="0.25">
      <c r="A93" s="7"/>
      <c r="B93" s="7"/>
      <c r="C93" s="53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</row>
    <row r="94" spans="1:14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4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4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C131" s="54"/>
    </row>
    <row r="132" spans="1:14" x14ac:dyDescent="0.25">
      <c r="C132" s="54"/>
    </row>
    <row r="133" spans="1:14" x14ac:dyDescent="0.25">
      <c r="C133" s="54"/>
    </row>
    <row r="134" spans="1:14" x14ac:dyDescent="0.25">
      <c r="C134" s="54"/>
    </row>
    <row r="135" spans="1:14" x14ac:dyDescent="0.25">
      <c r="C135" s="54"/>
    </row>
    <row r="136" spans="1:14" x14ac:dyDescent="0.25">
      <c r="C136" s="54"/>
    </row>
    <row r="137" spans="1:14" x14ac:dyDescent="0.25">
      <c r="C137" s="54"/>
    </row>
    <row r="138" spans="1:14" x14ac:dyDescent="0.25">
      <c r="C138" s="54"/>
    </row>
    <row r="139" spans="1:14" x14ac:dyDescent="0.25">
      <c r="C139" s="54"/>
    </row>
    <row r="140" spans="1:14" x14ac:dyDescent="0.25">
      <c r="C140" s="54"/>
    </row>
    <row r="141" spans="1:14" x14ac:dyDescent="0.25">
      <c r="C141" s="54"/>
    </row>
    <row r="142" spans="1:14" x14ac:dyDescent="0.25">
      <c r="C142" s="54"/>
    </row>
    <row r="143" spans="1:14" x14ac:dyDescent="0.25">
      <c r="C143" s="54"/>
    </row>
    <row r="144" spans="1:14" x14ac:dyDescent="0.25">
      <c r="C144" s="54"/>
    </row>
    <row r="145" spans="3:3" x14ac:dyDescent="0.25">
      <c r="C145" s="54"/>
    </row>
    <row r="146" spans="3:3" x14ac:dyDescent="0.25">
      <c r="C146" s="54"/>
    </row>
    <row r="147" spans="3:3" x14ac:dyDescent="0.25">
      <c r="C147" s="54"/>
    </row>
    <row r="148" spans="3:3" x14ac:dyDescent="0.25">
      <c r="C148" s="54"/>
    </row>
    <row r="149" spans="3:3" x14ac:dyDescent="0.25">
      <c r="C149" s="54"/>
    </row>
    <row r="150" spans="3:3" x14ac:dyDescent="0.25">
      <c r="C150" s="54"/>
    </row>
    <row r="151" spans="3:3" x14ac:dyDescent="0.25">
      <c r="C151" s="54"/>
    </row>
    <row r="152" spans="3:3" x14ac:dyDescent="0.25">
      <c r="C152" s="54"/>
    </row>
    <row r="153" spans="3:3" x14ac:dyDescent="0.25">
      <c r="C153" s="54"/>
    </row>
    <row r="154" spans="3:3" x14ac:dyDescent="0.25">
      <c r="C154" s="54"/>
    </row>
    <row r="155" spans="3:3" x14ac:dyDescent="0.25">
      <c r="C155" s="54"/>
    </row>
    <row r="156" spans="3:3" x14ac:dyDescent="0.25">
      <c r="C156" s="54"/>
    </row>
    <row r="157" spans="3:3" x14ac:dyDescent="0.25">
      <c r="C157" s="54"/>
    </row>
    <row r="158" spans="3:3" x14ac:dyDescent="0.25">
      <c r="C158" s="54"/>
    </row>
    <row r="159" spans="3:3" x14ac:dyDescent="0.25">
      <c r="C159" s="54"/>
    </row>
    <row r="160" spans="3:3" x14ac:dyDescent="0.25">
      <c r="C160" s="54"/>
    </row>
    <row r="161" spans="3:3" x14ac:dyDescent="0.25">
      <c r="C161" s="54"/>
    </row>
    <row r="162" spans="3:3" x14ac:dyDescent="0.25">
      <c r="C162" s="54"/>
    </row>
    <row r="163" spans="3:3" x14ac:dyDescent="0.25">
      <c r="C163" s="54"/>
    </row>
    <row r="164" spans="3:3" x14ac:dyDescent="0.25">
      <c r="C164" s="54"/>
    </row>
    <row r="165" spans="3:3" x14ac:dyDescent="0.25">
      <c r="C165" s="54"/>
    </row>
    <row r="166" spans="3:3" x14ac:dyDescent="0.25">
      <c r="C166" s="54"/>
    </row>
    <row r="167" spans="3:3" x14ac:dyDescent="0.25">
      <c r="C167" s="54"/>
    </row>
    <row r="168" spans="3:3" x14ac:dyDescent="0.25">
      <c r="C168" s="54"/>
    </row>
    <row r="169" spans="3:3" x14ac:dyDescent="0.25">
      <c r="C169" s="54"/>
    </row>
    <row r="170" spans="3:3" x14ac:dyDescent="0.25">
      <c r="C170" s="54"/>
    </row>
    <row r="171" spans="3:3" x14ac:dyDescent="0.25">
      <c r="C171" s="54"/>
    </row>
    <row r="172" spans="3:3" x14ac:dyDescent="0.25">
      <c r="C172" s="54"/>
    </row>
    <row r="173" spans="3:3" x14ac:dyDescent="0.25">
      <c r="C173" s="54"/>
    </row>
    <row r="174" spans="3:3" x14ac:dyDescent="0.25">
      <c r="C174" s="54"/>
    </row>
    <row r="175" spans="3:3" x14ac:dyDescent="0.25">
      <c r="C175" s="54"/>
    </row>
    <row r="176" spans="3:3" x14ac:dyDescent="0.25">
      <c r="C176" s="54"/>
    </row>
    <row r="177" spans="3:3" x14ac:dyDescent="0.25">
      <c r="C177" s="54"/>
    </row>
    <row r="178" spans="3:3" x14ac:dyDescent="0.25">
      <c r="C178" s="54"/>
    </row>
    <row r="179" spans="3:3" x14ac:dyDescent="0.25">
      <c r="C179" s="54"/>
    </row>
    <row r="180" spans="3:3" x14ac:dyDescent="0.25">
      <c r="C180" s="54"/>
    </row>
    <row r="181" spans="3:3" x14ac:dyDescent="0.25">
      <c r="C181" s="54"/>
    </row>
    <row r="182" spans="3:3" x14ac:dyDescent="0.25">
      <c r="C182" s="54"/>
    </row>
    <row r="183" spans="3:3" x14ac:dyDescent="0.25">
      <c r="C183" s="54"/>
    </row>
    <row r="184" spans="3:3" x14ac:dyDescent="0.25">
      <c r="C184" s="54"/>
    </row>
    <row r="185" spans="3:3" x14ac:dyDescent="0.25">
      <c r="C185" s="54"/>
    </row>
    <row r="186" spans="3:3" x14ac:dyDescent="0.25">
      <c r="C186" s="54"/>
    </row>
    <row r="187" spans="3:3" x14ac:dyDescent="0.25">
      <c r="C187" s="54"/>
    </row>
    <row r="188" spans="3:3" x14ac:dyDescent="0.25">
      <c r="C188" s="54"/>
    </row>
    <row r="189" spans="3:3" x14ac:dyDescent="0.25">
      <c r="C189" s="54"/>
    </row>
    <row r="190" spans="3:3" x14ac:dyDescent="0.25">
      <c r="C190" s="54"/>
    </row>
    <row r="191" spans="3:3" x14ac:dyDescent="0.25">
      <c r="C191" s="54"/>
    </row>
    <row r="192" spans="3:3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</sheetData>
  <mergeCells count="22">
    <mergeCell ref="A8:A10"/>
    <mergeCell ref="C1:O1"/>
    <mergeCell ref="C2:O2"/>
    <mergeCell ref="C3:O3"/>
    <mergeCell ref="C4:O4"/>
    <mergeCell ref="A6:O6"/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0"/>
  <sheetViews>
    <sheetView showZeros="0" workbookViewId="0">
      <selection activeCell="B4" sqref="B4:O4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4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97" t="s">
        <v>354</v>
      </c>
      <c r="C1" s="497"/>
      <c r="D1" s="497"/>
      <c r="E1" s="497"/>
      <c r="F1" s="497"/>
      <c r="G1" s="497"/>
      <c r="H1" s="497"/>
      <c r="I1" s="497"/>
      <c r="J1" s="497"/>
      <c r="K1" s="497"/>
      <c r="L1" s="497"/>
      <c r="M1" s="497"/>
      <c r="N1" s="497"/>
      <c r="O1" s="497"/>
    </row>
    <row r="2" spans="1:17" x14ac:dyDescent="0.25">
      <c r="B2" s="497" t="s">
        <v>445</v>
      </c>
      <c r="C2" s="497"/>
      <c r="D2" s="497"/>
      <c r="E2" s="497"/>
      <c r="F2" s="497"/>
      <c r="G2" s="497"/>
      <c r="H2" s="497"/>
      <c r="I2" s="497"/>
      <c r="J2" s="497"/>
      <c r="K2" s="497"/>
      <c r="L2" s="497"/>
      <c r="M2" s="497"/>
      <c r="N2" s="497"/>
      <c r="O2" s="497"/>
    </row>
    <row r="3" spans="1:17" x14ac:dyDescent="0.25">
      <c r="B3" s="497" t="s">
        <v>466</v>
      </c>
      <c r="C3" s="497"/>
      <c r="D3" s="497"/>
      <c r="E3" s="497"/>
      <c r="F3" s="497"/>
      <c r="G3" s="497"/>
      <c r="H3" s="497"/>
      <c r="I3" s="497"/>
      <c r="J3" s="497"/>
      <c r="K3" s="497"/>
      <c r="L3" s="497"/>
      <c r="M3" s="497"/>
      <c r="N3" s="497"/>
      <c r="O3" s="497"/>
    </row>
    <row r="4" spans="1:17" x14ac:dyDescent="0.25">
      <c r="B4" s="497" t="s">
        <v>371</v>
      </c>
      <c r="C4" s="497"/>
      <c r="D4" s="497"/>
      <c r="E4" s="497"/>
      <c r="F4" s="497"/>
      <c r="G4" s="497"/>
      <c r="H4" s="497"/>
      <c r="I4" s="497"/>
      <c r="J4" s="497"/>
      <c r="K4" s="497"/>
      <c r="L4" s="497"/>
      <c r="M4" s="497"/>
      <c r="N4" s="497"/>
      <c r="O4" s="497"/>
    </row>
    <row r="5" spans="1:17" ht="15.75" x14ac:dyDescent="0.25">
      <c r="A5" s="57"/>
      <c r="B5" s="57"/>
      <c r="C5" s="57"/>
      <c r="D5" s="57"/>
      <c r="E5" s="57"/>
      <c r="F5" s="57"/>
      <c r="G5" s="57"/>
      <c r="H5" s="58"/>
      <c r="I5" s="58"/>
      <c r="J5" s="58"/>
      <c r="K5" s="58"/>
      <c r="L5" s="57"/>
      <c r="M5" s="57"/>
      <c r="N5" s="57"/>
      <c r="O5" s="57"/>
    </row>
    <row r="6" spans="1:17" ht="29.25" customHeight="1" x14ac:dyDescent="0.25">
      <c r="A6" s="456" t="s">
        <v>452</v>
      </c>
      <c r="B6" s="456"/>
      <c r="C6" s="456"/>
      <c r="D6" s="456"/>
      <c r="E6" s="456"/>
      <c r="F6" s="456"/>
      <c r="G6" s="456"/>
      <c r="H6" s="456"/>
      <c r="I6" s="456"/>
      <c r="J6" s="456"/>
      <c r="K6" s="456"/>
      <c r="L6" s="456"/>
      <c r="M6" s="456"/>
      <c r="N6" s="456"/>
      <c r="O6" s="456"/>
    </row>
    <row r="7" spans="1:17" ht="15" customHeight="1" x14ac:dyDescent="0.25">
      <c r="A7" s="59"/>
      <c r="B7" s="59"/>
      <c r="C7" s="59"/>
      <c r="D7" s="59"/>
      <c r="E7" s="59"/>
      <c r="F7" s="59"/>
      <c r="G7" s="59"/>
      <c r="H7" s="60"/>
      <c r="I7" s="60"/>
      <c r="J7" s="60"/>
      <c r="K7" s="60"/>
      <c r="L7" s="59"/>
      <c r="M7" s="59"/>
      <c r="N7" s="59"/>
      <c r="O7" s="5" t="s">
        <v>456</v>
      </c>
    </row>
    <row r="8" spans="1:17" x14ac:dyDescent="0.25">
      <c r="A8" s="464" t="s">
        <v>5</v>
      </c>
      <c r="B8" s="467" t="s">
        <v>351</v>
      </c>
      <c r="C8" s="467" t="s">
        <v>54</v>
      </c>
      <c r="D8" s="478" t="s">
        <v>362</v>
      </c>
      <c r="E8" s="482" t="s">
        <v>200</v>
      </c>
      <c r="F8" s="482"/>
      <c r="G8" s="483"/>
      <c r="H8" s="470" t="s">
        <v>364</v>
      </c>
      <c r="I8" s="473" t="s">
        <v>200</v>
      </c>
      <c r="J8" s="474"/>
      <c r="K8" s="475"/>
      <c r="L8" s="477" t="s">
        <v>0</v>
      </c>
      <c r="M8" s="485" t="s">
        <v>200</v>
      </c>
      <c r="N8" s="486"/>
      <c r="O8" s="487"/>
    </row>
    <row r="9" spans="1:17" x14ac:dyDescent="0.25">
      <c r="A9" s="465"/>
      <c r="B9" s="468"/>
      <c r="C9" s="468"/>
      <c r="D9" s="479"/>
      <c r="E9" s="483" t="s">
        <v>1</v>
      </c>
      <c r="F9" s="490"/>
      <c r="G9" s="484" t="s">
        <v>2</v>
      </c>
      <c r="H9" s="471"/>
      <c r="I9" s="496" t="s">
        <v>1</v>
      </c>
      <c r="J9" s="496"/>
      <c r="K9" s="460" t="s">
        <v>2</v>
      </c>
      <c r="L9" s="477"/>
      <c r="M9" s="477" t="s">
        <v>1</v>
      </c>
      <c r="N9" s="477"/>
      <c r="O9" s="459" t="s">
        <v>2</v>
      </c>
    </row>
    <row r="10" spans="1:17" ht="30" customHeight="1" x14ac:dyDescent="0.25">
      <c r="A10" s="466"/>
      <c r="B10" s="469"/>
      <c r="C10" s="469"/>
      <c r="D10" s="480"/>
      <c r="E10" s="61" t="s">
        <v>3</v>
      </c>
      <c r="F10" s="62" t="s">
        <v>4</v>
      </c>
      <c r="G10" s="478"/>
      <c r="H10" s="472"/>
      <c r="I10" s="63" t="s">
        <v>3</v>
      </c>
      <c r="J10" s="64" t="s">
        <v>4</v>
      </c>
      <c r="K10" s="470"/>
      <c r="L10" s="519"/>
      <c r="M10" s="65" t="s">
        <v>3</v>
      </c>
      <c r="N10" s="66" t="s">
        <v>4</v>
      </c>
      <c r="O10" s="467"/>
    </row>
    <row r="11" spans="1:17" ht="15.95" customHeight="1" x14ac:dyDescent="0.25">
      <c r="A11" s="6" t="s">
        <v>72</v>
      </c>
      <c r="B11" s="455" t="s">
        <v>6</v>
      </c>
      <c r="C11" s="455"/>
      <c r="D11" s="455"/>
      <c r="E11" s="455"/>
      <c r="F11" s="455"/>
      <c r="G11" s="455"/>
      <c r="H11" s="455"/>
      <c r="I11" s="455"/>
      <c r="J11" s="455"/>
      <c r="K11" s="455"/>
      <c r="L11" s="455"/>
      <c r="M11" s="455"/>
      <c r="N11" s="455"/>
      <c r="O11" s="455"/>
    </row>
    <row r="12" spans="1:17" ht="15" customHeight="1" x14ac:dyDescent="0.25">
      <c r="A12" s="6" t="s">
        <v>187</v>
      </c>
      <c r="B12" s="27" t="s">
        <v>20</v>
      </c>
      <c r="C12" s="8" t="s">
        <v>9</v>
      </c>
      <c r="D12" s="9">
        <f>E12+G12</f>
        <v>4</v>
      </c>
      <c r="E12" s="9">
        <v>4</v>
      </c>
      <c r="F12" s="9"/>
      <c r="G12" s="9"/>
      <c r="H12" s="10">
        <f>I12+K12</f>
        <v>0</v>
      </c>
      <c r="I12" s="10"/>
      <c r="J12" s="10"/>
      <c r="K12" s="10"/>
      <c r="L12" s="12">
        <f>M12+O12</f>
        <v>4</v>
      </c>
      <c r="M12" s="12">
        <f>E12+I12</f>
        <v>4</v>
      </c>
      <c r="N12" s="12">
        <f>F12+J12</f>
        <v>0</v>
      </c>
      <c r="O12" s="12">
        <f>G12+K12</f>
        <v>0</v>
      </c>
    </row>
    <row r="13" spans="1:17" x14ac:dyDescent="0.25">
      <c r="A13" s="6" t="s">
        <v>73</v>
      </c>
      <c r="B13" s="67" t="s">
        <v>350</v>
      </c>
      <c r="C13" s="16" t="s">
        <v>9</v>
      </c>
      <c r="D13" s="68">
        <f t="shared" ref="D13:D21" si="0">E13+G13</f>
        <v>2.9</v>
      </c>
      <c r="E13" s="68">
        <v>2.9</v>
      </c>
      <c r="F13" s="68"/>
      <c r="G13" s="68"/>
      <c r="H13" s="69">
        <f t="shared" ref="H13:H21" si="1">I13+K13</f>
        <v>0</v>
      </c>
      <c r="I13" s="69"/>
      <c r="J13" s="69"/>
      <c r="K13" s="69"/>
      <c r="L13" s="70">
        <f t="shared" ref="L13:L21" si="2">M13+O13</f>
        <v>2.9</v>
      </c>
      <c r="M13" s="70">
        <f t="shared" ref="M13:M21" si="3">E13+I13</f>
        <v>2.9</v>
      </c>
      <c r="N13" s="70">
        <f t="shared" ref="N13:N21" si="4">F13+J13</f>
        <v>0</v>
      </c>
      <c r="O13" s="70">
        <f t="shared" ref="O13:O21" si="5">G13+K13</f>
        <v>0</v>
      </c>
      <c r="P13" s="535"/>
      <c r="Q13" s="535"/>
    </row>
    <row r="14" spans="1:17" ht="15" customHeight="1" x14ac:dyDescent="0.25">
      <c r="A14" s="6" t="s">
        <v>74</v>
      </c>
      <c r="B14" s="36" t="s">
        <v>10</v>
      </c>
      <c r="C14" s="16" t="s">
        <v>9</v>
      </c>
      <c r="D14" s="17">
        <f t="shared" si="0"/>
        <v>0.6</v>
      </c>
      <c r="E14" s="17">
        <v>0.6</v>
      </c>
      <c r="F14" s="17"/>
      <c r="G14" s="17"/>
      <c r="H14" s="11">
        <f t="shared" si="1"/>
        <v>0</v>
      </c>
      <c r="I14" s="11"/>
      <c r="J14" s="11"/>
      <c r="K14" s="11"/>
      <c r="L14" s="13">
        <f t="shared" si="2"/>
        <v>0.6</v>
      </c>
      <c r="M14" s="13">
        <f t="shared" si="3"/>
        <v>0.6</v>
      </c>
      <c r="N14" s="13">
        <f t="shared" si="4"/>
        <v>0</v>
      </c>
      <c r="O14" s="13">
        <f t="shared" si="5"/>
        <v>0</v>
      </c>
      <c r="P14" s="71" t="s">
        <v>329</v>
      </c>
      <c r="Q14" s="72">
        <f>SUM(L12:L21)</f>
        <v>14.299999999999999</v>
      </c>
    </row>
    <row r="15" spans="1:17" ht="15" customHeight="1" x14ac:dyDescent="0.25">
      <c r="A15" s="6" t="s">
        <v>75</v>
      </c>
      <c r="B15" s="36" t="s">
        <v>11</v>
      </c>
      <c r="C15" s="16" t="s">
        <v>9</v>
      </c>
      <c r="D15" s="17">
        <f t="shared" si="0"/>
        <v>0.5</v>
      </c>
      <c r="E15" s="17">
        <v>0.5</v>
      </c>
      <c r="F15" s="17"/>
      <c r="G15" s="17"/>
      <c r="H15" s="11">
        <f t="shared" si="1"/>
        <v>0</v>
      </c>
      <c r="I15" s="11"/>
      <c r="J15" s="11"/>
      <c r="K15" s="11"/>
      <c r="L15" s="13">
        <f t="shared" si="2"/>
        <v>0.5</v>
      </c>
      <c r="M15" s="13">
        <f t="shared" si="3"/>
        <v>0.5</v>
      </c>
      <c r="N15" s="13">
        <f t="shared" si="4"/>
        <v>0</v>
      </c>
      <c r="O15" s="13">
        <f t="shared" si="5"/>
        <v>0</v>
      </c>
      <c r="P15" s="71" t="s">
        <v>330</v>
      </c>
      <c r="Q15" s="72"/>
    </row>
    <row r="16" spans="1:17" ht="15" customHeight="1" x14ac:dyDescent="0.25">
      <c r="A16" s="6" t="s">
        <v>76</v>
      </c>
      <c r="B16" s="36" t="s">
        <v>12</v>
      </c>
      <c r="C16" s="16" t="s">
        <v>9</v>
      </c>
      <c r="D16" s="17">
        <f t="shared" si="0"/>
        <v>1.5</v>
      </c>
      <c r="E16" s="17">
        <v>1.5</v>
      </c>
      <c r="F16" s="17"/>
      <c r="G16" s="17"/>
      <c r="H16" s="11">
        <f t="shared" si="1"/>
        <v>0</v>
      </c>
      <c r="I16" s="11"/>
      <c r="J16" s="11"/>
      <c r="K16" s="11"/>
      <c r="L16" s="13">
        <f t="shared" si="2"/>
        <v>1.5</v>
      </c>
      <c r="M16" s="13">
        <f t="shared" si="3"/>
        <v>1.5</v>
      </c>
      <c r="N16" s="13">
        <f t="shared" si="4"/>
        <v>0</v>
      </c>
      <c r="O16" s="13">
        <f t="shared" si="5"/>
        <v>0</v>
      </c>
      <c r="P16" s="71" t="s">
        <v>331</v>
      </c>
      <c r="Q16" s="72"/>
    </row>
    <row r="17" spans="1:17" ht="15" customHeight="1" x14ac:dyDescent="0.25">
      <c r="A17" s="14" t="s">
        <v>77</v>
      </c>
      <c r="B17" s="13" t="s">
        <v>14</v>
      </c>
      <c r="C17" s="16" t="s">
        <v>9</v>
      </c>
      <c r="D17" s="17">
        <f t="shared" si="0"/>
        <v>1.2</v>
      </c>
      <c r="E17" s="17">
        <v>1.2</v>
      </c>
      <c r="F17" s="17"/>
      <c r="G17" s="17"/>
      <c r="H17" s="11">
        <f t="shared" si="1"/>
        <v>0</v>
      </c>
      <c r="I17" s="11"/>
      <c r="J17" s="11"/>
      <c r="K17" s="11"/>
      <c r="L17" s="13">
        <f t="shared" si="2"/>
        <v>1.2</v>
      </c>
      <c r="M17" s="13">
        <f t="shared" si="3"/>
        <v>1.2</v>
      </c>
      <c r="N17" s="13">
        <f t="shared" si="4"/>
        <v>0</v>
      </c>
      <c r="O17" s="13">
        <f t="shared" si="5"/>
        <v>0</v>
      </c>
      <c r="P17" s="71" t="s">
        <v>332</v>
      </c>
      <c r="Q17" s="72"/>
    </row>
    <row r="18" spans="1:17" ht="15" customHeight="1" x14ac:dyDescent="0.25">
      <c r="A18" s="20" t="s">
        <v>78</v>
      </c>
      <c r="B18" s="27" t="s">
        <v>15</v>
      </c>
      <c r="C18" s="16" t="s">
        <v>9</v>
      </c>
      <c r="D18" s="17">
        <f t="shared" si="0"/>
        <v>0.1</v>
      </c>
      <c r="E18" s="17">
        <v>0.1</v>
      </c>
      <c r="F18" s="17"/>
      <c r="G18" s="17"/>
      <c r="H18" s="11">
        <f t="shared" si="1"/>
        <v>0</v>
      </c>
      <c r="I18" s="11"/>
      <c r="J18" s="11"/>
      <c r="K18" s="11"/>
      <c r="L18" s="13">
        <f t="shared" si="2"/>
        <v>0.1</v>
      </c>
      <c r="M18" s="13">
        <f t="shared" si="3"/>
        <v>0.1</v>
      </c>
      <c r="N18" s="13">
        <f t="shared" si="4"/>
        <v>0</v>
      </c>
      <c r="O18" s="13">
        <f t="shared" si="5"/>
        <v>0</v>
      </c>
      <c r="P18" s="71" t="s">
        <v>335</v>
      </c>
      <c r="Q18" s="72"/>
    </row>
    <row r="19" spans="1:17" ht="15" customHeight="1" x14ac:dyDescent="0.25">
      <c r="A19" s="6" t="s">
        <v>79</v>
      </c>
      <c r="B19" s="36" t="s">
        <v>16</v>
      </c>
      <c r="C19" s="16" t="s">
        <v>9</v>
      </c>
      <c r="D19" s="17">
        <f t="shared" si="0"/>
        <v>2.2000000000000002</v>
      </c>
      <c r="E19" s="17">
        <v>2.2000000000000002</v>
      </c>
      <c r="F19" s="17"/>
      <c r="G19" s="17"/>
      <c r="H19" s="11">
        <f t="shared" si="1"/>
        <v>0</v>
      </c>
      <c r="I19" s="11"/>
      <c r="J19" s="11"/>
      <c r="K19" s="11"/>
      <c r="L19" s="13">
        <f t="shared" si="2"/>
        <v>2.2000000000000002</v>
      </c>
      <c r="M19" s="13">
        <f t="shared" si="3"/>
        <v>2.2000000000000002</v>
      </c>
      <c r="N19" s="13">
        <f t="shared" si="4"/>
        <v>0</v>
      </c>
      <c r="O19" s="13">
        <f t="shared" si="5"/>
        <v>0</v>
      </c>
      <c r="P19" s="71" t="s">
        <v>333</v>
      </c>
      <c r="Q19" s="72">
        <f>SUM(L24:L34)</f>
        <v>38.5</v>
      </c>
    </row>
    <row r="20" spans="1:17" ht="15" customHeight="1" x14ac:dyDescent="0.25">
      <c r="A20" s="6" t="s">
        <v>80</v>
      </c>
      <c r="B20" s="36" t="s">
        <v>17</v>
      </c>
      <c r="C20" s="16" t="s">
        <v>9</v>
      </c>
      <c r="D20" s="17">
        <f t="shared" si="0"/>
        <v>0.6</v>
      </c>
      <c r="E20" s="17">
        <v>0.6</v>
      </c>
      <c r="F20" s="17"/>
      <c r="G20" s="17"/>
      <c r="H20" s="11">
        <f t="shared" si="1"/>
        <v>0</v>
      </c>
      <c r="I20" s="11"/>
      <c r="J20" s="11"/>
      <c r="K20" s="11"/>
      <c r="L20" s="13">
        <f t="shared" si="2"/>
        <v>0.6</v>
      </c>
      <c r="M20" s="13">
        <f t="shared" si="3"/>
        <v>0.6</v>
      </c>
      <c r="N20" s="13">
        <f t="shared" si="4"/>
        <v>0</v>
      </c>
      <c r="O20" s="13">
        <f t="shared" si="5"/>
        <v>0</v>
      </c>
      <c r="P20" s="71" t="s">
        <v>334</v>
      </c>
      <c r="Q20" s="72">
        <f>L37</f>
        <v>98.8</v>
      </c>
    </row>
    <row r="21" spans="1:17" ht="15" customHeight="1" x14ac:dyDescent="0.25">
      <c r="A21" s="6" t="s">
        <v>81</v>
      </c>
      <c r="B21" s="36" t="s">
        <v>18</v>
      </c>
      <c r="C21" s="16" t="s">
        <v>9</v>
      </c>
      <c r="D21" s="17">
        <f t="shared" si="0"/>
        <v>0.7</v>
      </c>
      <c r="E21" s="17">
        <v>0.7</v>
      </c>
      <c r="F21" s="17"/>
      <c r="G21" s="17"/>
      <c r="H21" s="11">
        <f t="shared" si="1"/>
        <v>0</v>
      </c>
      <c r="I21" s="11"/>
      <c r="J21" s="11"/>
      <c r="K21" s="11"/>
      <c r="L21" s="13">
        <f t="shared" si="2"/>
        <v>0.7</v>
      </c>
      <c r="M21" s="13">
        <f t="shared" si="3"/>
        <v>0.7</v>
      </c>
      <c r="N21" s="13">
        <f t="shared" si="4"/>
        <v>0</v>
      </c>
      <c r="O21" s="13">
        <f t="shared" si="5"/>
        <v>0</v>
      </c>
      <c r="P21" s="71" t="s">
        <v>336</v>
      </c>
      <c r="Q21" s="72">
        <f>SUM(L71:L84)</f>
        <v>54.1</v>
      </c>
    </row>
    <row r="22" spans="1:17" ht="15.95" customHeight="1" x14ac:dyDescent="0.25">
      <c r="A22" s="21" t="s">
        <v>82</v>
      </c>
      <c r="B22" s="45" t="s">
        <v>179</v>
      </c>
      <c r="C22" s="73"/>
      <c r="D22" s="74">
        <f>SUM(D12:D21)</f>
        <v>14.299999999999999</v>
      </c>
      <c r="E22" s="74">
        <f>SUM(E12:E21)</f>
        <v>14.299999999999999</v>
      </c>
      <c r="F22" s="74">
        <f>SUM(F12:F21)</f>
        <v>0</v>
      </c>
      <c r="G22" s="74">
        <f>SUM(G12:G21)</f>
        <v>0</v>
      </c>
      <c r="H22" s="75">
        <f t="shared" ref="H22:O22" si="6">SUM(H12:H21)</f>
        <v>0</v>
      </c>
      <c r="I22" s="75">
        <f t="shared" si="6"/>
        <v>0</v>
      </c>
      <c r="J22" s="75">
        <f t="shared" si="6"/>
        <v>0</v>
      </c>
      <c r="K22" s="75">
        <f t="shared" si="6"/>
        <v>0</v>
      </c>
      <c r="L22" s="45">
        <f t="shared" si="6"/>
        <v>14.299999999999999</v>
      </c>
      <c r="M22" s="45">
        <f t="shared" si="6"/>
        <v>14.299999999999999</v>
      </c>
      <c r="N22" s="45">
        <f t="shared" si="6"/>
        <v>0</v>
      </c>
      <c r="O22" s="45">
        <f t="shared" si="6"/>
        <v>0</v>
      </c>
      <c r="P22" s="71" t="s">
        <v>337</v>
      </c>
      <c r="Q22" s="72">
        <f>SUM(L40:L68)</f>
        <v>596</v>
      </c>
    </row>
    <row r="23" spans="1:17" ht="15.95" customHeight="1" x14ac:dyDescent="0.25">
      <c r="A23" s="20" t="s">
        <v>83</v>
      </c>
      <c r="B23" s="455" t="s">
        <v>59</v>
      </c>
      <c r="C23" s="455"/>
      <c r="D23" s="455"/>
      <c r="E23" s="455"/>
      <c r="F23" s="455"/>
      <c r="G23" s="455"/>
      <c r="H23" s="455"/>
      <c r="I23" s="455"/>
      <c r="J23" s="455"/>
      <c r="K23" s="455"/>
      <c r="L23" s="455"/>
      <c r="M23" s="455"/>
      <c r="N23" s="455"/>
      <c r="O23" s="455"/>
      <c r="P23" s="71" t="s">
        <v>338</v>
      </c>
      <c r="Q23" s="72">
        <f>SUM(L87:L90)</f>
        <v>251.1</v>
      </c>
    </row>
    <row r="24" spans="1:17" ht="15" customHeight="1" x14ac:dyDescent="0.25">
      <c r="A24" s="6" t="s">
        <v>84</v>
      </c>
      <c r="B24" s="27" t="s">
        <v>7</v>
      </c>
      <c r="C24" s="8" t="s">
        <v>22</v>
      </c>
      <c r="D24" s="9">
        <f>E24+G24</f>
        <v>0.1</v>
      </c>
      <c r="E24" s="9">
        <v>0.1</v>
      </c>
      <c r="F24" s="9"/>
      <c r="G24" s="9"/>
      <c r="H24" s="10">
        <f t="shared" ref="H24:H34" si="7">I24+K24</f>
        <v>0</v>
      </c>
      <c r="I24" s="10"/>
      <c r="J24" s="10"/>
      <c r="K24" s="10"/>
      <c r="L24" s="12">
        <f t="shared" ref="L24:L34" si="8">M24+O24</f>
        <v>0.1</v>
      </c>
      <c r="M24" s="12">
        <f t="shared" ref="M24:M34" si="9">E24+I24</f>
        <v>0.1</v>
      </c>
      <c r="N24" s="12">
        <f t="shared" ref="N24:N34" si="10">F24+J24</f>
        <v>0</v>
      </c>
      <c r="O24" s="12">
        <f t="shared" ref="O24:O34" si="11">G24+K24</f>
        <v>0</v>
      </c>
      <c r="P24" s="76" t="s">
        <v>177</v>
      </c>
      <c r="Q24" s="77">
        <f>SUM(Q14:Q23)</f>
        <v>1052.8</v>
      </c>
    </row>
    <row r="25" spans="1:17" ht="15" customHeight="1" x14ac:dyDescent="0.25">
      <c r="A25" s="6" t="s">
        <v>85</v>
      </c>
      <c r="B25" s="36" t="s">
        <v>10</v>
      </c>
      <c r="C25" s="16" t="s">
        <v>22</v>
      </c>
      <c r="D25" s="17">
        <f t="shared" ref="D25:D34" si="12">E25+G25</f>
        <v>0.7</v>
      </c>
      <c r="E25" s="17">
        <v>0.7</v>
      </c>
      <c r="F25" s="17"/>
      <c r="G25" s="17"/>
      <c r="H25" s="11">
        <f t="shared" si="7"/>
        <v>0</v>
      </c>
      <c r="I25" s="11"/>
      <c r="J25" s="11"/>
      <c r="K25" s="11"/>
      <c r="L25" s="13">
        <f t="shared" si="8"/>
        <v>0.7</v>
      </c>
      <c r="M25" s="13">
        <f t="shared" si="9"/>
        <v>0.7</v>
      </c>
      <c r="N25" s="13">
        <f t="shared" si="10"/>
        <v>0</v>
      </c>
      <c r="O25" s="13">
        <f t="shared" si="11"/>
        <v>0</v>
      </c>
      <c r="P25" s="78"/>
      <c r="Q25" s="78"/>
    </row>
    <row r="26" spans="1:17" ht="15" customHeight="1" x14ac:dyDescent="0.25">
      <c r="A26" s="6" t="s">
        <v>86</v>
      </c>
      <c r="B26" s="36" t="s">
        <v>11</v>
      </c>
      <c r="C26" s="16" t="s">
        <v>22</v>
      </c>
      <c r="D26" s="17">
        <f t="shared" si="12"/>
        <v>16.3</v>
      </c>
      <c r="E26" s="17">
        <v>13.3</v>
      </c>
      <c r="F26" s="17"/>
      <c r="G26" s="17">
        <v>3</v>
      </c>
      <c r="H26" s="11">
        <f t="shared" si="7"/>
        <v>0</v>
      </c>
      <c r="I26" s="11"/>
      <c r="J26" s="11"/>
      <c r="K26" s="11"/>
      <c r="L26" s="13">
        <f t="shared" si="8"/>
        <v>16.3</v>
      </c>
      <c r="M26" s="13">
        <f t="shared" si="9"/>
        <v>13.3</v>
      </c>
      <c r="N26" s="13">
        <f t="shared" si="10"/>
        <v>0</v>
      </c>
      <c r="O26" s="13">
        <f t="shared" si="11"/>
        <v>3</v>
      </c>
      <c r="P26" s="78"/>
      <c r="Q26" s="78">
        <f>Q24-L92</f>
        <v>0</v>
      </c>
    </row>
    <row r="27" spans="1:17" ht="15" customHeight="1" x14ac:dyDescent="0.25">
      <c r="A27" s="6" t="s">
        <v>87</v>
      </c>
      <c r="B27" s="36" t="s">
        <v>12</v>
      </c>
      <c r="C27" s="16" t="s">
        <v>22</v>
      </c>
      <c r="D27" s="17">
        <f t="shared" si="12"/>
        <v>1.1000000000000001</v>
      </c>
      <c r="E27" s="17">
        <v>1.1000000000000001</v>
      </c>
      <c r="F27" s="17"/>
      <c r="G27" s="17"/>
      <c r="H27" s="11">
        <f t="shared" si="7"/>
        <v>0</v>
      </c>
      <c r="I27" s="11"/>
      <c r="J27" s="11"/>
      <c r="K27" s="11"/>
      <c r="L27" s="13">
        <f t="shared" si="8"/>
        <v>1.1000000000000001</v>
      </c>
      <c r="M27" s="13">
        <f t="shared" si="9"/>
        <v>1.1000000000000001</v>
      </c>
      <c r="N27" s="13">
        <f t="shared" si="10"/>
        <v>0</v>
      </c>
      <c r="O27" s="13">
        <f t="shared" si="11"/>
        <v>0</v>
      </c>
    </row>
    <row r="28" spans="1:17" ht="15" customHeight="1" x14ac:dyDescent="0.25">
      <c r="A28" s="6" t="s">
        <v>88</v>
      </c>
      <c r="B28" s="36" t="s">
        <v>13</v>
      </c>
      <c r="C28" s="16" t="s">
        <v>22</v>
      </c>
      <c r="D28" s="17">
        <f t="shared" si="12"/>
        <v>1.6</v>
      </c>
      <c r="E28" s="17">
        <v>1.6</v>
      </c>
      <c r="F28" s="17"/>
      <c r="G28" s="17"/>
      <c r="H28" s="11">
        <f t="shared" si="7"/>
        <v>0</v>
      </c>
      <c r="I28" s="11"/>
      <c r="J28" s="11"/>
      <c r="K28" s="11"/>
      <c r="L28" s="13">
        <f t="shared" si="8"/>
        <v>1.6</v>
      </c>
      <c r="M28" s="13">
        <f t="shared" si="9"/>
        <v>1.6</v>
      </c>
      <c r="N28" s="13">
        <f t="shared" si="10"/>
        <v>0</v>
      </c>
      <c r="O28" s="13">
        <f t="shared" si="11"/>
        <v>0</v>
      </c>
      <c r="Q28" s="2">
        <f>L92-Q24</f>
        <v>0</v>
      </c>
    </row>
    <row r="29" spans="1:17" ht="15" customHeight="1" x14ac:dyDescent="0.25">
      <c r="A29" s="14" t="s">
        <v>89</v>
      </c>
      <c r="B29" s="13" t="s">
        <v>14</v>
      </c>
      <c r="C29" s="16" t="s">
        <v>22</v>
      </c>
      <c r="D29" s="17">
        <f t="shared" si="12"/>
        <v>3.4</v>
      </c>
      <c r="E29" s="17">
        <v>3.4</v>
      </c>
      <c r="F29" s="17"/>
      <c r="G29" s="17"/>
      <c r="H29" s="11">
        <f t="shared" si="7"/>
        <v>0</v>
      </c>
      <c r="I29" s="11"/>
      <c r="J29" s="11"/>
      <c r="K29" s="11"/>
      <c r="L29" s="13">
        <f t="shared" si="8"/>
        <v>3.4</v>
      </c>
      <c r="M29" s="13">
        <f t="shared" si="9"/>
        <v>3.4</v>
      </c>
      <c r="N29" s="13">
        <f t="shared" si="10"/>
        <v>0</v>
      </c>
      <c r="O29" s="13">
        <f t="shared" si="11"/>
        <v>0</v>
      </c>
    </row>
    <row r="30" spans="1:17" x14ac:dyDescent="0.25">
      <c r="A30" s="14" t="s">
        <v>90</v>
      </c>
      <c r="B30" s="13" t="s">
        <v>15</v>
      </c>
      <c r="C30" s="16" t="s">
        <v>22</v>
      </c>
      <c r="D30" s="17">
        <f t="shared" si="12"/>
        <v>3</v>
      </c>
      <c r="E30" s="17">
        <v>3</v>
      </c>
      <c r="F30" s="17"/>
      <c r="G30" s="17"/>
      <c r="H30" s="11">
        <f t="shared" si="7"/>
        <v>0</v>
      </c>
      <c r="I30" s="11"/>
      <c r="J30" s="11"/>
      <c r="K30" s="11"/>
      <c r="L30" s="13">
        <f t="shared" si="8"/>
        <v>3</v>
      </c>
      <c r="M30" s="13">
        <f t="shared" si="9"/>
        <v>3</v>
      </c>
      <c r="N30" s="13">
        <f t="shared" si="10"/>
        <v>0</v>
      </c>
      <c r="O30" s="13">
        <f t="shared" si="11"/>
        <v>0</v>
      </c>
    </row>
    <row r="31" spans="1:17" ht="15" customHeight="1" x14ac:dyDescent="0.25">
      <c r="A31" s="6" t="s">
        <v>91</v>
      </c>
      <c r="B31" s="36" t="s">
        <v>16</v>
      </c>
      <c r="C31" s="16" t="s">
        <v>22</v>
      </c>
      <c r="D31" s="17">
        <f t="shared" si="12"/>
        <v>9.5</v>
      </c>
      <c r="E31" s="17">
        <v>9.5</v>
      </c>
      <c r="F31" s="17"/>
      <c r="G31" s="17"/>
      <c r="H31" s="11">
        <f t="shared" si="7"/>
        <v>0</v>
      </c>
      <c r="I31" s="11"/>
      <c r="J31" s="11"/>
      <c r="K31" s="11"/>
      <c r="L31" s="13">
        <f t="shared" si="8"/>
        <v>9.5</v>
      </c>
      <c r="M31" s="13">
        <f t="shared" si="9"/>
        <v>9.5</v>
      </c>
      <c r="N31" s="13">
        <f t="shared" si="10"/>
        <v>0</v>
      </c>
      <c r="O31" s="13">
        <f t="shared" si="11"/>
        <v>0</v>
      </c>
    </row>
    <row r="32" spans="1:17" ht="15" customHeight="1" x14ac:dyDescent="0.25">
      <c r="A32" s="6" t="s">
        <v>92</v>
      </c>
      <c r="B32" s="36" t="s">
        <v>17</v>
      </c>
      <c r="C32" s="16" t="s">
        <v>22</v>
      </c>
      <c r="D32" s="17">
        <f t="shared" si="12"/>
        <v>0.4</v>
      </c>
      <c r="E32" s="17">
        <v>0.4</v>
      </c>
      <c r="F32" s="17"/>
      <c r="G32" s="17"/>
      <c r="H32" s="11">
        <f t="shared" si="7"/>
        <v>0</v>
      </c>
      <c r="I32" s="11"/>
      <c r="J32" s="11"/>
      <c r="K32" s="11"/>
      <c r="L32" s="13">
        <f t="shared" si="8"/>
        <v>0.4</v>
      </c>
      <c r="M32" s="13">
        <f t="shared" si="9"/>
        <v>0.4</v>
      </c>
      <c r="N32" s="13">
        <f t="shared" si="10"/>
        <v>0</v>
      </c>
      <c r="O32" s="13">
        <f t="shared" si="11"/>
        <v>0</v>
      </c>
    </row>
    <row r="33" spans="1:15" ht="15" customHeight="1" x14ac:dyDescent="0.25">
      <c r="A33" s="6" t="s">
        <v>93</v>
      </c>
      <c r="B33" s="36" t="s">
        <v>18</v>
      </c>
      <c r="C33" s="16" t="s">
        <v>22</v>
      </c>
      <c r="D33" s="17">
        <f t="shared" si="12"/>
        <v>1.5</v>
      </c>
      <c r="E33" s="17">
        <v>1.5</v>
      </c>
      <c r="F33" s="17"/>
      <c r="G33" s="17"/>
      <c r="H33" s="11">
        <f t="shared" si="7"/>
        <v>0</v>
      </c>
      <c r="I33" s="11"/>
      <c r="J33" s="11"/>
      <c r="K33" s="11"/>
      <c r="L33" s="13">
        <f t="shared" si="8"/>
        <v>1.5</v>
      </c>
      <c r="M33" s="13">
        <f t="shared" si="9"/>
        <v>1.5</v>
      </c>
      <c r="N33" s="13">
        <f t="shared" si="10"/>
        <v>0</v>
      </c>
      <c r="O33" s="13">
        <f t="shared" si="11"/>
        <v>0</v>
      </c>
    </row>
    <row r="34" spans="1:15" ht="15" customHeight="1" x14ac:dyDescent="0.25">
      <c r="A34" s="6" t="s">
        <v>94</v>
      </c>
      <c r="B34" s="36" t="s">
        <v>19</v>
      </c>
      <c r="C34" s="16" t="s">
        <v>22</v>
      </c>
      <c r="D34" s="17">
        <f t="shared" si="12"/>
        <v>0.9</v>
      </c>
      <c r="E34" s="17">
        <v>0.9</v>
      </c>
      <c r="F34" s="17"/>
      <c r="G34" s="17"/>
      <c r="H34" s="11">
        <f t="shared" si="7"/>
        <v>0</v>
      </c>
      <c r="I34" s="11"/>
      <c r="J34" s="11"/>
      <c r="K34" s="11"/>
      <c r="L34" s="13">
        <f t="shared" si="8"/>
        <v>0.9</v>
      </c>
      <c r="M34" s="13">
        <f t="shared" si="9"/>
        <v>0.9</v>
      </c>
      <c r="N34" s="13">
        <f t="shared" si="10"/>
        <v>0</v>
      </c>
      <c r="O34" s="13">
        <f t="shared" si="11"/>
        <v>0</v>
      </c>
    </row>
    <row r="35" spans="1:15" ht="15.95" customHeight="1" x14ac:dyDescent="0.25">
      <c r="A35" s="21" t="s">
        <v>95</v>
      </c>
      <c r="B35" s="22" t="s">
        <v>180</v>
      </c>
      <c r="C35" s="26"/>
      <c r="D35" s="24">
        <f>SUM(D24:D34)</f>
        <v>38.5</v>
      </c>
      <c r="E35" s="24">
        <f>SUM(E24:E34)</f>
        <v>35.5</v>
      </c>
      <c r="F35" s="24">
        <f>SUM(F24:F34)</f>
        <v>0</v>
      </c>
      <c r="G35" s="24">
        <f t="shared" ref="G35:O35" si="13">SUM(G24:G34)</f>
        <v>3</v>
      </c>
      <c r="H35" s="25">
        <f t="shared" si="13"/>
        <v>0</v>
      </c>
      <c r="I35" s="25">
        <f t="shared" si="13"/>
        <v>0</v>
      </c>
      <c r="J35" s="25">
        <f t="shared" si="13"/>
        <v>0</v>
      </c>
      <c r="K35" s="25">
        <f t="shared" si="13"/>
        <v>0</v>
      </c>
      <c r="L35" s="22">
        <f t="shared" si="13"/>
        <v>38.5</v>
      </c>
      <c r="M35" s="22">
        <f t="shared" si="13"/>
        <v>35.5</v>
      </c>
      <c r="N35" s="22">
        <f t="shared" si="13"/>
        <v>0</v>
      </c>
      <c r="O35" s="22">
        <f t="shared" si="13"/>
        <v>3</v>
      </c>
    </row>
    <row r="36" spans="1:15" ht="15.95" customHeight="1" x14ac:dyDescent="0.25">
      <c r="A36" s="14" t="s">
        <v>96</v>
      </c>
      <c r="B36" s="533" t="s">
        <v>63</v>
      </c>
      <c r="C36" s="534"/>
      <c r="D36" s="534"/>
      <c r="E36" s="534"/>
      <c r="F36" s="534"/>
      <c r="G36" s="534"/>
      <c r="H36" s="534"/>
      <c r="I36" s="534"/>
      <c r="J36" s="534"/>
      <c r="K36" s="534"/>
      <c r="L36" s="534"/>
      <c r="M36" s="534"/>
      <c r="N36" s="534"/>
      <c r="O36" s="534"/>
    </row>
    <row r="37" spans="1:15" ht="15" customHeight="1" x14ac:dyDescent="0.25">
      <c r="A37" s="6" t="s">
        <v>97</v>
      </c>
      <c r="B37" s="36" t="s">
        <v>20</v>
      </c>
      <c r="C37" s="16" t="s">
        <v>32</v>
      </c>
      <c r="D37" s="17">
        <f>E37+G37</f>
        <v>98.8</v>
      </c>
      <c r="E37" s="17">
        <v>33</v>
      </c>
      <c r="F37" s="17"/>
      <c r="G37" s="17">
        <v>65.8</v>
      </c>
      <c r="H37" s="11">
        <f t="shared" ref="H37:H90" si="14">I37+K37</f>
        <v>0</v>
      </c>
      <c r="I37" s="11"/>
      <c r="J37" s="11"/>
      <c r="K37" s="11"/>
      <c r="L37" s="13">
        <f t="shared" ref="L37:L90" si="15">M37+O37</f>
        <v>98.8</v>
      </c>
      <c r="M37" s="13">
        <f t="shared" ref="M37:M90" si="16">E37+I37</f>
        <v>33</v>
      </c>
      <c r="N37" s="13">
        <f t="shared" ref="N37:N90" si="17">F37+J37</f>
        <v>0</v>
      </c>
      <c r="O37" s="13">
        <f t="shared" ref="O37:O90" si="18">G37+K37</f>
        <v>65.8</v>
      </c>
    </row>
    <row r="38" spans="1:15" ht="15.95" customHeight="1" x14ac:dyDescent="0.25">
      <c r="A38" s="21" t="s">
        <v>98</v>
      </c>
      <c r="B38" s="45" t="s">
        <v>181</v>
      </c>
      <c r="C38" s="79"/>
      <c r="D38" s="74">
        <f t="shared" ref="D38:O38" si="19">D37</f>
        <v>98.8</v>
      </c>
      <c r="E38" s="74">
        <f t="shared" si="19"/>
        <v>33</v>
      </c>
      <c r="F38" s="74">
        <f t="shared" si="19"/>
        <v>0</v>
      </c>
      <c r="G38" s="74">
        <f>G37</f>
        <v>65.8</v>
      </c>
      <c r="H38" s="80">
        <f t="shared" si="19"/>
        <v>0</v>
      </c>
      <c r="I38" s="80">
        <f t="shared" si="19"/>
        <v>0</v>
      </c>
      <c r="J38" s="80">
        <f t="shared" si="19"/>
        <v>0</v>
      </c>
      <c r="K38" s="80">
        <f t="shared" si="19"/>
        <v>0</v>
      </c>
      <c r="L38" s="45">
        <f t="shared" si="19"/>
        <v>98.8</v>
      </c>
      <c r="M38" s="45">
        <f t="shared" si="19"/>
        <v>33</v>
      </c>
      <c r="N38" s="45">
        <f t="shared" si="19"/>
        <v>0</v>
      </c>
      <c r="O38" s="45">
        <f t="shared" si="19"/>
        <v>65.8</v>
      </c>
    </row>
    <row r="39" spans="1:15" ht="15.95" customHeight="1" x14ac:dyDescent="0.25">
      <c r="A39" s="14" t="s">
        <v>99</v>
      </c>
      <c r="B39" s="455" t="s">
        <v>176</v>
      </c>
      <c r="C39" s="455"/>
      <c r="D39" s="455"/>
      <c r="E39" s="455"/>
      <c r="F39" s="455"/>
      <c r="G39" s="455"/>
      <c r="H39" s="455"/>
      <c r="I39" s="455"/>
      <c r="J39" s="455"/>
      <c r="K39" s="455"/>
      <c r="L39" s="455"/>
      <c r="M39" s="455"/>
      <c r="N39" s="455"/>
      <c r="O39" s="455"/>
    </row>
    <row r="40" spans="1:15" ht="15" customHeight="1" x14ac:dyDescent="0.25">
      <c r="A40" s="6" t="s">
        <v>100</v>
      </c>
      <c r="B40" s="81" t="s">
        <v>164</v>
      </c>
      <c r="C40" s="82" t="s">
        <v>51</v>
      </c>
      <c r="D40" s="9">
        <f t="shared" ref="D40:D68" si="20">E40+G40</f>
        <v>1.5</v>
      </c>
      <c r="E40" s="9">
        <v>1.5</v>
      </c>
      <c r="F40" s="9"/>
      <c r="G40" s="9"/>
      <c r="H40" s="10">
        <f t="shared" si="14"/>
        <v>0</v>
      </c>
      <c r="I40" s="10"/>
      <c r="J40" s="10"/>
      <c r="K40" s="10"/>
      <c r="L40" s="12">
        <f t="shared" si="15"/>
        <v>1.5</v>
      </c>
      <c r="M40" s="12">
        <f t="shared" si="16"/>
        <v>1.5</v>
      </c>
      <c r="N40" s="12">
        <f t="shared" si="17"/>
        <v>0</v>
      </c>
      <c r="O40" s="12">
        <f t="shared" si="18"/>
        <v>0</v>
      </c>
    </row>
    <row r="41" spans="1:15" ht="15" customHeight="1" x14ac:dyDescent="0.25">
      <c r="A41" s="6" t="s">
        <v>101</v>
      </c>
      <c r="B41" s="30" t="s">
        <v>171</v>
      </c>
      <c r="C41" s="31" t="s">
        <v>51</v>
      </c>
      <c r="D41" s="17">
        <f t="shared" si="20"/>
        <v>6.8</v>
      </c>
      <c r="E41" s="17">
        <v>6.8</v>
      </c>
      <c r="F41" s="17"/>
      <c r="G41" s="17"/>
      <c r="H41" s="11">
        <f t="shared" si="14"/>
        <v>0</v>
      </c>
      <c r="I41" s="11"/>
      <c r="J41" s="11"/>
      <c r="K41" s="11"/>
      <c r="L41" s="13">
        <f t="shared" si="15"/>
        <v>6.8</v>
      </c>
      <c r="M41" s="13">
        <f t="shared" si="16"/>
        <v>6.8</v>
      </c>
      <c r="N41" s="13">
        <f t="shared" si="17"/>
        <v>0</v>
      </c>
      <c r="O41" s="13">
        <f t="shared" si="18"/>
        <v>0</v>
      </c>
    </row>
    <row r="42" spans="1:15" ht="15" customHeight="1" x14ac:dyDescent="0.25">
      <c r="A42" s="14" t="s">
        <v>102</v>
      </c>
      <c r="B42" s="13" t="s">
        <v>153</v>
      </c>
      <c r="C42" s="31" t="s">
        <v>51</v>
      </c>
      <c r="D42" s="17">
        <f t="shared" si="20"/>
        <v>7.3</v>
      </c>
      <c r="E42" s="17">
        <v>7.3</v>
      </c>
      <c r="F42" s="17"/>
      <c r="G42" s="17"/>
      <c r="H42" s="11">
        <f t="shared" si="14"/>
        <v>0</v>
      </c>
      <c r="I42" s="11"/>
      <c r="J42" s="11"/>
      <c r="K42" s="11"/>
      <c r="L42" s="13">
        <f t="shared" si="15"/>
        <v>7.3</v>
      </c>
      <c r="M42" s="13">
        <f t="shared" si="16"/>
        <v>7.3</v>
      </c>
      <c r="N42" s="13">
        <f t="shared" si="17"/>
        <v>0</v>
      </c>
      <c r="O42" s="13">
        <f t="shared" si="18"/>
        <v>0</v>
      </c>
    </row>
    <row r="43" spans="1:15" ht="15" customHeight="1" x14ac:dyDescent="0.25">
      <c r="A43" s="20" t="s">
        <v>103</v>
      </c>
      <c r="B43" s="32" t="s">
        <v>368</v>
      </c>
      <c r="C43" s="31" t="s">
        <v>51</v>
      </c>
      <c r="D43" s="17">
        <f t="shared" si="20"/>
        <v>6.5</v>
      </c>
      <c r="E43" s="17">
        <v>6.5</v>
      </c>
      <c r="F43" s="17"/>
      <c r="G43" s="17"/>
      <c r="H43" s="11">
        <f t="shared" si="14"/>
        <v>0</v>
      </c>
      <c r="I43" s="11"/>
      <c r="J43" s="11"/>
      <c r="K43" s="11"/>
      <c r="L43" s="13">
        <f t="shared" si="15"/>
        <v>6.5</v>
      </c>
      <c r="M43" s="13">
        <f t="shared" si="16"/>
        <v>6.5</v>
      </c>
      <c r="N43" s="13">
        <f t="shared" si="17"/>
        <v>0</v>
      </c>
      <c r="O43" s="13">
        <f t="shared" si="18"/>
        <v>0</v>
      </c>
    </row>
    <row r="44" spans="1:15" ht="15" customHeight="1" x14ac:dyDescent="0.25">
      <c r="A44" s="6" t="s">
        <v>104</v>
      </c>
      <c r="B44" s="30" t="s">
        <v>156</v>
      </c>
      <c r="C44" s="16" t="s">
        <v>51</v>
      </c>
      <c r="D44" s="17">
        <f t="shared" si="20"/>
        <v>35.799999999999997</v>
      </c>
      <c r="E44" s="17">
        <v>35.799999999999997</v>
      </c>
      <c r="F44" s="17">
        <v>18.100000000000001</v>
      </c>
      <c r="G44" s="17"/>
      <c r="H44" s="11">
        <f t="shared" si="14"/>
        <v>0</v>
      </c>
      <c r="I44" s="11"/>
      <c r="J44" s="11"/>
      <c r="K44" s="11"/>
      <c r="L44" s="13">
        <f t="shared" si="15"/>
        <v>35.799999999999997</v>
      </c>
      <c r="M44" s="13">
        <f t="shared" si="16"/>
        <v>35.799999999999997</v>
      </c>
      <c r="N44" s="13">
        <f t="shared" si="17"/>
        <v>18.100000000000001</v>
      </c>
      <c r="O44" s="13">
        <f t="shared" si="18"/>
        <v>0</v>
      </c>
    </row>
    <row r="45" spans="1:15" ht="15" customHeight="1" x14ac:dyDescent="0.25">
      <c r="A45" s="6" t="s">
        <v>105</v>
      </c>
      <c r="B45" s="30" t="s">
        <v>155</v>
      </c>
      <c r="C45" s="16" t="s">
        <v>51</v>
      </c>
      <c r="D45" s="17">
        <f t="shared" si="20"/>
        <v>1.4</v>
      </c>
      <c r="E45" s="17">
        <v>1.4</v>
      </c>
      <c r="F45" s="17"/>
      <c r="G45" s="17"/>
      <c r="H45" s="11">
        <f t="shared" si="14"/>
        <v>0</v>
      </c>
      <c r="I45" s="11"/>
      <c r="J45" s="11"/>
      <c r="K45" s="11"/>
      <c r="L45" s="13">
        <f t="shared" si="15"/>
        <v>1.4</v>
      </c>
      <c r="M45" s="13">
        <f t="shared" si="16"/>
        <v>1.4</v>
      </c>
      <c r="N45" s="13">
        <f t="shared" si="17"/>
        <v>0</v>
      </c>
      <c r="O45" s="13">
        <f t="shared" si="18"/>
        <v>0</v>
      </c>
    </row>
    <row r="46" spans="1:15" ht="15" customHeight="1" x14ac:dyDescent="0.25">
      <c r="A46" s="6" t="s">
        <v>106</v>
      </c>
      <c r="B46" s="30" t="s">
        <v>424</v>
      </c>
      <c r="C46" s="16" t="s">
        <v>51</v>
      </c>
      <c r="D46" s="17">
        <f t="shared" si="20"/>
        <v>1.7</v>
      </c>
      <c r="E46" s="17">
        <v>1.7</v>
      </c>
      <c r="F46" s="17"/>
      <c r="G46" s="17"/>
      <c r="H46" s="11">
        <f t="shared" si="14"/>
        <v>0</v>
      </c>
      <c r="I46" s="11"/>
      <c r="J46" s="11"/>
      <c r="K46" s="11"/>
      <c r="L46" s="13">
        <f t="shared" si="15"/>
        <v>1.7</v>
      </c>
      <c r="M46" s="13">
        <f t="shared" si="16"/>
        <v>1.7</v>
      </c>
      <c r="N46" s="13">
        <f t="shared" si="17"/>
        <v>0</v>
      </c>
      <c r="O46" s="13">
        <f t="shared" si="18"/>
        <v>0</v>
      </c>
    </row>
    <row r="47" spans="1:15" ht="15" customHeight="1" x14ac:dyDescent="0.25">
      <c r="A47" s="33" t="s">
        <v>107</v>
      </c>
      <c r="B47" s="34" t="s">
        <v>169</v>
      </c>
      <c r="C47" s="83" t="s">
        <v>51</v>
      </c>
      <c r="D47" s="17">
        <f t="shared" si="20"/>
        <v>6.5</v>
      </c>
      <c r="E47" s="17">
        <v>6.5</v>
      </c>
      <c r="F47" s="17"/>
      <c r="G47" s="17"/>
      <c r="H47" s="11">
        <f t="shared" si="14"/>
        <v>0</v>
      </c>
      <c r="I47" s="11"/>
      <c r="J47" s="11"/>
      <c r="K47" s="11"/>
      <c r="L47" s="13">
        <f t="shared" si="15"/>
        <v>6.5</v>
      </c>
      <c r="M47" s="13">
        <f t="shared" si="16"/>
        <v>6.5</v>
      </c>
      <c r="N47" s="13">
        <f t="shared" si="17"/>
        <v>0</v>
      </c>
      <c r="O47" s="13">
        <f t="shared" si="18"/>
        <v>0</v>
      </c>
    </row>
    <row r="48" spans="1:15" ht="15" customHeight="1" x14ac:dyDescent="0.25">
      <c r="A48" s="33" t="s">
        <v>108</v>
      </c>
      <c r="B48" s="34" t="s">
        <v>44</v>
      </c>
      <c r="C48" s="83" t="s">
        <v>51</v>
      </c>
      <c r="D48" s="17">
        <f t="shared" si="20"/>
        <v>0.1</v>
      </c>
      <c r="E48" s="17">
        <v>0.1</v>
      </c>
      <c r="F48" s="17"/>
      <c r="G48" s="17"/>
      <c r="H48" s="11">
        <f t="shared" si="14"/>
        <v>0</v>
      </c>
      <c r="I48" s="11"/>
      <c r="J48" s="11"/>
      <c r="K48" s="11"/>
      <c r="L48" s="13">
        <f t="shared" ref="L48" si="21">M48+O48</f>
        <v>0.1</v>
      </c>
      <c r="M48" s="13">
        <f t="shared" ref="M48" si="22">E48+I48</f>
        <v>0.1</v>
      </c>
      <c r="N48" s="13">
        <f t="shared" ref="N48" si="23">F48+J48</f>
        <v>0</v>
      </c>
      <c r="O48" s="13">
        <f t="shared" ref="O48" si="24">G48+K48</f>
        <v>0</v>
      </c>
    </row>
    <row r="49" spans="1:15" ht="15" customHeight="1" x14ac:dyDescent="0.25">
      <c r="A49" s="33" t="s">
        <v>109</v>
      </c>
      <c r="B49" s="34" t="s">
        <v>425</v>
      </c>
      <c r="C49" s="83" t="s">
        <v>51</v>
      </c>
      <c r="D49" s="17">
        <f>E49+G49</f>
        <v>7</v>
      </c>
      <c r="E49" s="17">
        <v>7</v>
      </c>
      <c r="F49" s="17"/>
      <c r="G49" s="17"/>
      <c r="H49" s="11">
        <f>I49+K49</f>
        <v>0</v>
      </c>
      <c r="I49" s="11"/>
      <c r="J49" s="11"/>
      <c r="K49" s="11"/>
      <c r="L49" s="13">
        <f>M49+O49</f>
        <v>7</v>
      </c>
      <c r="M49" s="13">
        <f>E49+I49</f>
        <v>7</v>
      </c>
      <c r="N49" s="13">
        <f>F49+J49</f>
        <v>0</v>
      </c>
      <c r="O49" s="13">
        <f>G49+K49</f>
        <v>0</v>
      </c>
    </row>
    <row r="50" spans="1:15" ht="15" customHeight="1" x14ac:dyDescent="0.25">
      <c r="A50" s="33" t="s">
        <v>110</v>
      </c>
      <c r="B50" s="34" t="s">
        <v>64</v>
      </c>
      <c r="C50" s="83" t="s">
        <v>51</v>
      </c>
      <c r="D50" s="17">
        <f t="shared" si="20"/>
        <v>9.4</v>
      </c>
      <c r="E50" s="17">
        <v>9.4</v>
      </c>
      <c r="F50" s="17"/>
      <c r="G50" s="17"/>
      <c r="H50" s="11">
        <f t="shared" si="14"/>
        <v>0</v>
      </c>
      <c r="I50" s="11"/>
      <c r="J50" s="11"/>
      <c r="K50" s="11"/>
      <c r="L50" s="13">
        <f t="shared" si="15"/>
        <v>9.4</v>
      </c>
      <c r="M50" s="13">
        <f t="shared" si="16"/>
        <v>9.4</v>
      </c>
      <c r="N50" s="13">
        <f t="shared" si="17"/>
        <v>0</v>
      </c>
      <c r="O50" s="13">
        <f t="shared" si="18"/>
        <v>0</v>
      </c>
    </row>
    <row r="51" spans="1:15" ht="15" customHeight="1" x14ac:dyDescent="0.25">
      <c r="A51" s="33" t="s">
        <v>159</v>
      </c>
      <c r="B51" s="34" t="s">
        <v>42</v>
      </c>
      <c r="C51" s="83" t="s">
        <v>51</v>
      </c>
      <c r="D51" s="17">
        <f t="shared" si="20"/>
        <v>27</v>
      </c>
      <c r="E51" s="17">
        <v>27</v>
      </c>
      <c r="F51" s="17"/>
      <c r="G51" s="17"/>
      <c r="H51" s="11">
        <f t="shared" si="14"/>
        <v>0</v>
      </c>
      <c r="I51" s="11"/>
      <c r="J51" s="11"/>
      <c r="K51" s="11"/>
      <c r="L51" s="13">
        <f t="shared" si="15"/>
        <v>27</v>
      </c>
      <c r="M51" s="13">
        <f t="shared" si="16"/>
        <v>27</v>
      </c>
      <c r="N51" s="13">
        <f t="shared" si="17"/>
        <v>0</v>
      </c>
      <c r="O51" s="13">
        <f t="shared" si="18"/>
        <v>0</v>
      </c>
    </row>
    <row r="52" spans="1:15" ht="15" customHeight="1" x14ac:dyDescent="0.25">
      <c r="A52" s="33" t="s">
        <v>160</v>
      </c>
      <c r="B52" s="35" t="s">
        <v>426</v>
      </c>
      <c r="C52" s="83" t="s">
        <v>51</v>
      </c>
      <c r="D52" s="17">
        <f>E52+G52</f>
        <v>12</v>
      </c>
      <c r="E52" s="17">
        <v>12</v>
      </c>
      <c r="F52" s="17"/>
      <c r="G52" s="17"/>
      <c r="H52" s="11">
        <f>I52+K52</f>
        <v>0</v>
      </c>
      <c r="I52" s="11"/>
      <c r="J52" s="11"/>
      <c r="K52" s="11"/>
      <c r="L52" s="13">
        <f>M52+O52</f>
        <v>12</v>
      </c>
      <c r="M52" s="13">
        <f>E52+I52</f>
        <v>12</v>
      </c>
      <c r="N52" s="13">
        <f>F52+J52</f>
        <v>0</v>
      </c>
      <c r="O52" s="13">
        <f>G52+K52</f>
        <v>0</v>
      </c>
    </row>
    <row r="53" spans="1:15" ht="15" customHeight="1" x14ac:dyDescent="0.25">
      <c r="A53" s="33" t="s">
        <v>111</v>
      </c>
      <c r="B53" s="35" t="s">
        <v>41</v>
      </c>
      <c r="C53" s="83" t="s">
        <v>51</v>
      </c>
      <c r="D53" s="17">
        <f t="shared" si="20"/>
        <v>22.6</v>
      </c>
      <c r="E53" s="17">
        <v>22.6</v>
      </c>
      <c r="F53" s="17"/>
      <c r="G53" s="17"/>
      <c r="H53" s="11">
        <f t="shared" si="14"/>
        <v>0</v>
      </c>
      <c r="I53" s="11"/>
      <c r="J53" s="11"/>
      <c r="K53" s="11"/>
      <c r="L53" s="13">
        <f t="shared" si="15"/>
        <v>22.6</v>
      </c>
      <c r="M53" s="13">
        <f t="shared" si="16"/>
        <v>22.6</v>
      </c>
      <c r="N53" s="13">
        <f t="shared" si="17"/>
        <v>0</v>
      </c>
      <c r="O53" s="13">
        <f t="shared" si="18"/>
        <v>0</v>
      </c>
    </row>
    <row r="54" spans="1:15" ht="15" customHeight="1" x14ac:dyDescent="0.25">
      <c r="A54" s="33" t="s">
        <v>161</v>
      </c>
      <c r="B54" s="30" t="s">
        <v>165</v>
      </c>
      <c r="C54" s="31" t="s">
        <v>51</v>
      </c>
      <c r="D54" s="17">
        <f t="shared" si="20"/>
        <v>10.3</v>
      </c>
      <c r="E54" s="17">
        <v>10.3</v>
      </c>
      <c r="F54" s="17"/>
      <c r="G54" s="17"/>
      <c r="H54" s="11">
        <f t="shared" si="14"/>
        <v>0</v>
      </c>
      <c r="I54" s="11"/>
      <c r="J54" s="11"/>
      <c r="K54" s="11"/>
      <c r="L54" s="13">
        <f t="shared" si="15"/>
        <v>10.3</v>
      </c>
      <c r="M54" s="13">
        <f t="shared" si="16"/>
        <v>10.3</v>
      </c>
      <c r="N54" s="13">
        <f t="shared" si="17"/>
        <v>0</v>
      </c>
      <c r="O54" s="13">
        <f t="shared" si="18"/>
        <v>0</v>
      </c>
    </row>
    <row r="55" spans="1:15" ht="15" customHeight="1" x14ac:dyDescent="0.25">
      <c r="A55" s="6" t="s">
        <v>162</v>
      </c>
      <c r="B55" s="30" t="s">
        <v>157</v>
      </c>
      <c r="C55" s="31" t="s">
        <v>51</v>
      </c>
      <c r="D55" s="17">
        <f t="shared" si="20"/>
        <v>60.4</v>
      </c>
      <c r="E55" s="17">
        <v>60.4</v>
      </c>
      <c r="F55" s="17"/>
      <c r="G55" s="17"/>
      <c r="H55" s="11">
        <f t="shared" si="14"/>
        <v>0</v>
      </c>
      <c r="I55" s="11"/>
      <c r="J55" s="11"/>
      <c r="K55" s="11"/>
      <c r="L55" s="13">
        <f t="shared" si="15"/>
        <v>60.4</v>
      </c>
      <c r="M55" s="13">
        <f t="shared" si="16"/>
        <v>60.4</v>
      </c>
      <c r="N55" s="13">
        <f t="shared" si="17"/>
        <v>0</v>
      </c>
      <c r="O55" s="13">
        <f t="shared" si="18"/>
        <v>0</v>
      </c>
    </row>
    <row r="56" spans="1:15" ht="15" customHeight="1" x14ac:dyDescent="0.25">
      <c r="A56" s="6" t="s">
        <v>112</v>
      </c>
      <c r="B56" s="30" t="s">
        <v>34</v>
      </c>
      <c r="C56" s="31" t="s">
        <v>51</v>
      </c>
      <c r="D56" s="17">
        <f t="shared" si="20"/>
        <v>35.299999999999997</v>
      </c>
      <c r="E56" s="17">
        <v>35.299999999999997</v>
      </c>
      <c r="F56" s="17"/>
      <c r="G56" s="17"/>
      <c r="H56" s="11">
        <f t="shared" si="14"/>
        <v>0</v>
      </c>
      <c r="I56" s="11"/>
      <c r="J56" s="11"/>
      <c r="K56" s="11"/>
      <c r="L56" s="13">
        <f t="shared" si="15"/>
        <v>35.299999999999997</v>
      </c>
      <c r="M56" s="13">
        <f t="shared" si="16"/>
        <v>35.299999999999997</v>
      </c>
      <c r="N56" s="13">
        <f t="shared" si="17"/>
        <v>0</v>
      </c>
      <c r="O56" s="13">
        <f t="shared" si="18"/>
        <v>0</v>
      </c>
    </row>
    <row r="57" spans="1:15" ht="15" customHeight="1" x14ac:dyDescent="0.25">
      <c r="A57" s="6" t="s">
        <v>113</v>
      </c>
      <c r="B57" s="30" t="s">
        <v>36</v>
      </c>
      <c r="C57" s="31" t="s">
        <v>51</v>
      </c>
      <c r="D57" s="17">
        <f t="shared" si="20"/>
        <v>34.1</v>
      </c>
      <c r="E57" s="17">
        <v>34.1</v>
      </c>
      <c r="F57" s="17"/>
      <c r="G57" s="17"/>
      <c r="H57" s="11">
        <f t="shared" si="14"/>
        <v>0</v>
      </c>
      <c r="I57" s="11"/>
      <c r="J57" s="11"/>
      <c r="K57" s="11"/>
      <c r="L57" s="13">
        <f t="shared" si="15"/>
        <v>34.1</v>
      </c>
      <c r="M57" s="13">
        <f t="shared" si="16"/>
        <v>34.1</v>
      </c>
      <c r="N57" s="13">
        <f t="shared" si="17"/>
        <v>0</v>
      </c>
      <c r="O57" s="13">
        <f t="shared" si="18"/>
        <v>0</v>
      </c>
    </row>
    <row r="58" spans="1:15" ht="15" customHeight="1" x14ac:dyDescent="0.25">
      <c r="A58" s="6" t="s">
        <v>114</v>
      </c>
      <c r="B58" s="30" t="s">
        <v>38</v>
      </c>
      <c r="C58" s="31" t="s">
        <v>51</v>
      </c>
      <c r="D58" s="17">
        <f t="shared" si="20"/>
        <v>76.400000000000006</v>
      </c>
      <c r="E58" s="17">
        <v>76.400000000000006</v>
      </c>
      <c r="F58" s="17"/>
      <c r="G58" s="17"/>
      <c r="H58" s="11">
        <f t="shared" si="14"/>
        <v>0</v>
      </c>
      <c r="I58" s="11"/>
      <c r="J58" s="11"/>
      <c r="K58" s="11"/>
      <c r="L58" s="13">
        <f t="shared" si="15"/>
        <v>76.400000000000006</v>
      </c>
      <c r="M58" s="13">
        <f t="shared" si="16"/>
        <v>76.400000000000006</v>
      </c>
      <c r="N58" s="13">
        <f t="shared" si="17"/>
        <v>0</v>
      </c>
      <c r="O58" s="13">
        <f t="shared" si="18"/>
        <v>0</v>
      </c>
    </row>
    <row r="59" spans="1:15" ht="16.5" customHeight="1" x14ac:dyDescent="0.25">
      <c r="A59" s="6" t="s">
        <v>115</v>
      </c>
      <c r="B59" s="13" t="s">
        <v>37</v>
      </c>
      <c r="C59" s="31" t="s">
        <v>51</v>
      </c>
      <c r="D59" s="17">
        <f t="shared" si="20"/>
        <v>37.9</v>
      </c>
      <c r="E59" s="17">
        <v>37.9</v>
      </c>
      <c r="F59" s="17"/>
      <c r="G59" s="17"/>
      <c r="H59" s="11">
        <f t="shared" si="14"/>
        <v>0</v>
      </c>
      <c r="I59" s="11"/>
      <c r="J59" s="11"/>
      <c r="K59" s="11"/>
      <c r="L59" s="13">
        <f t="shared" si="15"/>
        <v>37.9</v>
      </c>
      <c r="M59" s="13">
        <f t="shared" si="16"/>
        <v>37.9</v>
      </c>
      <c r="N59" s="13">
        <f t="shared" si="17"/>
        <v>0</v>
      </c>
      <c r="O59" s="13">
        <f t="shared" si="18"/>
        <v>0</v>
      </c>
    </row>
    <row r="60" spans="1:15" x14ac:dyDescent="0.25">
      <c r="A60" s="6" t="s">
        <v>116</v>
      </c>
      <c r="B60" s="36" t="s">
        <v>35</v>
      </c>
      <c r="C60" s="16" t="s">
        <v>51</v>
      </c>
      <c r="D60" s="17">
        <f t="shared" si="20"/>
        <v>62</v>
      </c>
      <c r="E60" s="17">
        <v>62</v>
      </c>
      <c r="F60" s="17"/>
      <c r="G60" s="17"/>
      <c r="H60" s="11">
        <f t="shared" si="14"/>
        <v>0</v>
      </c>
      <c r="I60" s="11"/>
      <c r="J60" s="11"/>
      <c r="K60" s="11"/>
      <c r="L60" s="13">
        <f t="shared" si="15"/>
        <v>62</v>
      </c>
      <c r="M60" s="13">
        <f t="shared" si="16"/>
        <v>62</v>
      </c>
      <c r="N60" s="13">
        <f t="shared" si="17"/>
        <v>0</v>
      </c>
      <c r="O60" s="13">
        <f t="shared" si="18"/>
        <v>0</v>
      </c>
    </row>
    <row r="61" spans="1:15" ht="15" customHeight="1" x14ac:dyDescent="0.25">
      <c r="A61" s="6" t="s">
        <v>170</v>
      </c>
      <c r="B61" s="37" t="s">
        <v>39</v>
      </c>
      <c r="C61" s="16" t="s">
        <v>51</v>
      </c>
      <c r="D61" s="17">
        <f t="shared" si="20"/>
        <v>9.6</v>
      </c>
      <c r="E61" s="17">
        <v>9.6</v>
      </c>
      <c r="F61" s="17"/>
      <c r="G61" s="17"/>
      <c r="H61" s="11">
        <f t="shared" si="14"/>
        <v>0</v>
      </c>
      <c r="I61" s="11"/>
      <c r="J61" s="11"/>
      <c r="K61" s="11"/>
      <c r="L61" s="13">
        <f t="shared" si="15"/>
        <v>9.6</v>
      </c>
      <c r="M61" s="13">
        <f t="shared" si="16"/>
        <v>9.6</v>
      </c>
      <c r="N61" s="13">
        <f t="shared" si="17"/>
        <v>0</v>
      </c>
      <c r="O61" s="13">
        <f t="shared" si="18"/>
        <v>0</v>
      </c>
    </row>
    <row r="62" spans="1:15" ht="15" customHeight="1" x14ac:dyDescent="0.25">
      <c r="A62" s="6" t="s">
        <v>117</v>
      </c>
      <c r="B62" s="37" t="s">
        <v>40</v>
      </c>
      <c r="C62" s="16" t="s">
        <v>51</v>
      </c>
      <c r="D62" s="17">
        <f t="shared" si="20"/>
        <v>16.100000000000001</v>
      </c>
      <c r="E62" s="17">
        <v>16.100000000000001</v>
      </c>
      <c r="F62" s="17"/>
      <c r="G62" s="17"/>
      <c r="H62" s="11">
        <f t="shared" si="14"/>
        <v>0</v>
      </c>
      <c r="I62" s="11"/>
      <c r="J62" s="11"/>
      <c r="K62" s="11"/>
      <c r="L62" s="13">
        <f t="shared" si="15"/>
        <v>16.100000000000001</v>
      </c>
      <c r="M62" s="13">
        <f t="shared" si="16"/>
        <v>16.100000000000001</v>
      </c>
      <c r="N62" s="13">
        <f t="shared" si="17"/>
        <v>0</v>
      </c>
      <c r="O62" s="13">
        <f t="shared" si="18"/>
        <v>0</v>
      </c>
    </row>
    <row r="63" spans="1:15" ht="15" customHeight="1" x14ac:dyDescent="0.25">
      <c r="A63" s="6" t="s">
        <v>118</v>
      </c>
      <c r="B63" s="36" t="s">
        <v>49</v>
      </c>
      <c r="C63" s="16" t="s">
        <v>51</v>
      </c>
      <c r="D63" s="17">
        <f t="shared" si="20"/>
        <v>4</v>
      </c>
      <c r="E63" s="17">
        <v>4</v>
      </c>
      <c r="F63" s="17">
        <v>1.7</v>
      </c>
      <c r="G63" s="17"/>
      <c r="H63" s="11">
        <f t="shared" si="14"/>
        <v>0</v>
      </c>
      <c r="I63" s="11"/>
      <c r="J63" s="11"/>
      <c r="K63" s="11"/>
      <c r="L63" s="13">
        <f t="shared" si="15"/>
        <v>4</v>
      </c>
      <c r="M63" s="13">
        <f t="shared" si="16"/>
        <v>4</v>
      </c>
      <c r="N63" s="13">
        <f t="shared" si="17"/>
        <v>1.7</v>
      </c>
      <c r="O63" s="13">
        <f t="shared" si="18"/>
        <v>0</v>
      </c>
    </row>
    <row r="64" spans="1:15" ht="15" customHeight="1" x14ac:dyDescent="0.25">
      <c r="A64" s="6" t="s">
        <v>119</v>
      </c>
      <c r="B64" s="36" t="s">
        <v>48</v>
      </c>
      <c r="C64" s="16" t="s">
        <v>51</v>
      </c>
      <c r="D64" s="17">
        <f t="shared" si="20"/>
        <v>52.3</v>
      </c>
      <c r="E64" s="17">
        <v>52.3</v>
      </c>
      <c r="F64" s="17">
        <v>30.4</v>
      </c>
      <c r="G64" s="17"/>
      <c r="H64" s="11">
        <f t="shared" si="14"/>
        <v>0</v>
      </c>
      <c r="I64" s="11"/>
      <c r="J64" s="11"/>
      <c r="K64" s="11"/>
      <c r="L64" s="13">
        <f t="shared" si="15"/>
        <v>52.3</v>
      </c>
      <c r="M64" s="13">
        <f t="shared" si="16"/>
        <v>52.3</v>
      </c>
      <c r="N64" s="13">
        <f t="shared" si="17"/>
        <v>30.4</v>
      </c>
      <c r="O64" s="13">
        <f t="shared" si="18"/>
        <v>0</v>
      </c>
    </row>
    <row r="65" spans="1:15" ht="15" customHeight="1" x14ac:dyDescent="0.25">
      <c r="A65" s="6" t="s">
        <v>120</v>
      </c>
      <c r="B65" s="36" t="s">
        <v>66</v>
      </c>
      <c r="C65" s="16" t="s">
        <v>51</v>
      </c>
      <c r="D65" s="17">
        <f t="shared" si="20"/>
        <v>9.4</v>
      </c>
      <c r="E65" s="17">
        <v>9.4</v>
      </c>
      <c r="F65" s="17">
        <v>3.6</v>
      </c>
      <c r="G65" s="17"/>
      <c r="H65" s="11">
        <f t="shared" si="14"/>
        <v>0</v>
      </c>
      <c r="I65" s="11"/>
      <c r="J65" s="11"/>
      <c r="K65" s="11"/>
      <c r="L65" s="13">
        <f t="shared" si="15"/>
        <v>9.4</v>
      </c>
      <c r="M65" s="13">
        <f t="shared" si="16"/>
        <v>9.4</v>
      </c>
      <c r="N65" s="13">
        <f t="shared" si="17"/>
        <v>3.6</v>
      </c>
      <c r="O65" s="13">
        <f t="shared" si="18"/>
        <v>0</v>
      </c>
    </row>
    <row r="66" spans="1:15" ht="15" customHeight="1" x14ac:dyDescent="0.25">
      <c r="A66" s="6" t="s">
        <v>121</v>
      </c>
      <c r="B66" s="36" t="s">
        <v>50</v>
      </c>
      <c r="C66" s="16" t="s">
        <v>51</v>
      </c>
      <c r="D66" s="17">
        <f t="shared" si="20"/>
        <v>26.5</v>
      </c>
      <c r="E66" s="17">
        <v>26.5</v>
      </c>
      <c r="F66" s="17"/>
      <c r="G66" s="17"/>
      <c r="H66" s="11">
        <f t="shared" si="14"/>
        <v>0</v>
      </c>
      <c r="I66" s="11"/>
      <c r="J66" s="11"/>
      <c r="K66" s="11"/>
      <c r="L66" s="13">
        <f t="shared" si="15"/>
        <v>26.5</v>
      </c>
      <c r="M66" s="13">
        <f t="shared" si="16"/>
        <v>26.5</v>
      </c>
      <c r="N66" s="13">
        <f t="shared" si="17"/>
        <v>0</v>
      </c>
      <c r="O66" s="13">
        <f t="shared" si="18"/>
        <v>0</v>
      </c>
    </row>
    <row r="67" spans="1:15" ht="15" customHeight="1" x14ac:dyDescent="0.25">
      <c r="A67" s="6" t="s">
        <v>166</v>
      </c>
      <c r="B67" s="36" t="s">
        <v>172</v>
      </c>
      <c r="C67" s="16" t="s">
        <v>51</v>
      </c>
      <c r="D67" s="17">
        <f t="shared" si="20"/>
        <v>14.1</v>
      </c>
      <c r="E67" s="17">
        <v>14.1</v>
      </c>
      <c r="F67" s="17"/>
      <c r="G67" s="17"/>
      <c r="H67" s="11">
        <f t="shared" si="14"/>
        <v>0</v>
      </c>
      <c r="I67" s="11"/>
      <c r="J67" s="11"/>
      <c r="K67" s="11"/>
      <c r="L67" s="13">
        <f t="shared" si="15"/>
        <v>14.1</v>
      </c>
      <c r="M67" s="13">
        <f t="shared" si="16"/>
        <v>14.1</v>
      </c>
      <c r="N67" s="13">
        <f t="shared" si="17"/>
        <v>0</v>
      </c>
      <c r="O67" s="13">
        <f t="shared" si="18"/>
        <v>0</v>
      </c>
    </row>
    <row r="68" spans="1:15" s="38" customFormat="1" ht="15" customHeight="1" x14ac:dyDescent="0.25">
      <c r="A68" s="6" t="s">
        <v>122</v>
      </c>
      <c r="B68" s="36" t="s">
        <v>173</v>
      </c>
      <c r="C68" s="16" t="s">
        <v>51</v>
      </c>
      <c r="D68" s="17">
        <f t="shared" si="20"/>
        <v>2</v>
      </c>
      <c r="E68" s="17">
        <v>2</v>
      </c>
      <c r="F68" s="17"/>
      <c r="G68" s="17"/>
      <c r="H68" s="11">
        <f t="shared" si="14"/>
        <v>0</v>
      </c>
      <c r="I68" s="11"/>
      <c r="J68" s="11"/>
      <c r="K68" s="11"/>
      <c r="L68" s="13">
        <f t="shared" si="15"/>
        <v>2</v>
      </c>
      <c r="M68" s="13">
        <f t="shared" si="16"/>
        <v>2</v>
      </c>
      <c r="N68" s="13">
        <f t="shared" si="17"/>
        <v>0</v>
      </c>
      <c r="O68" s="13">
        <f t="shared" si="18"/>
        <v>0</v>
      </c>
    </row>
    <row r="69" spans="1:15" ht="15.95" customHeight="1" x14ac:dyDescent="0.25">
      <c r="A69" s="55" t="s">
        <v>123</v>
      </c>
      <c r="B69" s="22" t="s">
        <v>182</v>
      </c>
      <c r="C69" s="26"/>
      <c r="D69" s="24">
        <f t="shared" ref="D69:O69" si="25">SUM(D40:D68)</f>
        <v>596</v>
      </c>
      <c r="E69" s="24">
        <f t="shared" si="25"/>
        <v>596</v>
      </c>
      <c r="F69" s="24">
        <f t="shared" si="25"/>
        <v>53.800000000000004</v>
      </c>
      <c r="G69" s="24">
        <f t="shared" si="25"/>
        <v>0</v>
      </c>
      <c r="H69" s="25">
        <f t="shared" si="25"/>
        <v>0</v>
      </c>
      <c r="I69" s="25">
        <f t="shared" si="25"/>
        <v>0</v>
      </c>
      <c r="J69" s="25">
        <f t="shared" si="25"/>
        <v>0</v>
      </c>
      <c r="K69" s="25">
        <f t="shared" si="25"/>
        <v>0</v>
      </c>
      <c r="L69" s="22">
        <f t="shared" si="25"/>
        <v>596</v>
      </c>
      <c r="M69" s="22">
        <f t="shared" si="25"/>
        <v>596</v>
      </c>
      <c r="N69" s="22">
        <f t="shared" si="25"/>
        <v>53.800000000000004</v>
      </c>
      <c r="O69" s="22">
        <f t="shared" si="25"/>
        <v>0</v>
      </c>
    </row>
    <row r="70" spans="1:15" ht="15.95" customHeight="1" x14ac:dyDescent="0.25">
      <c r="A70" s="39" t="s">
        <v>124</v>
      </c>
      <c r="B70" s="533" t="s">
        <v>67</v>
      </c>
      <c r="C70" s="534"/>
      <c r="D70" s="534"/>
      <c r="E70" s="534"/>
      <c r="F70" s="534"/>
      <c r="G70" s="534"/>
      <c r="H70" s="534"/>
      <c r="I70" s="534"/>
      <c r="J70" s="534"/>
      <c r="K70" s="534"/>
      <c r="L70" s="534"/>
      <c r="M70" s="534"/>
      <c r="N70" s="534"/>
      <c r="O70" s="534"/>
    </row>
    <row r="71" spans="1:15" ht="15" customHeight="1" x14ac:dyDescent="0.25">
      <c r="A71" s="20" t="s">
        <v>125</v>
      </c>
      <c r="B71" s="30" t="s">
        <v>7</v>
      </c>
      <c r="C71" s="40" t="s">
        <v>30</v>
      </c>
      <c r="D71" s="17">
        <f t="shared" ref="D71:D84" si="26">E71+G71</f>
        <v>0.7</v>
      </c>
      <c r="E71" s="17">
        <v>0.7</v>
      </c>
      <c r="F71" s="17"/>
      <c r="G71" s="17"/>
      <c r="H71" s="11">
        <f t="shared" si="14"/>
        <v>0</v>
      </c>
      <c r="I71" s="11"/>
      <c r="J71" s="11"/>
      <c r="K71" s="11"/>
      <c r="L71" s="13">
        <f t="shared" si="15"/>
        <v>0.7</v>
      </c>
      <c r="M71" s="13">
        <f t="shared" si="16"/>
        <v>0.7</v>
      </c>
      <c r="N71" s="13">
        <f t="shared" si="17"/>
        <v>0</v>
      </c>
      <c r="O71" s="13">
        <f t="shared" si="18"/>
        <v>0</v>
      </c>
    </row>
    <row r="72" spans="1:15" ht="15" customHeight="1" x14ac:dyDescent="0.25">
      <c r="A72" s="39" t="s">
        <v>126</v>
      </c>
      <c r="B72" s="30" t="s">
        <v>10</v>
      </c>
      <c r="C72" s="40" t="s">
        <v>30</v>
      </c>
      <c r="D72" s="17">
        <f t="shared" si="26"/>
        <v>0.8</v>
      </c>
      <c r="E72" s="17">
        <v>0.8</v>
      </c>
      <c r="F72" s="17"/>
      <c r="G72" s="17"/>
      <c r="H72" s="11">
        <f t="shared" si="14"/>
        <v>0</v>
      </c>
      <c r="I72" s="11"/>
      <c r="J72" s="11"/>
      <c r="K72" s="11"/>
      <c r="L72" s="13">
        <f t="shared" si="15"/>
        <v>0.8</v>
      </c>
      <c r="M72" s="13">
        <f t="shared" si="16"/>
        <v>0.8</v>
      </c>
      <c r="N72" s="13">
        <f t="shared" si="17"/>
        <v>0</v>
      </c>
      <c r="O72" s="13">
        <f t="shared" si="18"/>
        <v>0</v>
      </c>
    </row>
    <row r="73" spans="1:15" ht="15" customHeight="1" x14ac:dyDescent="0.25">
      <c r="A73" s="41" t="s">
        <v>127</v>
      </c>
      <c r="B73" s="30" t="s">
        <v>11</v>
      </c>
      <c r="C73" s="40" t="s">
        <v>30</v>
      </c>
      <c r="D73" s="17">
        <f t="shared" si="26"/>
        <v>2</v>
      </c>
      <c r="E73" s="17">
        <v>2</v>
      </c>
      <c r="F73" s="17"/>
      <c r="G73" s="17"/>
      <c r="H73" s="11">
        <f t="shared" si="14"/>
        <v>0</v>
      </c>
      <c r="I73" s="11"/>
      <c r="J73" s="11"/>
      <c r="K73" s="11"/>
      <c r="L73" s="13">
        <f t="shared" si="15"/>
        <v>2</v>
      </c>
      <c r="M73" s="13">
        <f t="shared" si="16"/>
        <v>2</v>
      </c>
      <c r="N73" s="13">
        <f t="shared" si="17"/>
        <v>0</v>
      </c>
      <c r="O73" s="13">
        <f t="shared" si="18"/>
        <v>0</v>
      </c>
    </row>
    <row r="74" spans="1:15" ht="15" customHeight="1" x14ac:dyDescent="0.25">
      <c r="A74" s="33" t="s">
        <v>128</v>
      </c>
      <c r="B74" s="30" t="s">
        <v>15</v>
      </c>
      <c r="C74" s="40" t="s">
        <v>30</v>
      </c>
      <c r="D74" s="17">
        <f t="shared" si="26"/>
        <v>1</v>
      </c>
      <c r="E74" s="17">
        <v>1</v>
      </c>
      <c r="F74" s="17"/>
      <c r="G74" s="17"/>
      <c r="H74" s="11">
        <f t="shared" si="14"/>
        <v>0</v>
      </c>
      <c r="I74" s="11"/>
      <c r="J74" s="11"/>
      <c r="K74" s="11"/>
      <c r="L74" s="13">
        <f t="shared" si="15"/>
        <v>1</v>
      </c>
      <c r="M74" s="13">
        <f t="shared" si="16"/>
        <v>1</v>
      </c>
      <c r="N74" s="13">
        <f t="shared" si="17"/>
        <v>0</v>
      </c>
      <c r="O74" s="13">
        <f t="shared" si="18"/>
        <v>0</v>
      </c>
    </row>
    <row r="75" spans="1:15" ht="15" customHeight="1" x14ac:dyDescent="0.25">
      <c r="A75" s="33" t="s">
        <v>129</v>
      </c>
      <c r="B75" s="30" t="s">
        <v>27</v>
      </c>
      <c r="C75" s="40" t="s">
        <v>30</v>
      </c>
      <c r="D75" s="17">
        <f t="shared" si="26"/>
        <v>12.799999999999999</v>
      </c>
      <c r="E75" s="17">
        <v>12.1</v>
      </c>
      <c r="F75" s="17"/>
      <c r="G75" s="17">
        <v>0.7</v>
      </c>
      <c r="H75" s="11">
        <f t="shared" si="14"/>
        <v>0</v>
      </c>
      <c r="I75" s="11"/>
      <c r="J75" s="11"/>
      <c r="K75" s="11"/>
      <c r="L75" s="13">
        <f t="shared" si="15"/>
        <v>12.799999999999999</v>
      </c>
      <c r="M75" s="13">
        <f t="shared" si="16"/>
        <v>12.1</v>
      </c>
      <c r="N75" s="13">
        <f t="shared" si="17"/>
        <v>0</v>
      </c>
      <c r="O75" s="13">
        <f t="shared" si="18"/>
        <v>0.7</v>
      </c>
    </row>
    <row r="76" spans="1:15" ht="15" customHeight="1" x14ac:dyDescent="0.25">
      <c r="A76" s="33" t="s">
        <v>130</v>
      </c>
      <c r="B76" s="30" t="s">
        <v>57</v>
      </c>
      <c r="C76" s="40" t="s">
        <v>30</v>
      </c>
      <c r="D76" s="17">
        <f t="shared" si="26"/>
        <v>2.8</v>
      </c>
      <c r="E76" s="17">
        <v>2.8</v>
      </c>
      <c r="F76" s="17"/>
      <c r="G76" s="17"/>
      <c r="H76" s="11">
        <f t="shared" si="14"/>
        <v>0</v>
      </c>
      <c r="I76" s="11"/>
      <c r="J76" s="11"/>
      <c r="K76" s="11"/>
      <c r="L76" s="13">
        <f t="shared" si="15"/>
        <v>2.8</v>
      </c>
      <c r="M76" s="13">
        <f t="shared" si="16"/>
        <v>2.8</v>
      </c>
      <c r="N76" s="13">
        <f t="shared" si="17"/>
        <v>0</v>
      </c>
      <c r="O76" s="13">
        <f t="shared" si="18"/>
        <v>0</v>
      </c>
    </row>
    <row r="77" spans="1:15" ht="15" customHeight="1" x14ac:dyDescent="0.25">
      <c r="A77" s="33" t="s">
        <v>131</v>
      </c>
      <c r="B77" s="30" t="s">
        <v>58</v>
      </c>
      <c r="C77" s="40" t="s">
        <v>30</v>
      </c>
      <c r="D77" s="17">
        <f t="shared" si="26"/>
        <v>2.1</v>
      </c>
      <c r="E77" s="17">
        <v>2.1</v>
      </c>
      <c r="F77" s="17"/>
      <c r="G77" s="17"/>
      <c r="H77" s="11">
        <f t="shared" si="14"/>
        <v>0</v>
      </c>
      <c r="I77" s="11"/>
      <c r="J77" s="11"/>
      <c r="K77" s="11"/>
      <c r="L77" s="13">
        <f t="shared" si="15"/>
        <v>2.1</v>
      </c>
      <c r="M77" s="13">
        <f t="shared" si="16"/>
        <v>2.1</v>
      </c>
      <c r="N77" s="13">
        <f t="shared" si="17"/>
        <v>0</v>
      </c>
      <c r="O77" s="13">
        <f t="shared" si="18"/>
        <v>0</v>
      </c>
    </row>
    <row r="78" spans="1:15" ht="15" customHeight="1" x14ac:dyDescent="0.25">
      <c r="A78" s="33" t="s">
        <v>132</v>
      </c>
      <c r="B78" s="30" t="s">
        <v>427</v>
      </c>
      <c r="C78" s="40" t="s">
        <v>30</v>
      </c>
      <c r="D78" s="17">
        <f t="shared" si="26"/>
        <v>2.6</v>
      </c>
      <c r="E78" s="17">
        <v>2.6</v>
      </c>
      <c r="F78" s="17"/>
      <c r="G78" s="17"/>
      <c r="H78" s="11">
        <f t="shared" si="14"/>
        <v>0</v>
      </c>
      <c r="I78" s="11"/>
      <c r="J78" s="11"/>
      <c r="K78" s="11"/>
      <c r="L78" s="13">
        <f t="shared" si="15"/>
        <v>2.6</v>
      </c>
      <c r="M78" s="13">
        <f t="shared" si="16"/>
        <v>2.6</v>
      </c>
      <c r="N78" s="13">
        <f t="shared" si="17"/>
        <v>0</v>
      </c>
      <c r="O78" s="13">
        <f t="shared" si="18"/>
        <v>0</v>
      </c>
    </row>
    <row r="79" spans="1:15" ht="15" customHeight="1" x14ac:dyDescent="0.25">
      <c r="A79" s="33" t="s">
        <v>133</v>
      </c>
      <c r="B79" s="30" t="s">
        <v>429</v>
      </c>
      <c r="C79" s="40" t="s">
        <v>30</v>
      </c>
      <c r="D79" s="17">
        <f t="shared" si="26"/>
        <v>0.8</v>
      </c>
      <c r="E79" s="17">
        <v>0.8</v>
      </c>
      <c r="F79" s="17"/>
      <c r="G79" s="17"/>
      <c r="H79" s="11">
        <f t="shared" si="14"/>
        <v>0</v>
      </c>
      <c r="I79" s="11"/>
      <c r="J79" s="11"/>
      <c r="K79" s="11"/>
      <c r="L79" s="13">
        <f t="shared" si="15"/>
        <v>0.8</v>
      </c>
      <c r="M79" s="13">
        <f t="shared" si="16"/>
        <v>0.8</v>
      </c>
      <c r="N79" s="13">
        <f t="shared" si="17"/>
        <v>0</v>
      </c>
      <c r="O79" s="13">
        <f t="shared" si="18"/>
        <v>0</v>
      </c>
    </row>
    <row r="80" spans="1:15" ht="15" customHeight="1" x14ac:dyDescent="0.25">
      <c r="A80" s="33" t="s">
        <v>167</v>
      </c>
      <c r="B80" s="30" t="s">
        <v>68</v>
      </c>
      <c r="C80" s="40" t="s">
        <v>30</v>
      </c>
      <c r="D80" s="17">
        <f t="shared" si="26"/>
        <v>1.5</v>
      </c>
      <c r="E80" s="17">
        <v>1.5</v>
      </c>
      <c r="F80" s="17"/>
      <c r="G80" s="17"/>
      <c r="H80" s="11">
        <f t="shared" si="14"/>
        <v>0</v>
      </c>
      <c r="I80" s="11"/>
      <c r="J80" s="11"/>
      <c r="K80" s="11"/>
      <c r="L80" s="13">
        <f t="shared" si="15"/>
        <v>1.5</v>
      </c>
      <c r="M80" s="13">
        <f t="shared" si="16"/>
        <v>1.5</v>
      </c>
      <c r="N80" s="13">
        <f t="shared" si="17"/>
        <v>0</v>
      </c>
      <c r="O80" s="13">
        <f t="shared" si="18"/>
        <v>0</v>
      </c>
    </row>
    <row r="81" spans="1:15" ht="15" customHeight="1" x14ac:dyDescent="0.25">
      <c r="A81" s="33" t="s">
        <v>134</v>
      </c>
      <c r="B81" s="30" t="s">
        <v>158</v>
      </c>
      <c r="C81" s="40" t="s">
        <v>30</v>
      </c>
      <c r="D81" s="17">
        <f t="shared" si="26"/>
        <v>1.1000000000000001</v>
      </c>
      <c r="E81" s="17">
        <v>1.1000000000000001</v>
      </c>
      <c r="F81" s="17"/>
      <c r="G81" s="17"/>
      <c r="H81" s="11">
        <f t="shared" si="14"/>
        <v>0</v>
      </c>
      <c r="I81" s="11"/>
      <c r="J81" s="11"/>
      <c r="K81" s="11"/>
      <c r="L81" s="13">
        <f t="shared" si="15"/>
        <v>1.1000000000000001</v>
      </c>
      <c r="M81" s="13">
        <f t="shared" si="16"/>
        <v>1.1000000000000001</v>
      </c>
      <c r="N81" s="13">
        <f t="shared" si="17"/>
        <v>0</v>
      </c>
      <c r="O81" s="13">
        <f t="shared" si="18"/>
        <v>0</v>
      </c>
    </row>
    <row r="82" spans="1:15" ht="15" customHeight="1" x14ac:dyDescent="0.25">
      <c r="A82" s="33" t="s">
        <v>135</v>
      </c>
      <c r="B82" s="30" t="s">
        <v>28</v>
      </c>
      <c r="C82" s="40" t="s">
        <v>30</v>
      </c>
      <c r="D82" s="17">
        <f t="shared" si="26"/>
        <v>1.3</v>
      </c>
      <c r="E82" s="17">
        <v>1.3</v>
      </c>
      <c r="F82" s="17"/>
      <c r="G82" s="17"/>
      <c r="H82" s="11">
        <f t="shared" si="14"/>
        <v>0</v>
      </c>
      <c r="I82" s="11"/>
      <c r="J82" s="11"/>
      <c r="K82" s="11"/>
      <c r="L82" s="13">
        <f t="shared" si="15"/>
        <v>1.3</v>
      </c>
      <c r="M82" s="13">
        <f t="shared" si="16"/>
        <v>1.3</v>
      </c>
      <c r="N82" s="13">
        <f t="shared" si="17"/>
        <v>0</v>
      </c>
      <c r="O82" s="13">
        <f t="shared" si="18"/>
        <v>0</v>
      </c>
    </row>
    <row r="83" spans="1:15" ht="15" customHeight="1" x14ac:dyDescent="0.25">
      <c r="A83" s="33" t="s">
        <v>136</v>
      </c>
      <c r="B83" s="13" t="s">
        <v>29</v>
      </c>
      <c r="C83" s="40" t="s">
        <v>30</v>
      </c>
      <c r="D83" s="17">
        <f t="shared" si="26"/>
        <v>11.6</v>
      </c>
      <c r="E83" s="17">
        <v>11.6</v>
      </c>
      <c r="F83" s="17"/>
      <c r="G83" s="17"/>
      <c r="H83" s="11">
        <f t="shared" si="14"/>
        <v>0</v>
      </c>
      <c r="I83" s="11"/>
      <c r="J83" s="11"/>
      <c r="K83" s="11"/>
      <c r="L83" s="13">
        <f t="shared" si="15"/>
        <v>11.6</v>
      </c>
      <c r="M83" s="13">
        <f t="shared" si="16"/>
        <v>11.6</v>
      </c>
      <c r="N83" s="13">
        <f t="shared" si="17"/>
        <v>0</v>
      </c>
      <c r="O83" s="13">
        <f t="shared" si="18"/>
        <v>0</v>
      </c>
    </row>
    <row r="84" spans="1:15" ht="15" customHeight="1" x14ac:dyDescent="0.25">
      <c r="A84" s="33" t="s">
        <v>137</v>
      </c>
      <c r="B84" s="42" t="s">
        <v>65</v>
      </c>
      <c r="C84" s="40" t="s">
        <v>30</v>
      </c>
      <c r="D84" s="17">
        <f t="shared" si="26"/>
        <v>13</v>
      </c>
      <c r="E84" s="17">
        <v>13</v>
      </c>
      <c r="F84" s="17"/>
      <c r="G84" s="17"/>
      <c r="H84" s="11">
        <f t="shared" si="14"/>
        <v>0</v>
      </c>
      <c r="I84" s="11"/>
      <c r="J84" s="11"/>
      <c r="K84" s="11"/>
      <c r="L84" s="13">
        <f t="shared" si="15"/>
        <v>13</v>
      </c>
      <c r="M84" s="13">
        <f t="shared" si="16"/>
        <v>13</v>
      </c>
      <c r="N84" s="13">
        <f t="shared" si="17"/>
        <v>0</v>
      </c>
      <c r="O84" s="13">
        <f t="shared" si="18"/>
        <v>0</v>
      </c>
    </row>
    <row r="85" spans="1:15" ht="15.95" customHeight="1" x14ac:dyDescent="0.25">
      <c r="A85" s="55" t="s">
        <v>138</v>
      </c>
      <c r="B85" s="45" t="s">
        <v>184</v>
      </c>
      <c r="C85" s="84"/>
      <c r="D85" s="74">
        <f>SUM(D71:D84)</f>
        <v>54.1</v>
      </c>
      <c r="E85" s="74">
        <f>SUM(E71:E84)</f>
        <v>53.400000000000006</v>
      </c>
      <c r="F85" s="74">
        <f>SUM(F71:F84)</f>
        <v>0</v>
      </c>
      <c r="G85" s="74">
        <f>SUM(G71:G84)</f>
        <v>0.7</v>
      </c>
      <c r="H85" s="75">
        <f t="shared" ref="H85:O85" si="27">SUM(H71:H84)</f>
        <v>0</v>
      </c>
      <c r="I85" s="75">
        <f t="shared" si="27"/>
        <v>0</v>
      </c>
      <c r="J85" s="75">
        <f t="shared" si="27"/>
        <v>0</v>
      </c>
      <c r="K85" s="75">
        <f t="shared" si="27"/>
        <v>0</v>
      </c>
      <c r="L85" s="45">
        <f t="shared" si="27"/>
        <v>54.1</v>
      </c>
      <c r="M85" s="45">
        <f t="shared" si="27"/>
        <v>53.400000000000006</v>
      </c>
      <c r="N85" s="45">
        <f t="shared" si="27"/>
        <v>0</v>
      </c>
      <c r="O85" s="45">
        <f t="shared" si="27"/>
        <v>0.7</v>
      </c>
    </row>
    <row r="86" spans="1:15" ht="15.95" customHeight="1" x14ac:dyDescent="0.25">
      <c r="A86" s="39" t="s">
        <v>139</v>
      </c>
      <c r="B86" s="455" t="s">
        <v>69</v>
      </c>
      <c r="C86" s="455"/>
      <c r="D86" s="455"/>
      <c r="E86" s="455"/>
      <c r="F86" s="455"/>
      <c r="G86" s="455"/>
      <c r="H86" s="455"/>
      <c r="I86" s="455"/>
      <c r="J86" s="455"/>
      <c r="K86" s="455"/>
      <c r="L86" s="455"/>
      <c r="M86" s="455"/>
      <c r="N86" s="455"/>
      <c r="O86" s="455"/>
    </row>
    <row r="87" spans="1:15" ht="15" customHeight="1" x14ac:dyDescent="0.25">
      <c r="A87" s="14" t="s">
        <v>140</v>
      </c>
      <c r="B87" s="12" t="s">
        <v>52</v>
      </c>
      <c r="C87" s="8" t="s">
        <v>24</v>
      </c>
      <c r="D87" s="9">
        <f>E87+G87</f>
        <v>218.5</v>
      </c>
      <c r="E87" s="43">
        <v>218.5</v>
      </c>
      <c r="F87" s="43">
        <v>85.3</v>
      </c>
      <c r="G87" s="43"/>
      <c r="H87" s="10">
        <f t="shared" si="14"/>
        <v>0</v>
      </c>
      <c r="I87" s="10"/>
      <c r="J87" s="10"/>
      <c r="K87" s="10"/>
      <c r="L87" s="12">
        <f t="shared" si="15"/>
        <v>218.5</v>
      </c>
      <c r="M87" s="12">
        <f t="shared" si="16"/>
        <v>218.5</v>
      </c>
      <c r="N87" s="12">
        <f t="shared" si="17"/>
        <v>85.3</v>
      </c>
      <c r="O87" s="12">
        <f t="shared" si="18"/>
        <v>0</v>
      </c>
    </row>
    <row r="88" spans="1:15" ht="15" customHeight="1" x14ac:dyDescent="0.25">
      <c r="A88" s="14" t="s">
        <v>168</v>
      </c>
      <c r="B88" s="13" t="s">
        <v>53</v>
      </c>
      <c r="C88" s="16" t="s">
        <v>24</v>
      </c>
      <c r="D88" s="17">
        <f>E88+G88</f>
        <v>23</v>
      </c>
      <c r="E88" s="17">
        <v>23</v>
      </c>
      <c r="F88" s="17"/>
      <c r="G88" s="17"/>
      <c r="H88" s="11">
        <f t="shared" si="14"/>
        <v>0</v>
      </c>
      <c r="I88" s="11"/>
      <c r="J88" s="11"/>
      <c r="K88" s="11"/>
      <c r="L88" s="13">
        <f t="shared" si="15"/>
        <v>23</v>
      </c>
      <c r="M88" s="13">
        <f t="shared" si="16"/>
        <v>23</v>
      </c>
      <c r="N88" s="13">
        <f t="shared" si="17"/>
        <v>0</v>
      </c>
      <c r="O88" s="13">
        <f t="shared" si="18"/>
        <v>0</v>
      </c>
    </row>
    <row r="89" spans="1:15" ht="15" customHeight="1" x14ac:dyDescent="0.25">
      <c r="A89" s="14" t="s">
        <v>141</v>
      </c>
      <c r="B89" s="13" t="s">
        <v>172</v>
      </c>
      <c r="C89" s="16" t="s">
        <v>24</v>
      </c>
      <c r="D89" s="17">
        <f>E89+G89</f>
        <v>7.6</v>
      </c>
      <c r="E89" s="44">
        <v>7.6</v>
      </c>
      <c r="F89" s="44"/>
      <c r="G89" s="44"/>
      <c r="H89" s="11">
        <f t="shared" si="14"/>
        <v>0</v>
      </c>
      <c r="I89" s="11"/>
      <c r="J89" s="11"/>
      <c r="K89" s="11"/>
      <c r="L89" s="13">
        <f t="shared" si="15"/>
        <v>7.6</v>
      </c>
      <c r="M89" s="13">
        <f t="shared" si="16"/>
        <v>7.6</v>
      </c>
      <c r="N89" s="13">
        <f t="shared" si="17"/>
        <v>0</v>
      </c>
      <c r="O89" s="13">
        <f t="shared" si="18"/>
        <v>0</v>
      </c>
    </row>
    <row r="90" spans="1:15" s="38" customFormat="1" ht="16.5" customHeight="1" x14ac:dyDescent="0.25">
      <c r="A90" s="14" t="s">
        <v>188</v>
      </c>
      <c r="B90" s="13" t="s">
        <v>70</v>
      </c>
      <c r="C90" s="31" t="s">
        <v>24</v>
      </c>
      <c r="D90" s="17">
        <f>E90+G90</f>
        <v>2</v>
      </c>
      <c r="E90" s="17">
        <v>2</v>
      </c>
      <c r="F90" s="17"/>
      <c r="G90" s="17"/>
      <c r="H90" s="11">
        <f t="shared" si="14"/>
        <v>0</v>
      </c>
      <c r="I90" s="11"/>
      <c r="J90" s="11"/>
      <c r="K90" s="11"/>
      <c r="L90" s="13">
        <f t="shared" si="15"/>
        <v>2</v>
      </c>
      <c r="M90" s="13">
        <f t="shared" si="16"/>
        <v>2</v>
      </c>
      <c r="N90" s="13">
        <f t="shared" si="17"/>
        <v>0</v>
      </c>
      <c r="O90" s="13">
        <f t="shared" si="18"/>
        <v>0</v>
      </c>
    </row>
    <row r="91" spans="1:15" ht="15.95" customHeight="1" x14ac:dyDescent="0.25">
      <c r="A91" s="21" t="s">
        <v>189</v>
      </c>
      <c r="B91" s="85" t="s">
        <v>185</v>
      </c>
      <c r="C91" s="86"/>
      <c r="D91" s="87">
        <f>SUM(D87:D90)</f>
        <v>251.1</v>
      </c>
      <c r="E91" s="87">
        <f>SUM(E87:E90)</f>
        <v>251.1</v>
      </c>
      <c r="F91" s="87">
        <f>SUM(F87:F90)</f>
        <v>85.3</v>
      </c>
      <c r="G91" s="87">
        <f>SUM(G87:G90)</f>
        <v>0</v>
      </c>
      <c r="H91" s="10">
        <f t="shared" ref="H91:O91" si="28">SUM(H87:H90)</f>
        <v>0</v>
      </c>
      <c r="I91" s="10">
        <f t="shared" si="28"/>
        <v>0</v>
      </c>
      <c r="J91" s="10">
        <f t="shared" si="28"/>
        <v>0</v>
      </c>
      <c r="K91" s="10">
        <f t="shared" si="28"/>
        <v>0</v>
      </c>
      <c r="L91" s="88">
        <f t="shared" si="28"/>
        <v>251.1</v>
      </c>
      <c r="M91" s="88">
        <f t="shared" si="28"/>
        <v>251.1</v>
      </c>
      <c r="N91" s="88">
        <f t="shared" si="28"/>
        <v>85.3</v>
      </c>
      <c r="O91" s="88">
        <f t="shared" si="28"/>
        <v>0</v>
      </c>
    </row>
    <row r="92" spans="1:15" ht="15.95" customHeight="1" x14ac:dyDescent="0.25">
      <c r="A92" s="21" t="s">
        <v>190</v>
      </c>
      <c r="B92" s="46" t="s">
        <v>177</v>
      </c>
      <c r="C92" s="47"/>
      <c r="D92" s="48">
        <f t="shared" ref="D92:O92" si="29">D22+D35+D38+D69+D85+D91</f>
        <v>1052.8</v>
      </c>
      <c r="E92" s="48">
        <f t="shared" si="29"/>
        <v>983.3</v>
      </c>
      <c r="F92" s="48">
        <f t="shared" si="29"/>
        <v>139.1</v>
      </c>
      <c r="G92" s="48">
        <f t="shared" si="29"/>
        <v>69.5</v>
      </c>
      <c r="H92" s="49">
        <f t="shared" si="29"/>
        <v>0</v>
      </c>
      <c r="I92" s="49">
        <f t="shared" si="29"/>
        <v>0</v>
      </c>
      <c r="J92" s="49">
        <f t="shared" si="29"/>
        <v>0</v>
      </c>
      <c r="K92" s="49">
        <f t="shared" si="29"/>
        <v>0</v>
      </c>
      <c r="L92" s="50">
        <f t="shared" si="29"/>
        <v>1052.8</v>
      </c>
      <c r="M92" s="50">
        <f t="shared" si="29"/>
        <v>983.3</v>
      </c>
      <c r="N92" s="50">
        <f t="shared" si="29"/>
        <v>139.1</v>
      </c>
      <c r="O92" s="50">
        <f t="shared" si="29"/>
        <v>69.5</v>
      </c>
    </row>
    <row r="93" spans="1:15" x14ac:dyDescent="0.25">
      <c r="A93" s="7"/>
      <c r="B93" s="51"/>
      <c r="C93" s="52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</row>
    <row r="94" spans="1:15" x14ac:dyDescent="0.25">
      <c r="A94" s="7"/>
      <c r="B94" s="7"/>
      <c r="C94" s="53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</row>
    <row r="95" spans="1:15" x14ac:dyDescent="0.25">
      <c r="A95" s="7"/>
      <c r="B95" s="7"/>
      <c r="C95" s="53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</row>
    <row r="96" spans="1:15" x14ac:dyDescent="0.25">
      <c r="A96" s="7"/>
      <c r="B96" s="7"/>
      <c r="C96" s="53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</row>
    <row r="97" spans="1:14" x14ac:dyDescent="0.25">
      <c r="A97" s="7"/>
      <c r="B97" s="7"/>
      <c r="C97" s="53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</row>
    <row r="98" spans="1:14" x14ac:dyDescent="0.25">
      <c r="A98" s="7"/>
      <c r="B98" s="7"/>
      <c r="C98" s="53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</row>
    <row r="99" spans="1:14" x14ac:dyDescent="0.25">
      <c r="A99" s="7"/>
      <c r="B99" s="7"/>
      <c r="C99" s="53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</row>
    <row r="100" spans="1:14" x14ac:dyDescent="0.25">
      <c r="A100" s="7"/>
      <c r="B100" s="7"/>
      <c r="C100" s="53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</row>
    <row r="101" spans="1:14" x14ac:dyDescent="0.25">
      <c r="A101" s="7"/>
      <c r="B101" s="7"/>
      <c r="C101" s="53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</row>
    <row r="102" spans="1:14" x14ac:dyDescent="0.25">
      <c r="A102" s="7"/>
      <c r="B102" s="7"/>
      <c r="C102" s="53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</row>
    <row r="103" spans="1:14" x14ac:dyDescent="0.25">
      <c r="A103" s="7"/>
      <c r="B103" s="7"/>
      <c r="C103" s="53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</row>
    <row r="104" spans="1:14" x14ac:dyDescent="0.25">
      <c r="A104" s="7"/>
      <c r="B104" s="7"/>
      <c r="C104" s="53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</row>
    <row r="105" spans="1:14" x14ac:dyDescent="0.25">
      <c r="A105" s="7"/>
      <c r="B105" s="7"/>
      <c r="C105" s="53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</row>
    <row r="106" spans="1:14" x14ac:dyDescent="0.25">
      <c r="A106" s="7"/>
      <c r="B106" s="7"/>
      <c r="C106" s="53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</row>
    <row r="107" spans="1:14" x14ac:dyDescent="0.25">
      <c r="A107" s="7"/>
      <c r="B107" s="7"/>
      <c r="C107" s="53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</row>
    <row r="108" spans="1:14" x14ac:dyDescent="0.25">
      <c r="A108" s="7"/>
      <c r="B108" s="7"/>
      <c r="C108" s="53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</row>
    <row r="109" spans="1:14" x14ac:dyDescent="0.25">
      <c r="A109" s="7"/>
      <c r="B109" s="7"/>
      <c r="C109" s="53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</row>
    <row r="110" spans="1:14" x14ac:dyDescent="0.25">
      <c r="A110" s="7"/>
      <c r="B110" s="7"/>
      <c r="C110" s="53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</row>
    <row r="111" spans="1:14" x14ac:dyDescent="0.25">
      <c r="A111" s="7"/>
      <c r="B111" s="7"/>
      <c r="C111" s="53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</row>
    <row r="112" spans="1:14" x14ac:dyDescent="0.25">
      <c r="A112" s="7"/>
      <c r="B112" s="7"/>
      <c r="C112" s="53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</row>
    <row r="113" spans="1:14" x14ac:dyDescent="0.25">
      <c r="A113" s="7"/>
      <c r="B113" s="7"/>
      <c r="C113" s="53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</row>
    <row r="114" spans="1:14" x14ac:dyDescent="0.25">
      <c r="A114" s="7"/>
      <c r="B114" s="7"/>
      <c r="C114" s="53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</row>
    <row r="115" spans="1:14" x14ac:dyDescent="0.25">
      <c r="A115" s="7"/>
      <c r="B115" s="7"/>
      <c r="C115" s="53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</row>
    <row r="116" spans="1:14" x14ac:dyDescent="0.25">
      <c r="A116" s="7"/>
      <c r="B116" s="7"/>
      <c r="C116" s="53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</row>
    <row r="117" spans="1:14" x14ac:dyDescent="0.25">
      <c r="A117" s="7"/>
      <c r="B117" s="7"/>
      <c r="C117" s="53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</row>
    <row r="118" spans="1:14" x14ac:dyDescent="0.25">
      <c r="A118" s="7"/>
      <c r="B118" s="7"/>
      <c r="C118" s="53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</row>
    <row r="119" spans="1:14" x14ac:dyDescent="0.25">
      <c r="A119" s="7"/>
      <c r="B119" s="7"/>
      <c r="C119" s="53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</row>
    <row r="120" spans="1:14" x14ac:dyDescent="0.25">
      <c r="A120" s="7"/>
      <c r="B120" s="7"/>
      <c r="C120" s="53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</row>
    <row r="121" spans="1:14" x14ac:dyDescent="0.25">
      <c r="A121" s="7"/>
      <c r="B121" s="7"/>
      <c r="C121" s="53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</row>
    <row r="122" spans="1:14" x14ac:dyDescent="0.25">
      <c r="A122" s="7"/>
      <c r="B122" s="7"/>
      <c r="C122" s="53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</row>
    <row r="123" spans="1:14" x14ac:dyDescent="0.25">
      <c r="A123" s="7"/>
      <c r="B123" s="7"/>
      <c r="C123" s="53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</row>
    <row r="124" spans="1:14" x14ac:dyDescent="0.25">
      <c r="A124" s="7"/>
      <c r="B124" s="7"/>
      <c r="C124" s="53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</row>
    <row r="125" spans="1:14" x14ac:dyDescent="0.25">
      <c r="A125" s="7"/>
      <c r="B125" s="7"/>
      <c r="C125" s="53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</row>
    <row r="126" spans="1:14" x14ac:dyDescent="0.25">
      <c r="A126" s="7"/>
      <c r="B126" s="7"/>
      <c r="C126" s="53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</row>
    <row r="127" spans="1:14" x14ac:dyDescent="0.25">
      <c r="A127" s="7"/>
      <c r="B127" s="7"/>
      <c r="C127" s="53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</row>
    <row r="128" spans="1:14" x14ac:dyDescent="0.25">
      <c r="A128" s="7"/>
      <c r="B128" s="7"/>
      <c r="C128" s="53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</row>
    <row r="129" spans="1:14" x14ac:dyDescent="0.25">
      <c r="A129" s="7"/>
      <c r="B129" s="7"/>
      <c r="C129" s="53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</row>
    <row r="130" spans="1:14" x14ac:dyDescent="0.25">
      <c r="A130" s="7"/>
      <c r="B130" s="7"/>
      <c r="C130" s="53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</row>
    <row r="131" spans="1:14" x14ac:dyDescent="0.25">
      <c r="A131" s="7"/>
      <c r="B131" s="7"/>
      <c r="C131" s="53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</row>
    <row r="132" spans="1:14" x14ac:dyDescent="0.25">
      <c r="A132" s="7"/>
      <c r="B132" s="7"/>
      <c r="C132" s="53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</row>
    <row r="133" spans="1:14" x14ac:dyDescent="0.25">
      <c r="A133" s="7"/>
      <c r="B133" s="7"/>
      <c r="C133" s="53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</row>
    <row r="134" spans="1:14" x14ac:dyDescent="0.25">
      <c r="A134" s="7"/>
      <c r="B134" s="7"/>
      <c r="C134" s="53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</row>
    <row r="135" spans="1:14" x14ac:dyDescent="0.25">
      <c r="A135" s="7"/>
      <c r="B135" s="7"/>
      <c r="C135" s="53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</row>
    <row r="136" spans="1:14" x14ac:dyDescent="0.25">
      <c r="A136" s="7"/>
      <c r="B136" s="7"/>
      <c r="C136" s="53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</row>
    <row r="137" spans="1:14" x14ac:dyDescent="0.25">
      <c r="A137" s="7"/>
      <c r="B137" s="7"/>
      <c r="C137" s="53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</row>
    <row r="138" spans="1:14" x14ac:dyDescent="0.25">
      <c r="A138" s="7"/>
      <c r="B138" s="7"/>
      <c r="C138" s="53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</row>
    <row r="139" spans="1:14" x14ac:dyDescent="0.25">
      <c r="A139" s="7"/>
      <c r="B139" s="7"/>
      <c r="C139" s="53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</row>
    <row r="140" spans="1:14" x14ac:dyDescent="0.25">
      <c r="A140" s="7"/>
      <c r="B140" s="7"/>
      <c r="C140" s="53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</row>
    <row r="141" spans="1:14" x14ac:dyDescent="0.25">
      <c r="A141" s="7"/>
      <c r="B141" s="7"/>
      <c r="C141" s="53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</row>
    <row r="142" spans="1:14" x14ac:dyDescent="0.25">
      <c r="A142" s="7"/>
      <c r="B142" s="7"/>
      <c r="C142" s="53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</row>
    <row r="143" spans="1:14" x14ac:dyDescent="0.25">
      <c r="A143" s="7"/>
      <c r="B143" s="7"/>
      <c r="C143" s="53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</row>
    <row r="144" spans="1:14" x14ac:dyDescent="0.25">
      <c r="A144" s="7"/>
      <c r="B144" s="7"/>
      <c r="C144" s="53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</row>
    <row r="145" spans="1:14" x14ac:dyDescent="0.25">
      <c r="A145" s="7"/>
      <c r="B145" s="7"/>
      <c r="C145" s="53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</row>
    <row r="146" spans="1:14" x14ac:dyDescent="0.25">
      <c r="A146" s="7"/>
      <c r="B146" s="7"/>
      <c r="C146" s="53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</row>
    <row r="147" spans="1:14" x14ac:dyDescent="0.25">
      <c r="A147" s="7"/>
      <c r="B147" s="7"/>
      <c r="C147" s="53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</row>
    <row r="148" spans="1:14" x14ac:dyDescent="0.25">
      <c r="A148" s="7"/>
      <c r="B148" s="7"/>
      <c r="C148" s="53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</row>
    <row r="149" spans="1:14" x14ac:dyDescent="0.25">
      <c r="A149" s="7"/>
      <c r="B149" s="7"/>
      <c r="C149" s="53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</row>
    <row r="150" spans="1:14" x14ac:dyDescent="0.25">
      <c r="A150" s="7"/>
      <c r="B150" s="7"/>
      <c r="C150" s="53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</row>
    <row r="151" spans="1:14" x14ac:dyDescent="0.25">
      <c r="A151" s="7"/>
      <c r="B151" s="7"/>
      <c r="C151" s="53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</row>
    <row r="152" spans="1:14" x14ac:dyDescent="0.25">
      <c r="A152" s="7"/>
      <c r="B152" s="7"/>
      <c r="C152" s="53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</row>
    <row r="153" spans="1:14" x14ac:dyDescent="0.25">
      <c r="A153" s="7"/>
      <c r="B153" s="7"/>
      <c r="C153" s="53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</row>
    <row r="154" spans="1:14" x14ac:dyDescent="0.25">
      <c r="A154" s="7"/>
      <c r="B154" s="7"/>
      <c r="C154" s="53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</row>
    <row r="155" spans="1:14" x14ac:dyDescent="0.25">
      <c r="A155" s="7"/>
      <c r="B155" s="7"/>
      <c r="C155" s="53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</row>
    <row r="156" spans="1:14" x14ac:dyDescent="0.25">
      <c r="A156" s="7"/>
      <c r="B156" s="7"/>
      <c r="C156" s="53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</row>
    <row r="157" spans="1:14" x14ac:dyDescent="0.25">
      <c r="A157" s="7"/>
      <c r="B157" s="7"/>
      <c r="C157" s="53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</row>
    <row r="158" spans="1:14" x14ac:dyDescent="0.25">
      <c r="A158" s="7"/>
      <c r="B158" s="7"/>
      <c r="C158" s="53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</row>
    <row r="159" spans="1:14" x14ac:dyDescent="0.25">
      <c r="A159" s="7"/>
      <c r="B159" s="7"/>
      <c r="C159" s="53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</row>
    <row r="160" spans="1:14" x14ac:dyDescent="0.25">
      <c r="A160" s="7"/>
      <c r="B160" s="7"/>
      <c r="C160" s="53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</row>
    <row r="161" spans="1:14" x14ac:dyDescent="0.25">
      <c r="A161" s="7"/>
      <c r="B161" s="7"/>
      <c r="C161" s="53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</row>
    <row r="162" spans="1:14" x14ac:dyDescent="0.25">
      <c r="A162" s="7"/>
      <c r="B162" s="7"/>
      <c r="C162" s="53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</row>
    <row r="163" spans="1:14" x14ac:dyDescent="0.25">
      <c r="A163" s="7"/>
      <c r="B163" s="7"/>
      <c r="C163" s="53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</row>
    <row r="164" spans="1:14" x14ac:dyDescent="0.25">
      <c r="A164" s="7"/>
      <c r="B164" s="7"/>
      <c r="C164" s="53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</row>
    <row r="165" spans="1:14" x14ac:dyDescent="0.25">
      <c r="A165" s="7"/>
      <c r="B165" s="7"/>
      <c r="C165" s="53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</row>
    <row r="166" spans="1:14" x14ac:dyDescent="0.25">
      <c r="A166" s="7"/>
      <c r="B166" s="7"/>
      <c r="C166" s="53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</row>
    <row r="167" spans="1:14" x14ac:dyDescent="0.25">
      <c r="A167" s="7"/>
      <c r="B167" s="7"/>
      <c r="C167" s="53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</row>
    <row r="168" spans="1:14" x14ac:dyDescent="0.25">
      <c r="A168" s="7"/>
      <c r="B168" s="7"/>
      <c r="C168" s="53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</row>
    <row r="169" spans="1:14" x14ac:dyDescent="0.25">
      <c r="A169" s="7"/>
      <c r="B169" s="7"/>
      <c r="C169" s="53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</row>
    <row r="170" spans="1:14" x14ac:dyDescent="0.25">
      <c r="A170" s="7"/>
      <c r="B170" s="7"/>
      <c r="C170" s="53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</row>
    <row r="171" spans="1:14" x14ac:dyDescent="0.25">
      <c r="A171" s="7"/>
      <c r="B171" s="7"/>
      <c r="C171" s="53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</row>
    <row r="172" spans="1:14" x14ac:dyDescent="0.25">
      <c r="A172" s="7"/>
      <c r="B172" s="7"/>
      <c r="C172" s="53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</row>
    <row r="173" spans="1:14" x14ac:dyDescent="0.25">
      <c r="A173" s="7"/>
      <c r="B173" s="7"/>
      <c r="C173" s="53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</row>
    <row r="174" spans="1:14" x14ac:dyDescent="0.25">
      <c r="A174" s="7"/>
      <c r="B174" s="7"/>
      <c r="C174" s="53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</row>
    <row r="175" spans="1:14" x14ac:dyDescent="0.25">
      <c r="A175" s="7"/>
      <c r="B175" s="7"/>
      <c r="C175" s="53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</row>
    <row r="176" spans="1:14" x14ac:dyDescent="0.25">
      <c r="A176" s="7"/>
      <c r="B176" s="7"/>
      <c r="C176" s="53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</row>
    <row r="177" spans="1:14" x14ac:dyDescent="0.25">
      <c r="A177" s="7"/>
      <c r="B177" s="7"/>
      <c r="C177" s="53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</row>
    <row r="178" spans="1:14" x14ac:dyDescent="0.25">
      <c r="A178" s="7"/>
      <c r="B178" s="7"/>
      <c r="C178" s="53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</row>
    <row r="179" spans="1:14" x14ac:dyDescent="0.25">
      <c r="A179" s="7"/>
      <c r="B179" s="7"/>
      <c r="C179" s="53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</row>
    <row r="180" spans="1:14" x14ac:dyDescent="0.25">
      <c r="A180" s="7"/>
      <c r="B180" s="7"/>
      <c r="C180" s="53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</row>
    <row r="181" spans="1:14" x14ac:dyDescent="0.25">
      <c r="A181" s="7"/>
      <c r="B181" s="7"/>
      <c r="C181" s="53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</row>
    <row r="182" spans="1:14" x14ac:dyDescent="0.25">
      <c r="A182" s="7"/>
      <c r="B182" s="7"/>
      <c r="C182" s="53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</row>
    <row r="183" spans="1:14" x14ac:dyDescent="0.25">
      <c r="A183" s="7"/>
      <c r="B183" s="7"/>
      <c r="C183" s="53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</row>
    <row r="184" spans="1:14" x14ac:dyDescent="0.25">
      <c r="A184" s="7"/>
      <c r="B184" s="7"/>
      <c r="C184" s="53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</row>
    <row r="185" spans="1:14" x14ac:dyDescent="0.25">
      <c r="A185" s="7"/>
      <c r="B185" s="7"/>
      <c r="C185" s="53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</row>
    <row r="186" spans="1:14" x14ac:dyDescent="0.25">
      <c r="A186" s="7"/>
      <c r="B186" s="7"/>
      <c r="C186" s="53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</row>
    <row r="187" spans="1:14" x14ac:dyDescent="0.25">
      <c r="A187" s="7"/>
      <c r="B187" s="7"/>
      <c r="C187" s="53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</row>
    <row r="188" spans="1:14" x14ac:dyDescent="0.25">
      <c r="A188" s="7"/>
      <c r="B188" s="7"/>
      <c r="C188" s="53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</row>
    <row r="189" spans="1:14" x14ac:dyDescent="0.25">
      <c r="A189" s="7"/>
      <c r="B189" s="7"/>
      <c r="C189" s="53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</row>
    <row r="190" spans="1:14" x14ac:dyDescent="0.25">
      <c r="A190" s="7"/>
      <c r="B190" s="7"/>
      <c r="C190" s="53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</row>
    <row r="191" spans="1:14" x14ac:dyDescent="0.25">
      <c r="A191" s="7"/>
      <c r="B191" s="7"/>
      <c r="C191" s="53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</row>
    <row r="192" spans="1:14" x14ac:dyDescent="0.25">
      <c r="C192" s="54"/>
    </row>
    <row r="193" spans="3:3" x14ac:dyDescent="0.25">
      <c r="C193" s="54"/>
    </row>
    <row r="194" spans="3:3" x14ac:dyDescent="0.25">
      <c r="C194" s="54"/>
    </row>
    <row r="195" spans="3:3" x14ac:dyDescent="0.25">
      <c r="C195" s="54"/>
    </row>
    <row r="196" spans="3:3" x14ac:dyDescent="0.25">
      <c r="C196" s="54"/>
    </row>
    <row r="197" spans="3:3" x14ac:dyDescent="0.25">
      <c r="C197" s="54"/>
    </row>
    <row r="198" spans="3:3" x14ac:dyDescent="0.25">
      <c r="C198" s="54"/>
    </row>
    <row r="199" spans="3:3" x14ac:dyDescent="0.25">
      <c r="C199" s="54"/>
    </row>
    <row r="200" spans="3:3" x14ac:dyDescent="0.25">
      <c r="C200" s="54"/>
    </row>
    <row r="201" spans="3:3" x14ac:dyDescent="0.25">
      <c r="C201" s="54"/>
    </row>
    <row r="202" spans="3:3" x14ac:dyDescent="0.25">
      <c r="C202" s="54"/>
    </row>
    <row r="203" spans="3:3" x14ac:dyDescent="0.25">
      <c r="C203" s="54"/>
    </row>
    <row r="204" spans="3:3" x14ac:dyDescent="0.25">
      <c r="C204" s="54"/>
    </row>
    <row r="205" spans="3:3" x14ac:dyDescent="0.25">
      <c r="C205" s="54"/>
    </row>
    <row r="206" spans="3:3" x14ac:dyDescent="0.25">
      <c r="C206" s="54"/>
    </row>
    <row r="207" spans="3:3" x14ac:dyDescent="0.25">
      <c r="C207" s="54"/>
    </row>
    <row r="208" spans="3:3" x14ac:dyDescent="0.25">
      <c r="C208" s="54"/>
    </row>
    <row r="209" spans="3:3" x14ac:dyDescent="0.25">
      <c r="C209" s="54"/>
    </row>
    <row r="210" spans="3:3" x14ac:dyDescent="0.25">
      <c r="C210" s="54"/>
    </row>
    <row r="211" spans="3:3" x14ac:dyDescent="0.25">
      <c r="C211" s="54"/>
    </row>
    <row r="212" spans="3:3" x14ac:dyDescent="0.25">
      <c r="C212" s="54"/>
    </row>
    <row r="213" spans="3:3" x14ac:dyDescent="0.25">
      <c r="C213" s="54"/>
    </row>
    <row r="214" spans="3:3" x14ac:dyDescent="0.25">
      <c r="C214" s="54"/>
    </row>
    <row r="215" spans="3:3" x14ac:dyDescent="0.25">
      <c r="C215" s="54"/>
    </row>
    <row r="216" spans="3:3" x14ac:dyDescent="0.25">
      <c r="C216" s="54"/>
    </row>
    <row r="217" spans="3:3" x14ac:dyDescent="0.25">
      <c r="C217" s="54"/>
    </row>
    <row r="218" spans="3:3" x14ac:dyDescent="0.25">
      <c r="C218" s="54"/>
    </row>
    <row r="219" spans="3:3" x14ac:dyDescent="0.25">
      <c r="C219" s="54"/>
    </row>
    <row r="220" spans="3:3" x14ac:dyDescent="0.25">
      <c r="C220" s="54"/>
    </row>
    <row r="221" spans="3:3" x14ac:dyDescent="0.25">
      <c r="C221" s="54"/>
    </row>
    <row r="222" spans="3:3" x14ac:dyDescent="0.25">
      <c r="C222" s="54"/>
    </row>
    <row r="223" spans="3:3" x14ac:dyDescent="0.25">
      <c r="C223" s="54"/>
    </row>
    <row r="224" spans="3:3" x14ac:dyDescent="0.25">
      <c r="C224" s="54"/>
    </row>
    <row r="225" spans="3:3" x14ac:dyDescent="0.25">
      <c r="C225" s="54"/>
    </row>
    <row r="226" spans="3:3" x14ac:dyDescent="0.25">
      <c r="C226" s="54"/>
    </row>
    <row r="227" spans="3:3" x14ac:dyDescent="0.25">
      <c r="C227" s="54"/>
    </row>
    <row r="228" spans="3:3" x14ac:dyDescent="0.25">
      <c r="C228" s="54"/>
    </row>
    <row r="229" spans="3:3" x14ac:dyDescent="0.25">
      <c r="C229" s="54"/>
    </row>
    <row r="230" spans="3:3" x14ac:dyDescent="0.25">
      <c r="C230" s="54"/>
    </row>
    <row r="231" spans="3:3" x14ac:dyDescent="0.25">
      <c r="C231" s="54"/>
    </row>
    <row r="232" spans="3:3" x14ac:dyDescent="0.25">
      <c r="C232" s="54"/>
    </row>
    <row r="233" spans="3:3" x14ac:dyDescent="0.25">
      <c r="C233" s="54"/>
    </row>
    <row r="234" spans="3:3" x14ac:dyDescent="0.25">
      <c r="C234" s="54"/>
    </row>
    <row r="235" spans="3:3" x14ac:dyDescent="0.25">
      <c r="C235" s="54"/>
    </row>
    <row r="236" spans="3:3" x14ac:dyDescent="0.25">
      <c r="C236" s="54"/>
    </row>
    <row r="237" spans="3:3" x14ac:dyDescent="0.25">
      <c r="C237" s="54"/>
    </row>
    <row r="238" spans="3:3" x14ac:dyDescent="0.25">
      <c r="C238" s="54"/>
    </row>
    <row r="239" spans="3:3" x14ac:dyDescent="0.25">
      <c r="C239" s="54"/>
    </row>
    <row r="240" spans="3:3" x14ac:dyDescent="0.25">
      <c r="C240" s="54"/>
    </row>
    <row r="241" spans="3:3" x14ac:dyDescent="0.25">
      <c r="C241" s="54"/>
    </row>
    <row r="242" spans="3:3" x14ac:dyDescent="0.25">
      <c r="C242" s="54"/>
    </row>
    <row r="243" spans="3:3" x14ac:dyDescent="0.25">
      <c r="C243" s="54"/>
    </row>
    <row r="244" spans="3:3" x14ac:dyDescent="0.25">
      <c r="C244" s="54"/>
    </row>
    <row r="245" spans="3:3" x14ac:dyDescent="0.25">
      <c r="C245" s="54"/>
    </row>
    <row r="246" spans="3:3" x14ac:dyDescent="0.25">
      <c r="C246" s="54"/>
    </row>
    <row r="247" spans="3:3" x14ac:dyDescent="0.25">
      <c r="C247" s="54"/>
    </row>
    <row r="248" spans="3:3" x14ac:dyDescent="0.25">
      <c r="C248" s="54"/>
    </row>
    <row r="249" spans="3:3" x14ac:dyDescent="0.25">
      <c r="C249" s="54"/>
    </row>
    <row r="250" spans="3:3" x14ac:dyDescent="0.25">
      <c r="C250" s="54"/>
    </row>
    <row r="251" spans="3:3" x14ac:dyDescent="0.25">
      <c r="C251" s="54"/>
    </row>
    <row r="252" spans="3:3" x14ac:dyDescent="0.25">
      <c r="C252" s="54"/>
    </row>
    <row r="253" spans="3:3" x14ac:dyDescent="0.25">
      <c r="C253" s="54"/>
    </row>
    <row r="254" spans="3:3" x14ac:dyDescent="0.25">
      <c r="C254" s="54"/>
    </row>
    <row r="255" spans="3:3" x14ac:dyDescent="0.25">
      <c r="C255" s="54"/>
    </row>
    <row r="256" spans="3:3" x14ac:dyDescent="0.25">
      <c r="C256" s="54"/>
    </row>
    <row r="257" spans="3:3" x14ac:dyDescent="0.25">
      <c r="C257" s="54"/>
    </row>
    <row r="258" spans="3:3" x14ac:dyDescent="0.25">
      <c r="C258" s="54"/>
    </row>
    <row r="259" spans="3:3" x14ac:dyDescent="0.25">
      <c r="C259" s="54"/>
    </row>
    <row r="260" spans="3:3" x14ac:dyDescent="0.25">
      <c r="C260" s="54"/>
    </row>
    <row r="261" spans="3:3" x14ac:dyDescent="0.25">
      <c r="C261" s="54"/>
    </row>
    <row r="262" spans="3:3" x14ac:dyDescent="0.25">
      <c r="C262" s="54"/>
    </row>
    <row r="263" spans="3:3" x14ac:dyDescent="0.25">
      <c r="C263" s="54"/>
    </row>
    <row r="264" spans="3:3" x14ac:dyDescent="0.25">
      <c r="C264" s="54"/>
    </row>
    <row r="265" spans="3:3" x14ac:dyDescent="0.25">
      <c r="C265" s="54"/>
    </row>
    <row r="266" spans="3:3" x14ac:dyDescent="0.25">
      <c r="C266" s="54"/>
    </row>
    <row r="267" spans="3:3" x14ac:dyDescent="0.25">
      <c r="C267" s="54"/>
    </row>
    <row r="268" spans="3:3" x14ac:dyDescent="0.25">
      <c r="C268" s="54"/>
    </row>
    <row r="269" spans="3:3" x14ac:dyDescent="0.25">
      <c r="C269" s="54"/>
    </row>
    <row r="270" spans="3:3" x14ac:dyDescent="0.25">
      <c r="C270" s="54"/>
    </row>
    <row r="271" spans="3:3" x14ac:dyDescent="0.25">
      <c r="C271" s="54"/>
    </row>
    <row r="272" spans="3:3" x14ac:dyDescent="0.25">
      <c r="C272" s="54"/>
    </row>
    <row r="273" spans="3:3" x14ac:dyDescent="0.25">
      <c r="C273" s="54"/>
    </row>
    <row r="274" spans="3:3" x14ac:dyDescent="0.25">
      <c r="C274" s="54"/>
    </row>
    <row r="275" spans="3:3" x14ac:dyDescent="0.25">
      <c r="C275" s="54"/>
    </row>
    <row r="276" spans="3:3" x14ac:dyDescent="0.25">
      <c r="C276" s="54"/>
    </row>
    <row r="277" spans="3:3" x14ac:dyDescent="0.25">
      <c r="C277" s="54"/>
    </row>
    <row r="278" spans="3:3" x14ac:dyDescent="0.25">
      <c r="C278" s="54"/>
    </row>
    <row r="279" spans="3:3" x14ac:dyDescent="0.25">
      <c r="C279" s="54"/>
    </row>
    <row r="280" spans="3:3" x14ac:dyDescent="0.25">
      <c r="C280" s="54"/>
    </row>
    <row r="281" spans="3:3" x14ac:dyDescent="0.25">
      <c r="C281" s="54"/>
    </row>
    <row r="282" spans="3:3" x14ac:dyDescent="0.25">
      <c r="C282" s="54"/>
    </row>
    <row r="283" spans="3:3" x14ac:dyDescent="0.25">
      <c r="C283" s="54"/>
    </row>
    <row r="284" spans="3:3" x14ac:dyDescent="0.25">
      <c r="C284" s="54"/>
    </row>
    <row r="285" spans="3:3" x14ac:dyDescent="0.25">
      <c r="C285" s="54"/>
    </row>
    <row r="286" spans="3:3" x14ac:dyDescent="0.25">
      <c r="C286" s="54"/>
    </row>
    <row r="287" spans="3:3" x14ac:dyDescent="0.25">
      <c r="C287" s="54"/>
    </row>
    <row r="288" spans="3:3" x14ac:dyDescent="0.25">
      <c r="C288" s="54"/>
    </row>
    <row r="289" spans="3:3" x14ac:dyDescent="0.25">
      <c r="C289" s="54"/>
    </row>
    <row r="290" spans="3:3" x14ac:dyDescent="0.25">
      <c r="C290" s="54"/>
    </row>
    <row r="291" spans="3:3" x14ac:dyDescent="0.25">
      <c r="C291" s="54"/>
    </row>
    <row r="292" spans="3:3" x14ac:dyDescent="0.25">
      <c r="C292" s="54"/>
    </row>
    <row r="293" spans="3:3" x14ac:dyDescent="0.25">
      <c r="C293" s="54"/>
    </row>
    <row r="294" spans="3:3" x14ac:dyDescent="0.25">
      <c r="C294" s="54"/>
    </row>
    <row r="295" spans="3:3" x14ac:dyDescent="0.25">
      <c r="C295" s="54"/>
    </row>
    <row r="296" spans="3:3" x14ac:dyDescent="0.25">
      <c r="C296" s="54"/>
    </row>
    <row r="297" spans="3:3" x14ac:dyDescent="0.25">
      <c r="C297" s="54"/>
    </row>
    <row r="298" spans="3:3" x14ac:dyDescent="0.25">
      <c r="C298" s="54"/>
    </row>
    <row r="299" spans="3:3" x14ac:dyDescent="0.25">
      <c r="C299" s="54"/>
    </row>
    <row r="300" spans="3:3" x14ac:dyDescent="0.25">
      <c r="C300" s="54"/>
    </row>
    <row r="301" spans="3:3" x14ac:dyDescent="0.25">
      <c r="C301" s="54"/>
    </row>
    <row r="302" spans="3:3" x14ac:dyDescent="0.25">
      <c r="C302" s="54"/>
    </row>
    <row r="303" spans="3:3" x14ac:dyDescent="0.25">
      <c r="C303" s="54"/>
    </row>
    <row r="304" spans="3:3" x14ac:dyDescent="0.25">
      <c r="C304" s="54"/>
    </row>
    <row r="305" spans="3:3" x14ac:dyDescent="0.25">
      <c r="C305" s="54"/>
    </row>
    <row r="306" spans="3:3" x14ac:dyDescent="0.25">
      <c r="C306" s="54"/>
    </row>
    <row r="307" spans="3:3" x14ac:dyDescent="0.25">
      <c r="C307" s="54"/>
    </row>
    <row r="308" spans="3:3" x14ac:dyDescent="0.25">
      <c r="C308" s="54"/>
    </row>
    <row r="309" spans="3:3" x14ac:dyDescent="0.25">
      <c r="C309" s="54"/>
    </row>
    <row r="310" spans="3:3" x14ac:dyDescent="0.25">
      <c r="C310" s="54"/>
    </row>
    <row r="311" spans="3:3" x14ac:dyDescent="0.25">
      <c r="C311" s="54"/>
    </row>
    <row r="312" spans="3:3" x14ac:dyDescent="0.25">
      <c r="C312" s="54"/>
    </row>
    <row r="313" spans="3:3" x14ac:dyDescent="0.25">
      <c r="C313" s="54"/>
    </row>
    <row r="314" spans="3:3" x14ac:dyDescent="0.25">
      <c r="C314" s="54"/>
    </row>
    <row r="315" spans="3:3" x14ac:dyDescent="0.25">
      <c r="C315" s="54"/>
    </row>
    <row r="316" spans="3:3" x14ac:dyDescent="0.25">
      <c r="C316" s="54"/>
    </row>
    <row r="317" spans="3:3" x14ac:dyDescent="0.25">
      <c r="C317" s="54"/>
    </row>
    <row r="318" spans="3:3" x14ac:dyDescent="0.25">
      <c r="C318" s="54"/>
    </row>
    <row r="319" spans="3:3" x14ac:dyDescent="0.25">
      <c r="C319" s="54"/>
    </row>
    <row r="320" spans="3:3" x14ac:dyDescent="0.25">
      <c r="C320" s="54"/>
    </row>
    <row r="321" spans="3:3" x14ac:dyDescent="0.25">
      <c r="C321" s="54"/>
    </row>
    <row r="322" spans="3:3" x14ac:dyDescent="0.25">
      <c r="C322" s="54"/>
    </row>
    <row r="323" spans="3:3" x14ac:dyDescent="0.25">
      <c r="C323" s="54"/>
    </row>
    <row r="324" spans="3:3" x14ac:dyDescent="0.25">
      <c r="C324" s="54"/>
    </row>
    <row r="325" spans="3:3" x14ac:dyDescent="0.25">
      <c r="C325" s="54"/>
    </row>
    <row r="326" spans="3:3" x14ac:dyDescent="0.25">
      <c r="C326" s="54"/>
    </row>
    <row r="327" spans="3:3" x14ac:dyDescent="0.25">
      <c r="C327" s="54"/>
    </row>
    <row r="328" spans="3:3" x14ac:dyDescent="0.25">
      <c r="C328" s="54"/>
    </row>
    <row r="329" spans="3:3" x14ac:dyDescent="0.25">
      <c r="C329" s="54"/>
    </row>
    <row r="330" spans="3:3" x14ac:dyDescent="0.25">
      <c r="C330" s="54"/>
    </row>
    <row r="331" spans="3:3" x14ac:dyDescent="0.25">
      <c r="C331" s="54"/>
    </row>
    <row r="332" spans="3:3" x14ac:dyDescent="0.25">
      <c r="C332" s="54"/>
    </row>
    <row r="333" spans="3:3" x14ac:dyDescent="0.25">
      <c r="C333" s="54"/>
    </row>
    <row r="334" spans="3:3" x14ac:dyDescent="0.25">
      <c r="C334" s="54"/>
    </row>
    <row r="335" spans="3:3" x14ac:dyDescent="0.25">
      <c r="C335" s="54"/>
    </row>
    <row r="336" spans="3:3" x14ac:dyDescent="0.25">
      <c r="C336" s="54"/>
    </row>
    <row r="337" spans="3:3" x14ac:dyDescent="0.25">
      <c r="C337" s="54"/>
    </row>
    <row r="338" spans="3:3" x14ac:dyDescent="0.25">
      <c r="C338" s="54"/>
    </row>
    <row r="339" spans="3:3" x14ac:dyDescent="0.25">
      <c r="C339" s="54"/>
    </row>
    <row r="340" spans="3:3" x14ac:dyDescent="0.25">
      <c r="C340" s="54"/>
    </row>
    <row r="341" spans="3:3" x14ac:dyDescent="0.25">
      <c r="C341" s="54"/>
    </row>
    <row r="342" spans="3:3" x14ac:dyDescent="0.25">
      <c r="C342" s="54"/>
    </row>
    <row r="343" spans="3:3" x14ac:dyDescent="0.25">
      <c r="C343" s="54"/>
    </row>
    <row r="344" spans="3:3" x14ac:dyDescent="0.25">
      <c r="C344" s="54"/>
    </row>
    <row r="345" spans="3:3" x14ac:dyDescent="0.25">
      <c r="C345" s="54"/>
    </row>
    <row r="346" spans="3:3" x14ac:dyDescent="0.25">
      <c r="C346" s="54"/>
    </row>
    <row r="347" spans="3:3" x14ac:dyDescent="0.25">
      <c r="C347" s="54"/>
    </row>
    <row r="348" spans="3:3" x14ac:dyDescent="0.25">
      <c r="C348" s="54"/>
    </row>
    <row r="349" spans="3:3" x14ac:dyDescent="0.25">
      <c r="C349" s="54"/>
    </row>
    <row r="350" spans="3:3" x14ac:dyDescent="0.25">
      <c r="C350" s="54"/>
    </row>
    <row r="351" spans="3:3" x14ac:dyDescent="0.25">
      <c r="C351" s="54"/>
    </row>
    <row r="352" spans="3:3" x14ac:dyDescent="0.25">
      <c r="C352" s="54"/>
    </row>
    <row r="353" spans="3:3" x14ac:dyDescent="0.25">
      <c r="C353" s="54"/>
    </row>
    <row r="354" spans="3:3" x14ac:dyDescent="0.25">
      <c r="C354" s="54"/>
    </row>
    <row r="355" spans="3:3" x14ac:dyDescent="0.25">
      <c r="C355" s="54"/>
    </row>
    <row r="356" spans="3:3" x14ac:dyDescent="0.25">
      <c r="C356" s="54"/>
    </row>
    <row r="357" spans="3:3" x14ac:dyDescent="0.25">
      <c r="C357" s="54"/>
    </row>
    <row r="358" spans="3:3" x14ac:dyDescent="0.25">
      <c r="C358" s="54"/>
    </row>
    <row r="359" spans="3:3" x14ac:dyDescent="0.25">
      <c r="C359" s="54"/>
    </row>
    <row r="360" spans="3:3" x14ac:dyDescent="0.25">
      <c r="C360" s="54"/>
    </row>
    <row r="361" spans="3:3" x14ac:dyDescent="0.25">
      <c r="C361" s="54"/>
    </row>
    <row r="362" spans="3:3" x14ac:dyDescent="0.25">
      <c r="C362" s="54"/>
    </row>
    <row r="363" spans="3:3" x14ac:dyDescent="0.25">
      <c r="C363" s="54"/>
    </row>
    <row r="364" spans="3:3" x14ac:dyDescent="0.25">
      <c r="C364" s="54"/>
    </row>
    <row r="365" spans="3:3" x14ac:dyDescent="0.25">
      <c r="C365" s="54"/>
    </row>
    <row r="366" spans="3:3" x14ac:dyDescent="0.25">
      <c r="C366" s="54"/>
    </row>
    <row r="367" spans="3:3" x14ac:dyDescent="0.25">
      <c r="C367" s="54"/>
    </row>
    <row r="368" spans="3:3" x14ac:dyDescent="0.25">
      <c r="C368" s="54"/>
    </row>
    <row r="369" spans="3:3" x14ac:dyDescent="0.25">
      <c r="C369" s="54"/>
    </row>
    <row r="370" spans="3:3" x14ac:dyDescent="0.25">
      <c r="C370" s="54"/>
    </row>
    <row r="371" spans="3:3" x14ac:dyDescent="0.25">
      <c r="C371" s="54"/>
    </row>
    <row r="372" spans="3:3" x14ac:dyDescent="0.25">
      <c r="C372" s="54"/>
    </row>
    <row r="373" spans="3:3" x14ac:dyDescent="0.25">
      <c r="C373" s="54"/>
    </row>
    <row r="374" spans="3:3" x14ac:dyDescent="0.25">
      <c r="C374" s="54"/>
    </row>
    <row r="375" spans="3:3" x14ac:dyDescent="0.25">
      <c r="C375" s="54"/>
    </row>
    <row r="376" spans="3:3" x14ac:dyDescent="0.25">
      <c r="C376" s="54"/>
    </row>
    <row r="377" spans="3:3" x14ac:dyDescent="0.25">
      <c r="C377" s="54"/>
    </row>
    <row r="378" spans="3:3" x14ac:dyDescent="0.25">
      <c r="C378" s="54"/>
    </row>
    <row r="379" spans="3:3" x14ac:dyDescent="0.25">
      <c r="C379" s="54"/>
    </row>
    <row r="380" spans="3:3" x14ac:dyDescent="0.25">
      <c r="C380" s="54"/>
    </row>
    <row r="381" spans="3:3" x14ac:dyDescent="0.25">
      <c r="C381" s="54"/>
    </row>
    <row r="382" spans="3:3" x14ac:dyDescent="0.25">
      <c r="C382" s="54"/>
    </row>
    <row r="383" spans="3:3" x14ac:dyDescent="0.25">
      <c r="C383" s="54"/>
    </row>
    <row r="384" spans="3:3" x14ac:dyDescent="0.25">
      <c r="C384" s="54"/>
    </row>
    <row r="385" spans="3:3" x14ac:dyDescent="0.25">
      <c r="C385" s="54"/>
    </row>
    <row r="386" spans="3:3" x14ac:dyDescent="0.25">
      <c r="C386" s="54"/>
    </row>
    <row r="387" spans="3:3" x14ac:dyDescent="0.25">
      <c r="C387" s="54"/>
    </row>
    <row r="388" spans="3:3" x14ac:dyDescent="0.25">
      <c r="C388" s="54"/>
    </row>
    <row r="389" spans="3:3" x14ac:dyDescent="0.25">
      <c r="C389" s="54"/>
    </row>
    <row r="390" spans="3:3" x14ac:dyDescent="0.25">
      <c r="C390" s="54"/>
    </row>
    <row r="391" spans="3:3" x14ac:dyDescent="0.25">
      <c r="C391" s="54"/>
    </row>
    <row r="392" spans="3:3" x14ac:dyDescent="0.25">
      <c r="C392" s="54"/>
    </row>
    <row r="393" spans="3:3" x14ac:dyDescent="0.25">
      <c r="C393" s="54"/>
    </row>
    <row r="394" spans="3:3" x14ac:dyDescent="0.25">
      <c r="C394" s="54"/>
    </row>
    <row r="395" spans="3:3" x14ac:dyDescent="0.25">
      <c r="C395" s="54"/>
    </row>
    <row r="396" spans="3:3" x14ac:dyDescent="0.25">
      <c r="C396" s="54"/>
    </row>
    <row r="397" spans="3:3" x14ac:dyDescent="0.25">
      <c r="C397" s="54"/>
    </row>
    <row r="398" spans="3:3" x14ac:dyDescent="0.25">
      <c r="C398" s="54"/>
    </row>
    <row r="399" spans="3:3" x14ac:dyDescent="0.25">
      <c r="C399" s="54"/>
    </row>
    <row r="400" spans="3:3" x14ac:dyDescent="0.25">
      <c r="C400" s="54"/>
    </row>
    <row r="401" spans="3:3" x14ac:dyDescent="0.25">
      <c r="C401" s="54"/>
    </row>
    <row r="402" spans="3:3" x14ac:dyDescent="0.25">
      <c r="C402" s="54"/>
    </row>
    <row r="403" spans="3:3" x14ac:dyDescent="0.25">
      <c r="C403" s="54"/>
    </row>
    <row r="404" spans="3:3" x14ac:dyDescent="0.25">
      <c r="C404" s="54"/>
    </row>
    <row r="405" spans="3:3" x14ac:dyDescent="0.25">
      <c r="C405" s="54"/>
    </row>
    <row r="406" spans="3:3" x14ac:dyDescent="0.25">
      <c r="C406" s="54"/>
    </row>
    <row r="407" spans="3:3" x14ac:dyDescent="0.25">
      <c r="C407" s="54"/>
    </row>
    <row r="408" spans="3:3" x14ac:dyDescent="0.25">
      <c r="C408" s="54"/>
    </row>
    <row r="409" spans="3:3" x14ac:dyDescent="0.25">
      <c r="C409" s="54"/>
    </row>
    <row r="410" spans="3:3" x14ac:dyDescent="0.25">
      <c r="C410" s="54"/>
    </row>
    <row r="411" spans="3:3" x14ac:dyDescent="0.25">
      <c r="C411" s="54"/>
    </row>
    <row r="412" spans="3:3" x14ac:dyDescent="0.25">
      <c r="C412" s="54"/>
    </row>
    <row r="413" spans="3:3" x14ac:dyDescent="0.25">
      <c r="C413" s="54"/>
    </row>
    <row r="414" spans="3:3" x14ac:dyDescent="0.25">
      <c r="C414" s="54"/>
    </row>
    <row r="415" spans="3:3" x14ac:dyDescent="0.25">
      <c r="C415" s="54"/>
    </row>
    <row r="416" spans="3:3" x14ac:dyDescent="0.25">
      <c r="C416" s="54"/>
    </row>
    <row r="417" spans="3:3" x14ac:dyDescent="0.25">
      <c r="C417" s="54"/>
    </row>
    <row r="418" spans="3:3" x14ac:dyDescent="0.25">
      <c r="C418" s="54"/>
    </row>
    <row r="419" spans="3:3" x14ac:dyDescent="0.25">
      <c r="C419" s="54"/>
    </row>
    <row r="420" spans="3:3" x14ac:dyDescent="0.25">
      <c r="C420" s="54"/>
    </row>
    <row r="421" spans="3:3" x14ac:dyDescent="0.25">
      <c r="C421" s="54"/>
    </row>
    <row r="422" spans="3:3" x14ac:dyDescent="0.25">
      <c r="C422" s="54"/>
    </row>
    <row r="423" spans="3:3" x14ac:dyDescent="0.25">
      <c r="C423" s="54"/>
    </row>
    <row r="424" spans="3:3" x14ac:dyDescent="0.25">
      <c r="C424" s="54"/>
    </row>
    <row r="425" spans="3:3" x14ac:dyDescent="0.25">
      <c r="C425" s="54"/>
    </row>
    <row r="426" spans="3:3" x14ac:dyDescent="0.25">
      <c r="C426" s="54"/>
    </row>
    <row r="427" spans="3:3" x14ac:dyDescent="0.25">
      <c r="C427" s="54"/>
    </row>
    <row r="428" spans="3:3" x14ac:dyDescent="0.25">
      <c r="C428" s="54"/>
    </row>
    <row r="429" spans="3:3" x14ac:dyDescent="0.25">
      <c r="C429" s="54"/>
    </row>
    <row r="430" spans="3:3" x14ac:dyDescent="0.25">
      <c r="C430" s="54"/>
    </row>
    <row r="431" spans="3:3" x14ac:dyDescent="0.25">
      <c r="C431" s="54"/>
    </row>
    <row r="432" spans="3:3" x14ac:dyDescent="0.25">
      <c r="C432" s="54"/>
    </row>
    <row r="433" spans="3:3" x14ac:dyDescent="0.25">
      <c r="C433" s="54"/>
    </row>
    <row r="434" spans="3:3" x14ac:dyDescent="0.25">
      <c r="C434" s="54"/>
    </row>
    <row r="435" spans="3:3" x14ac:dyDescent="0.25">
      <c r="C435" s="54"/>
    </row>
    <row r="436" spans="3:3" x14ac:dyDescent="0.25">
      <c r="C436" s="54"/>
    </row>
    <row r="437" spans="3:3" x14ac:dyDescent="0.25">
      <c r="C437" s="54"/>
    </row>
    <row r="438" spans="3:3" x14ac:dyDescent="0.25">
      <c r="C438" s="54"/>
    </row>
    <row r="439" spans="3:3" x14ac:dyDescent="0.25">
      <c r="C439" s="54"/>
    </row>
    <row r="440" spans="3:3" x14ac:dyDescent="0.25">
      <c r="C440" s="54"/>
    </row>
    <row r="441" spans="3:3" x14ac:dyDescent="0.25">
      <c r="C441" s="54"/>
    </row>
    <row r="442" spans="3:3" x14ac:dyDescent="0.25">
      <c r="C442" s="54"/>
    </row>
    <row r="443" spans="3:3" x14ac:dyDescent="0.25">
      <c r="C443" s="54"/>
    </row>
    <row r="444" spans="3:3" x14ac:dyDescent="0.25">
      <c r="C444" s="54"/>
    </row>
    <row r="445" spans="3:3" x14ac:dyDescent="0.25">
      <c r="C445" s="54"/>
    </row>
    <row r="446" spans="3:3" x14ac:dyDescent="0.25">
      <c r="C446" s="54"/>
    </row>
    <row r="447" spans="3:3" x14ac:dyDescent="0.25">
      <c r="C447" s="54"/>
    </row>
    <row r="448" spans="3:3" x14ac:dyDescent="0.25">
      <c r="C448" s="54"/>
    </row>
    <row r="449" spans="3:3" x14ac:dyDescent="0.25">
      <c r="C449" s="54"/>
    </row>
    <row r="450" spans="3:3" x14ac:dyDescent="0.25">
      <c r="C450" s="54"/>
    </row>
    <row r="451" spans="3:3" x14ac:dyDescent="0.25">
      <c r="C451" s="54"/>
    </row>
    <row r="452" spans="3:3" x14ac:dyDescent="0.25">
      <c r="C452" s="54"/>
    </row>
    <row r="453" spans="3:3" x14ac:dyDescent="0.25">
      <c r="C453" s="54"/>
    </row>
    <row r="454" spans="3:3" x14ac:dyDescent="0.25">
      <c r="C454" s="54"/>
    </row>
    <row r="455" spans="3:3" x14ac:dyDescent="0.25">
      <c r="C455" s="54"/>
    </row>
    <row r="456" spans="3:3" x14ac:dyDescent="0.25">
      <c r="C456" s="54"/>
    </row>
    <row r="457" spans="3:3" x14ac:dyDescent="0.25">
      <c r="C457" s="54"/>
    </row>
    <row r="458" spans="3:3" x14ac:dyDescent="0.25">
      <c r="C458" s="54"/>
    </row>
    <row r="459" spans="3:3" x14ac:dyDescent="0.25">
      <c r="C459" s="54"/>
    </row>
    <row r="460" spans="3:3" x14ac:dyDescent="0.25">
      <c r="C460" s="54"/>
    </row>
    <row r="461" spans="3:3" x14ac:dyDescent="0.25">
      <c r="C461" s="54"/>
    </row>
    <row r="462" spans="3:3" x14ac:dyDescent="0.25">
      <c r="C462" s="54"/>
    </row>
    <row r="463" spans="3:3" x14ac:dyDescent="0.25">
      <c r="C463" s="54"/>
    </row>
    <row r="464" spans="3:3" x14ac:dyDescent="0.25">
      <c r="C464" s="54"/>
    </row>
    <row r="465" spans="3:3" x14ac:dyDescent="0.25">
      <c r="C465" s="54"/>
    </row>
    <row r="466" spans="3:3" x14ac:dyDescent="0.25">
      <c r="C466" s="54"/>
    </row>
    <row r="467" spans="3:3" x14ac:dyDescent="0.25">
      <c r="C467" s="54"/>
    </row>
    <row r="468" spans="3:3" x14ac:dyDescent="0.25">
      <c r="C468" s="54"/>
    </row>
    <row r="469" spans="3:3" x14ac:dyDescent="0.25">
      <c r="C469" s="54"/>
    </row>
    <row r="470" spans="3:3" x14ac:dyDescent="0.25">
      <c r="C470" s="54"/>
    </row>
    <row r="471" spans="3:3" x14ac:dyDescent="0.25">
      <c r="C471" s="54"/>
    </row>
    <row r="472" spans="3:3" x14ac:dyDescent="0.25">
      <c r="C472" s="54"/>
    </row>
    <row r="473" spans="3:3" x14ac:dyDescent="0.25">
      <c r="C473" s="54"/>
    </row>
    <row r="474" spans="3:3" x14ac:dyDescent="0.25">
      <c r="C474" s="54"/>
    </row>
    <row r="475" spans="3:3" x14ac:dyDescent="0.25">
      <c r="C475" s="54"/>
    </row>
    <row r="476" spans="3:3" x14ac:dyDescent="0.25">
      <c r="C476" s="54"/>
    </row>
    <row r="477" spans="3:3" x14ac:dyDescent="0.25">
      <c r="C477" s="54"/>
    </row>
    <row r="478" spans="3:3" x14ac:dyDescent="0.25">
      <c r="C478" s="54"/>
    </row>
    <row r="479" spans="3:3" x14ac:dyDescent="0.25">
      <c r="C479" s="54"/>
    </row>
    <row r="480" spans="3:3" x14ac:dyDescent="0.25">
      <c r="C480" s="54"/>
    </row>
    <row r="481" spans="3:3" x14ac:dyDescent="0.25">
      <c r="C481" s="54"/>
    </row>
    <row r="482" spans="3:3" x14ac:dyDescent="0.25">
      <c r="C482" s="54"/>
    </row>
    <row r="483" spans="3:3" x14ac:dyDescent="0.25">
      <c r="C483" s="54"/>
    </row>
    <row r="484" spans="3:3" x14ac:dyDescent="0.25">
      <c r="C484" s="54"/>
    </row>
    <row r="485" spans="3:3" x14ac:dyDescent="0.25">
      <c r="C485" s="54"/>
    </row>
    <row r="486" spans="3:3" x14ac:dyDescent="0.25">
      <c r="C486" s="54"/>
    </row>
    <row r="487" spans="3:3" x14ac:dyDescent="0.25">
      <c r="C487" s="54"/>
    </row>
    <row r="488" spans="3:3" x14ac:dyDescent="0.25">
      <c r="C488" s="54"/>
    </row>
    <row r="489" spans="3:3" x14ac:dyDescent="0.25">
      <c r="C489" s="54"/>
    </row>
    <row r="490" spans="3:3" x14ac:dyDescent="0.25">
      <c r="C490" s="54"/>
    </row>
    <row r="491" spans="3:3" x14ac:dyDescent="0.25">
      <c r="C491" s="54"/>
    </row>
    <row r="492" spans="3:3" x14ac:dyDescent="0.25">
      <c r="C492" s="54"/>
    </row>
    <row r="493" spans="3:3" x14ac:dyDescent="0.25">
      <c r="C493" s="54"/>
    </row>
    <row r="494" spans="3:3" x14ac:dyDescent="0.25">
      <c r="C494" s="54"/>
    </row>
    <row r="495" spans="3:3" x14ac:dyDescent="0.25">
      <c r="C495" s="54"/>
    </row>
    <row r="496" spans="3:3" x14ac:dyDescent="0.25">
      <c r="C496" s="54"/>
    </row>
    <row r="497" spans="3:3" x14ac:dyDescent="0.25">
      <c r="C497" s="54"/>
    </row>
    <row r="498" spans="3:3" x14ac:dyDescent="0.25">
      <c r="C498" s="54"/>
    </row>
    <row r="499" spans="3:3" x14ac:dyDescent="0.25">
      <c r="C499" s="54"/>
    </row>
    <row r="500" spans="3:3" x14ac:dyDescent="0.25">
      <c r="C500" s="54"/>
    </row>
    <row r="501" spans="3:3" x14ac:dyDescent="0.25">
      <c r="C501" s="54"/>
    </row>
    <row r="502" spans="3:3" x14ac:dyDescent="0.25">
      <c r="C502" s="54"/>
    </row>
    <row r="503" spans="3:3" x14ac:dyDescent="0.25">
      <c r="C503" s="54"/>
    </row>
    <row r="504" spans="3:3" x14ac:dyDescent="0.25">
      <c r="C504" s="54"/>
    </row>
    <row r="505" spans="3:3" x14ac:dyDescent="0.25">
      <c r="C505" s="54"/>
    </row>
    <row r="506" spans="3:3" x14ac:dyDescent="0.25">
      <c r="C506" s="54"/>
    </row>
    <row r="507" spans="3:3" x14ac:dyDescent="0.25">
      <c r="C507" s="54"/>
    </row>
    <row r="508" spans="3:3" x14ac:dyDescent="0.25">
      <c r="C508" s="54"/>
    </row>
    <row r="509" spans="3:3" x14ac:dyDescent="0.25">
      <c r="C509" s="54"/>
    </row>
    <row r="510" spans="3:3" x14ac:dyDescent="0.25">
      <c r="C510" s="54"/>
    </row>
    <row r="511" spans="3:3" x14ac:dyDescent="0.25">
      <c r="C511" s="54"/>
    </row>
    <row r="512" spans="3:3" x14ac:dyDescent="0.25">
      <c r="C512" s="54"/>
    </row>
    <row r="513" spans="3:3" x14ac:dyDescent="0.25">
      <c r="C513" s="54"/>
    </row>
    <row r="514" spans="3:3" x14ac:dyDescent="0.25">
      <c r="C514" s="54"/>
    </row>
    <row r="515" spans="3:3" x14ac:dyDescent="0.25">
      <c r="C515" s="54"/>
    </row>
    <row r="516" spans="3:3" x14ac:dyDescent="0.25">
      <c r="C516" s="54"/>
    </row>
    <row r="517" spans="3:3" x14ac:dyDescent="0.25">
      <c r="C517" s="54"/>
    </row>
    <row r="518" spans="3:3" x14ac:dyDescent="0.25">
      <c r="C518" s="54"/>
    </row>
    <row r="519" spans="3:3" x14ac:dyDescent="0.25">
      <c r="C519" s="54"/>
    </row>
    <row r="520" spans="3:3" x14ac:dyDescent="0.25">
      <c r="C520" s="54"/>
    </row>
  </sheetData>
  <mergeCells count="27">
    <mergeCell ref="P13:Q13"/>
    <mergeCell ref="B11:O11"/>
    <mergeCell ref="B23:O23"/>
    <mergeCell ref="E9:F9"/>
    <mergeCell ref="O9:O10"/>
    <mergeCell ref="H8:H10"/>
    <mergeCell ref="D8:D10"/>
    <mergeCell ref="G9:G10"/>
    <mergeCell ref="I8:K8"/>
    <mergeCell ref="L8:L10"/>
    <mergeCell ref="M8:O8"/>
    <mergeCell ref="B86:O86"/>
    <mergeCell ref="B36:O36"/>
    <mergeCell ref="B39:O39"/>
    <mergeCell ref="B70:O70"/>
    <mergeCell ref="E8:G8"/>
    <mergeCell ref="K9:K10"/>
    <mergeCell ref="M9:N9"/>
    <mergeCell ref="I9:J9"/>
    <mergeCell ref="B1:O1"/>
    <mergeCell ref="B2:O2"/>
    <mergeCell ref="B3:O3"/>
    <mergeCell ref="B4:O4"/>
    <mergeCell ref="A8:A10"/>
    <mergeCell ref="B8:B10"/>
    <mergeCell ref="A6:O6"/>
    <mergeCell ref="C8:C10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2016-03-14T07:06:26Z</cp:lastPrinted>
  <dcterms:created xsi:type="dcterms:W3CDTF">2007-01-10T08:42:24Z</dcterms:created>
  <dcterms:modified xsi:type="dcterms:W3CDTF">2016-04-01T11:21:32Z</dcterms:modified>
</cp:coreProperties>
</file>