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tar.e-tar.lt/tar/ofiles/ofiles/5bc046f1aaf211ef90b5ee8931e5ce5e_RDS7KZ/2a92b143ab1e11ef90b5ee8931e5ce5e/workingCopy/bodyAttachments/"/>
    </mc:Choice>
  </mc:AlternateContent>
  <bookViews>
    <workbookView xWindow="-120" yWindow="-120" windowWidth="29040" windowHeight="1572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skyrius'!$B$1:$K$86</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sk'!$B$2:$Q$134</definedName>
    <definedName name="_xlnm.Print_Area" localSheetId="10">'IV skyrius IX sk'!$B$2:$Q$72</definedName>
    <definedName name="_xlnm.Print_Area" localSheetId="6">'IV skyrius V sk'!$B$2:$Q$88</definedName>
    <definedName name="_xlnm.Print_Area" localSheetId="7">'IV skyrius VI sk'!$B$2:$Q$94</definedName>
    <definedName name="_xlnm.Print_Area" localSheetId="9">'IV skyrius VIII sk'!$B$2:$Q$152</definedName>
    <definedName name="_xlnm.Print_Area" localSheetId="11">'IV skyrius X sk'!$B$5:$Q$104</definedName>
    <definedName name="_xlnm.Print_Area" localSheetId="12">'IV skyrius XI sk'!$B$2:$Q$98</definedName>
    <definedName name="_xlnm.Print_Area" localSheetId="13">'IV skyrius XII sk'!$B$2:$Q$70</definedName>
    <definedName name="_xlnm.Print_Titles" localSheetId="0">'II skyrius'!$6:$8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1" i="13" l="1"/>
  <c r="O42" i="13"/>
  <c r="O45" i="13"/>
  <c r="O46" i="13"/>
  <c r="O45" i="10"/>
  <c r="L43" i="10"/>
  <c r="O43" i="10"/>
  <c r="O44" i="10"/>
  <c r="M43" i="10" l="1"/>
  <c r="M97" i="10"/>
  <c r="L97" i="10"/>
  <c r="L108" i="10" s="1"/>
  <c r="O44" i="13" l="1"/>
  <c r="O43" i="13"/>
  <c r="L62" i="9"/>
  <c r="N26" i="9" s="1"/>
  <c r="N25" i="9" s="1"/>
  <c r="K62" i="9"/>
  <c r="J62" i="9"/>
  <c r="I58" i="9"/>
  <c r="I54" i="9"/>
  <c r="I50" i="9"/>
  <c r="I46" i="9"/>
  <c r="O44" i="9"/>
  <c r="O42" i="9"/>
  <c r="M41" i="9"/>
  <c r="M62" i="9" s="1"/>
  <c r="N30" i="9" s="1"/>
  <c r="N29" i="9" s="1"/>
  <c r="L41" i="9"/>
  <c r="K41" i="9"/>
  <c r="J41" i="9"/>
  <c r="I41" i="9"/>
  <c r="I62" i="9" s="1"/>
  <c r="N23" i="9"/>
  <c r="N22" i="9" s="1"/>
  <c r="N19" i="9" s="1"/>
  <c r="N33" i="9" s="1"/>
  <c r="I24" i="5" l="1"/>
  <c r="I26"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0" i="5" s="1"/>
  <c r="N31" i="7"/>
  <c r="N27" i="7"/>
  <c r="N28" i="7"/>
  <c r="N18" i="7"/>
  <c r="N23" i="7"/>
  <c r="I44" i="7"/>
  <c r="J44" i="7"/>
  <c r="K44" i="7"/>
  <c r="M44" i="7"/>
  <c r="L44" i="7"/>
  <c r="N24" i="7"/>
  <c r="O40" i="7"/>
  <c r="O39" i="7"/>
  <c r="I39" i="7"/>
  <c r="L39" i="7"/>
  <c r="M39" i="7"/>
  <c r="K39" i="7"/>
  <c r="O42" i="11"/>
  <c r="O41" i="11"/>
  <c r="I49" i="11"/>
  <c r="I84" i="5"/>
  <c r="N25" i="11" l="1"/>
  <c r="O12" i="11"/>
  <c r="I72" i="5" s="1"/>
  <c r="O13" i="11"/>
  <c r="I74"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5" i="5"/>
  <c r="I57" i="5"/>
  <c r="K60" i="19"/>
  <c r="J60" i="19"/>
  <c r="I57" i="19"/>
  <c r="I55" i="19"/>
  <c r="I53" i="19"/>
  <c r="I51" i="19"/>
  <c r="I49" i="19"/>
  <c r="I47" i="19"/>
  <c r="O13" i="19"/>
  <c r="O42" i="19"/>
  <c r="M42" i="19"/>
  <c r="L42" i="19"/>
  <c r="L69" i="19" s="1"/>
  <c r="N27" i="19" s="1"/>
  <c r="N26" i="19" s="1"/>
  <c r="K42" i="19"/>
  <c r="J42" i="19"/>
  <c r="O15" i="1"/>
  <c r="O98" i="10"/>
  <c r="O15" i="10" s="1"/>
  <c r="O97" i="10"/>
  <c r="J43" i="10"/>
  <c r="K43" i="10"/>
  <c r="O46" i="10"/>
  <c r="O13" i="10" s="1"/>
  <c r="I60" i="19" l="1"/>
  <c r="O12" i="19"/>
  <c r="I53" i="5" s="1"/>
  <c r="K69" i="19"/>
  <c r="N24" i="19" s="1"/>
  <c r="N23" i="19" s="1"/>
  <c r="N20" i="19"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43" i="10" l="1"/>
  <c r="I97" i="10"/>
  <c r="N34" i="19"/>
  <c r="N32" i="10"/>
  <c r="N31" i="10" s="1"/>
  <c r="N28" i="10"/>
  <c r="N27" i="10" s="1"/>
  <c r="L55" i="18"/>
  <c r="I108" i="10" l="1"/>
  <c r="N21" i="10"/>
  <c r="N35" i="10"/>
  <c r="I32" i="5" a="1"/>
  <c r="I32" i="5" s="1"/>
  <c r="I30" i="5" a="1"/>
  <c r="I30" i="5" s="1"/>
  <c r="I28" i="5" a="1"/>
  <c r="I28"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19" i="6" a="1"/>
  <c r="J19" i="6" s="1"/>
  <c r="K19" i="6" a="1"/>
  <c r="K19" i="6" s="1"/>
  <c r="I82" i="5" l="1" a="1"/>
  <c r="I82" i="5" s="1"/>
  <c r="L39" i="17"/>
  <c r="L48" i="17" s="1"/>
  <c r="M39" i="17"/>
  <c r="M48" i="17" s="1"/>
  <c r="O39" i="17"/>
  <c r="O12" i="17" s="1"/>
  <c r="I46" i="17"/>
  <c r="I44" i="17"/>
  <c r="I42" i="17"/>
  <c r="I39" i="17" s="1"/>
  <c r="K39" i="17"/>
  <c r="K48" i="17" s="1"/>
  <c r="N22" i="17" s="1"/>
  <c r="N21" i="17" s="1"/>
  <c r="J39" i="17"/>
  <c r="J48" i="17" s="1"/>
  <c r="I51" i="5"/>
  <c r="I122" i="16"/>
  <c r="I120" i="16"/>
  <c r="O118" i="16"/>
  <c r="O117" i="16"/>
  <c r="M117" i="16"/>
  <c r="L117" i="16"/>
  <c r="K117" i="16"/>
  <c r="J117" i="16"/>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1" i="16"/>
  <c r="I49" i="16"/>
  <c r="I46" i="16"/>
  <c r="O44" i="16"/>
  <c r="O43" i="16"/>
  <c r="O42" i="16"/>
  <c r="O12" i="16" s="1"/>
  <c r="I47" i="5" s="1"/>
  <c r="M42" i="16"/>
  <c r="L42" i="16"/>
  <c r="K42" i="16"/>
  <c r="J42" i="16"/>
  <c r="I42" i="16" s="1"/>
  <c r="O14" i="16"/>
  <c r="O13" i="16"/>
  <c r="I49" i="5" s="1"/>
  <c r="I53" i="16" l="1"/>
  <c r="I124" i="16" s="1"/>
  <c r="J13" i="6" s="1"/>
  <c r="I117" i="16"/>
  <c r="L124" i="16"/>
  <c r="M124" i="16"/>
  <c r="N31" i="16" s="1"/>
  <c r="N30" i="16" s="1"/>
  <c r="K124" i="16"/>
  <c r="N24" i="16" s="1"/>
  <c r="N23" i="16" s="1"/>
  <c r="J124" i="16"/>
  <c r="I48" i="17"/>
  <c r="N28" i="17"/>
  <c r="N27" i="17" s="1"/>
  <c r="N24" i="17"/>
  <c r="N23" i="17" s="1"/>
  <c r="N18" i="17"/>
  <c r="N27" i="16" l="1"/>
  <c r="N26" i="16" s="1"/>
  <c r="N20" i="16" s="1"/>
  <c r="N34"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I53" i="13"/>
  <c r="I48" i="13"/>
  <c r="I63" i="13"/>
  <c r="I58" i="13"/>
  <c r="O13" i="13"/>
  <c r="O12" i="13"/>
  <c r="M41" i="13"/>
  <c r="M69" i="13" s="1"/>
  <c r="N30" i="13" s="1"/>
  <c r="N29" i="13" s="1"/>
  <c r="L41" i="13"/>
  <c r="L69" i="13" s="1"/>
  <c r="N26" i="13" s="1"/>
  <c r="N25" i="13" s="1"/>
  <c r="K41" i="13"/>
  <c r="K69" i="13" s="1"/>
  <c r="N23" i="13" s="1"/>
  <c r="N22" i="13" s="1"/>
  <c r="J41" i="13"/>
  <c r="J69" i="13" s="1"/>
  <c r="I76" i="5" l="1"/>
  <c r="I78"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2" i="5"/>
  <c r="H22" i="5"/>
  <c r="G22" i="5"/>
  <c r="I20" i="5"/>
  <c r="H20" i="5"/>
  <c r="G20" i="5"/>
  <c r="I18" i="5"/>
  <c r="H18" i="5"/>
  <c r="G18" i="5"/>
  <c r="I16" i="5"/>
  <c r="H16" i="5"/>
  <c r="G16" i="5"/>
  <c r="K10" i="6" l="1"/>
  <c r="J10" i="6" l="1"/>
  <c r="J21" i="6" s="1"/>
  <c r="K15" i="6"/>
  <c r="J39" i="7"/>
  <c r="J15" i="6" l="1"/>
  <c r="L12" i="6"/>
  <c r="L21" i="6" s="1"/>
  <c r="H36" i="5"/>
  <c r="H38" i="5"/>
  <c r="H40" i="5"/>
  <c r="H42" i="5"/>
  <c r="G36" i="5"/>
  <c r="G38" i="5"/>
  <c r="G40" i="5"/>
  <c r="G42" i="5"/>
  <c r="H34" i="5"/>
  <c r="G34" i="5"/>
  <c r="I40" i="5"/>
  <c r="I42" i="5" l="1"/>
  <c r="I34" i="5"/>
  <c r="I36" i="5"/>
  <c r="I38"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<sst xmlns="http://schemas.openxmlformats.org/spreadsheetml/2006/main" count="2534" uniqueCount="691">
  <si>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</si>
  <si>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</si>
  <si>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</si>
  <si>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</si>
  <si>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</si>
  <si>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</si>
  <si>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</si>
  <si>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</si>
  <si>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</si>
  <si>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</si>
  <si>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</si>
  <si>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</si>
  <si>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</si>
  <si>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</si>
  <si>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</si>
  <si>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</si>
  <si>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</si>
  <si>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</si>
  <si>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</si>
  <si>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</si>
  <si>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</si>
  <si>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</si>
  <si>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</si>
  <si>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</si>
  <si>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</si>
  <si>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</si>
  <si>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</si>
  <si>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</si>
  <si>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</si>
  <si>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</si>
  <si>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</si>
  <si>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</si>
  <si>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</si>
  <si>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</si>
  <si>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</si>
  <si>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</si>
  <si>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</si>
  <si>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</si>
  <si>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</si>
  <si>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</si>
  <si>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</si>
  <si>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</si>
  <si>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</si>
  <si>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</si>
  <si>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</si>
  <si>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</si>
  <si>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</si>
  <si>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</si>
  <si>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</si>
  <si>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</si>
  <si>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</si>
  <si>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</si>
  <si>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</si>
  <si>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</si>
  <si>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</si>
  <si>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</si>
  <si>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</si>
  <si>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</si>
  <si>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</si>
  <si>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</si>
  <si>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</si>
  <si>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</si>
  <si>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</si>
  <si>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</si>
  <si>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</si>
  <si>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</si>
  <si>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</si>
  <si>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</si>
  <si>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</si>
  <si>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</si>
  <si>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</si>
  <si>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</si>
  <si>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</si>
  <si>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</si>
  <si>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</si>
  <si>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</si>
  <si>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</si>
  <si>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</si>
  <si>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</si>
  <si>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</si>
  <si>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</si>
  <si>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</si>
  <si>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</si>
  <si>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</si>
  <si>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</si>
  <si>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</si>
  <si>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</si>
  <si>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</si>
  <si>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</si>
  <si>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</si>
  <si>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</si>
  <si>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</si>
  <si>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</si>
  <si>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</si>
  <si>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</si>
  <si>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</si>
  <si>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</si>
  <si>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</si>
  <si>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</si>
  <si>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</si>
  <si>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</si>
  <si>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</si>
  <si>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</si>
  <si>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</si>
  <si>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</si>
  <si>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</si>
  <si>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</si>
  <si>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</si>
  <si>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</si>
  <si>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</si>
  <si>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</si>
  <si>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</si>
  <si>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</si>
  <si>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</si>
  <si>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</si>
  <si>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</si>
  <si>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</si>
  <si>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</si>
  <si>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</si>
  <si>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</si>
  <si>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</si>
  <si>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</si>
  <si>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</si>
  <si>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</si>
  <si>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</si>
  <si>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</si>
  <si>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</si>
  <si>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</si>
  <si>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</si>
  <si>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</si>
  <si>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</si>
  <si>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</si>
  <si>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</si>
  <si>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</si>
  <si>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</si>
  <si>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</si>
  <si>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</si>
  <si>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</si>
  <si>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</si>
  <si>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</si>
  <si>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</si>
  <si>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</si>
  <si>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</si>
  <si>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</si>
  <si>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</si>
  <si>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</si>
  <si>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</si>
  <si>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</si>
  <si>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</si>
  <si>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</si>
  <si>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</si>
  <si>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</si>
  <si>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</si>
  <si>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</si>
  <si>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</si>
  <si>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</si>
  <si>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</si>
  <si>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</si>
  <si>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</si>
  <si>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</si>
  <si>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</si>
  <si>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</si>
  <si>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</si>
  <si>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</si>
  <si>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</si>
  <si>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</si>
  <si>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</si>
  <si>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</si>
  <si>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</si>
  <si>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</si>
  <si>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</si>
  <si>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</si>
  <si>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</si>
  <si>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</si>
  <si>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</si>
  <si>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</si>
  <si>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</si>
  <si>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</si>
  <si>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</si>
  <si>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</si>
  <si>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</si>
  <si>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</si>
  <si>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</si>
  <si>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</si>
  <si>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</si>
  <si>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</si>
  <si>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</si>
  <si>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</si>
  <si>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</si>
  <si>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</si>
  <si>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</si>
  <si>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</si>
  <si>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</si>
  <si>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</si>
  <si>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</si>
  <si>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</si>
  <si>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</si>
  <si>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</si>
  <si>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</si>
  <si>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</si>
  <si>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</si>
  <si>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</si>
  <si>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</si>
  <si>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</si>
  <si>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</si>
  <si>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</si>
  <si>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</si>
  <si>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</si>
  <si>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</si>
  <si>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</si>
  <si>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</si>
  <si>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</si>
  <si>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</si>
  <si>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</si>
  <si>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</si>
  <si>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</si>
  <si>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</si>
  <si>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</si>
  <si>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</si>
  <si>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</si>
  <si>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</si>
  <si>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</si>
  <si>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</si>
  <si>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</si>
  <si>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</si>
  <si>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</si>
  <si>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</si>
  <si>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</si>
  <si>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</si>
  <si>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</si>
  <si>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</si>
  <si>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</si>
  <si>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</si>
  <si>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</si>
  <si>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</si>
  <si>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</si>
  <si>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</si>
  <si>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</si>
  <si>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</si>
  <si>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</si>
  <si>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</si>
  <si>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</si>
  <si>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</si>
  <si>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</si>
  <si>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</si>
  <si>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</si>
  <si>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</si>
  <si>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</si>
  <si>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</si>
  <si>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</si>
  <si>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</si>
  <si>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</si>
  <si>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</si>
  <si>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</si>
  <si>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</si>
  <si>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</si>
  <si>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</si>
  <si>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</si>
  <si>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</si>
  <si>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</si>
  <si>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</si>
  <si>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</si>
  <si>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</si>
  <si>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</si>
  <si>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</si>
  <si>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</si>
  <si>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</si>
  <si>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</si>
  <si>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</si>
  <si>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</si>
  <si>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</si>
  <si>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</si>
  <si>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</si>
  <si>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</si>
  <si>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</si>
  <si>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</si>
  <si>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</si>
  <si>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</si>
  <si>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</si>
  <si>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</si>
  <si>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</si>
  <si>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</si>
  <si>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</si>
  <si>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</si>
  <si>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</si>
  <si>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</si>
  <si>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</si>
  <si>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</si>
  <si>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</si>
  <si>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</si>
  <si>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</si>
  <si>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</si>
  <si>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</si>
  <si>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</si>
  <si>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</si>
  <si>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</si>
  <si>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</si>
  <si>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</si>
  <si>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</si>
  <si>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</si>
  <si>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</si>
  <si>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</si>
  <si>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</si>
  <si>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</si>
  <si>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</si>
  <si>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</si>
  <si>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</si>
  <si>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</si>
  <si>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</si>
  <si>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</si>
  <si>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</si>
  <si>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</si>
  <si>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</si>
  <si>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</si>
  <si>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</si>
  <si>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</si>
  <si>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</si>
  <si>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</si>
  <si>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</si>
  <si>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</si>
  <si>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</si>
  <si>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</si>
  <si>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</si>
  <si>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</si>
  <si>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</si>
  <si>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</si>
  <si>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</si>
  <si>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</si>
  <si>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</si>
  <si>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</si>
  <si>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</si>
  <si>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</si>
  <si>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</si>
  <si>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</si>
  <si>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</si>
  <si>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</si>
  <si>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</si>
  <si>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</si>
  <si>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</si>
  <si>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</si>
  <si>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</si>
  <si>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</si>
  <si>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</si>
  <si>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</si>
  <si>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</si>
  <si>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</si>
  <si>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</si>
  <si>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</si>
  <si>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</si>
  <si>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</si>
  <si>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</si>
  <si>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</si>
  <si>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</si>
  <si>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</si>
  <si>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</si>
  <si>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</si>
  <si>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</si>
  <si>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</si>
  <si>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</si>
  <si>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</si>
  <si>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</si>
  <si>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</si>
  <si>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</si>
  <si>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</si>
  <si>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</si>
  <si>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</si>
  <si>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</si>
  <si>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</si>
  <si>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</si>
  <si>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</si>
  <si>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</si>
  <si>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</si>
  <si>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</si>
  <si>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</si>
  <si>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</si>
  <si>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</si>
  <si>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</si>
  <si>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</si>
  <si>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</si>
  <si>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</si>
  <si>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</si>
  <si>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</si>
  <si>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</si>
  <si>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</si>
  <si>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</si>
  <si>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</si>
  <si>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</si>
  <si>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</si>
  <si>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</si>
  <si>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</si>
  <si>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</si>
  <si>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</si>
  <si>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</si>
  <si>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</si>
  <si>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</si>
  <si>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</si>
  <si>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</si>
  <si>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</si>
  <si>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</si>
  <si>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</si>
  <si>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</si>
  <si>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</si>
  <si>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</si>
  <si>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</si>
  <si>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</si>
  <si>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</si>
  <si>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</si>
  <si>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</si>
  <si>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</si>
  <si>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</si>
  <si>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</si>
  <si>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</si>
  <si>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</si>
  <si>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</si>
  <si>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</si>
  <si>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</si>
  <si>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</si>
  <si>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</si>
  <si>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</si>
  <si>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</si>
  <si>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</si>
  <si>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</si>
  <si>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</si>
  <si>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</si>
  <si>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</si>
  <si>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</si>
  <si>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</si>
  <si>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</si>
  <si>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</si>
  <si>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</si>
  <si>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</si>
  <si>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</si>
  <si>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</si>
  <si>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</si>
  <si>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</si>
  <si>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</si>
  <si>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</si>
  <si>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</si>
  <si>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</si>
  <si>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</si>
  <si>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</si>
  <si>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</si>
  <si>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</si>
  <si>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</si>
  <si>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</si>
  <si>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</si>
  <si>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</si>
  <si>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</si>
  <si>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</si>
  <si>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</si>
  <si>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</si>
  <si>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</si>
  <si>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</si>
  <si>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</si>
  <si>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</si>
  <si>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</si>
  <si>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</si>
  <si>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</si>
  <si>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</si>
  <si>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</si>
  <si>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</si>
  <si>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</si>
  <si>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</si>
  <si>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</si>
  <si>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</si>
  <si>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</si>
  <si>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</si>
  <si>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</si>
  <si>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</si>
  <si>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</si>
  <si>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</si>
  <si>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</si>
  <si>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</si>
  <si>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</si>
  <si>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</si>
  <si>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</si>
  <si>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</si>
  <si>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</si>
  <si>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</si>
  <si>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</si>
  <si>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</si>
  <si>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</si>
  <si>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</si>
  <si>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</si>
  <si>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</si>
  <si>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</si>
  <si>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</si>
  <si>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</si>
  <si>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</si>
  <si>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</si>
  <si>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</si>
  <si>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</si>
  <si>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</si>
  <si>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</si>
  <si>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</si>
  <si>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</si>
  <si>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</si>
  <si>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</si>
  <si>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</si>
  <si>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</si>
  <si>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</si>
  <si>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</si>
  <si>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</si>
  <si>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</si>
  <si>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</si>
  <si>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</si>
  <si>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</si>
  <si>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</si>
  <si>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</si>
  <si>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</si>
  <si>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</si>
  <si>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</si>
  <si>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</si>
  <si>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</si>
  <si>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</si>
  <si>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</si>
  <si>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</si>
  <si>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</si>
  <si>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</si>
  <si>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</si>
  <si>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</si>
  <si>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</si>
  <si>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</si>
  <si>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</si>
  <si>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</si>
  <si>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</si>
  <si>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</si>
  <si>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</si>
  <si>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</si>
  <si>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</si>
  <si>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</si>
  <si>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</si>
  <si>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</si>
  <si>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</si>
  <si>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</si>
  <si>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</si>
  <si>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</si>
  <si>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</si>
  <si>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</si>
  <si>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</si>
  <si>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</si>
  <si>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</si>
  <si>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</si>
  <si>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</si>
  <si>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</si>
  <si>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</si>
  <si>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</si>
  <si>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</si>
  <si>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</si>
  <si>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</si>
  <si>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</si>
  <si>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</si>
  <si>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</si>
  <si>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</si>
  <si>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</si>
  <si>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</si>
  <si>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</si>
  <si>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</si>
  <si>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</si>
  <si>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</si>
  <si>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</si>
  <si>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</si>
  <si>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</si>
  <si>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</si>
  <si>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</si>
  <si>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</si>
  <si>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</si>
  <si>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</si>
  <si>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</si>
  <si>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</si>
  <si>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</si>
  <si>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</si>
  <si>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</si>
  <si>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</si>
  <si>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</si>
  <si>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</si>
  <si>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</si>
  <si>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</si>
  <si>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</si>
  <si>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</si>
  <si>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</si>
  <si>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</si>
  <si>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</si>
  <si>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</si>
  <si>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</si>
  <si>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</si>
  <si>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</si>
  <si>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</si>
  <si>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</si>
  <si>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</si>
  <si>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</si>
  <si>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</si>
  <si>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</si>
  <si>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</si>
  <si>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</si>
  <si>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</si>
  <si>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</si>
  <si>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</si>
  <si>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</si>
  <si>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</si>
  <si>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</si>
  <si>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</si>
  <si>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</si>
  <si>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</si>
  <si>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</si>
  <si>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</si>
  <si>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</si>
  <si>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</si>
  <si>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</si>
  <si>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</si>
  <si>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</si>
  <si>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</si>
  <si>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</si>
  <si>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</si>
  <si>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</si>
  <si>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</si>
  <si>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</si>
  <si>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</si>
  <si>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</si>
  <si>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</si>
  <si>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</si>
  <si>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</si>
  <si>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</si>
  <si>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</si>
  <si>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</si>
  <si>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</si>
  <si>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</si>
  <si>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</si>
  <si>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</si>
  <si>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</si>
  <si>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</si>
  <si>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</si>
  <si>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</si>
  <si>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</si>
  <si>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</si>
  <si>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</si>
  <si>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</si>
  <si>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</si>
  <si>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</si>
  <si>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</si>
  <si>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</si>
  <si>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</si>
  <si>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</si>
  <si>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</si>
  <si>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</si>
  <si>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</si>
  <si>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</si>
  <si>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</si>
  <si>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</si>
  <si>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</si>
  <si>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</si>
  <si>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</si>
  <si>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</si>
  <si>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</si>
  <si>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</si>
  <si>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</si>
  <si>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</si>
  <si>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</si>
  <si>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</si>
  <si>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</si>
  <si>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</si>
  <si>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</si>
  <si>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</si>
  <si>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</si>
  <si>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</si>
  <si>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</si>
  <si>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</si>
  <si>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</si>
  <si>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</si>
  <si>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</si>
  <si>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</si>
  <si>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</si>
  <si>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</si>
  <si>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</si>
  <si>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</si>
  <si>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</si>
  <si>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</si>
  <si>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</si>
  <si>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</si>
  <si>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</si>
  <si>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</si>
  <si>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</si>
  <si>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</si>
  <si>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</si>
  <si>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</si>
  <si>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</si>
  <si>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</si>
  <si>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PASTABA. 1.1.1. punktas galiojo iki 2024-11-25 Nr. S-19 pakeitimo</t>
  </si>
  <si>
    <r>
      <t xml:space="preserve">1.1.13. </t>
    </r>
    <r>
      <rPr>
        <sz val="8"/>
        <color theme="1"/>
        <rFont val="Times New Roman"/>
        <family val="1"/>
        <charset val="186"/>
      </rPr>
      <t>Apsaugotų būstų infrastruktūros plėtra Šakių rajone</t>
    </r>
  </si>
  <si>
    <t>PASTABA. 1.1.1. punktas galiojo iki 2024-11-25 Nr. S-19 pakeitimo. Projektas sujungtas su projektu Nr. 1.1.21.</t>
  </si>
  <si>
    <t>PATVIRTINTA
Marijampolės regiono plėtros tarybos
2023 m. vasario 9 d. sprendimu Nr. S-1
(Marijampolės regiono plėtros tarybos
2024 m. lapkričio 25 d. sprendimo Nr. S-19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</si>
</sst>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s>
  <fonts count="51"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b/>
      <i/>
      <sz val="8"/>
      <color theme="1"/>
      <name val="Times New Roman"/>
      <family val="1"/>
      <charset val="186"/>
    </font>
    <font>
      <strike/>
      <sz val="11"/>
      <color theme="1"/>
      <name val="Times New Roman"/>
      <family val="1"/>
      <charset val="186"/>
    </font>
    <font>
      <sz val="8"/>
      <color theme="0"/>
      <name val="Times New Roman"/>
      <family val="1"/>
    </font>
    <font>
      <b/>
      <sz val="8"/>
      <color theme="0"/>
      <name val="Times New Roman"/>
      <family val="1"/>
    </font>
    <font>
      <b/>
      <sz val="8"/>
      <name val="Times New Roman"/>
      <family val="1"/>
      <charset val="186"/>
    </font>
    <font>
      <sz val="1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49" fillId="0" borderId="0" applyFont="0" applyFill="0" applyBorder="0" applyAlignment="0" applyProtection="0"/>
  </cellStyleXfs>
  <cellXfs count="462">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30" fillId="3" borderId="2"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0" fontId="25" fillId="3" borderId="1" xfId="0" applyFont="1" applyFill="1" applyBorder="1" applyAlignment="1">
      <alignment vertical="center" wrapText="1"/>
    </xf>
    <xf numFmtId="0" fontId="42" fillId="0" borderId="0" xfId="0" applyFont="1"/>
    <xf numFmtId="0" fontId="43" fillId="0" borderId="0" xfId="0" applyFont="1"/>
    <xf numFmtId="3" fontId="42" fillId="0" borderId="0" xfId="0" applyNumberFormat="1" applyFont="1"/>
    <xf numFmtId="4" fontId="42" fillId="0" borderId="0" xfId="0" applyNumberFormat="1" applyFont="1" applyAlignment="1">
      <alignment horizontal="center"/>
    </xf>
    <xf numFmtId="4" fontId="42" fillId="0" borderId="0" xfId="0" applyNumberFormat="1" applyFont="1"/>
    <xf numFmtId="0" fontId="28" fillId="0" borderId="0" xfId="0" applyFont="1"/>
    <xf numFmtId="4" fontId="28" fillId="0" borderId="0" xfId="0" applyNumberFormat="1" applyFont="1"/>
    <xf numFmtId="4" fontId="2" fillId="0" borderId="1" xfId="0" applyNumberFormat="1" applyFont="1" applyBorder="1" applyAlignment="1">
      <alignment horizontal="right" vertical="center" wrapText="1"/>
    </xf>
    <xf numFmtId="172" fontId="15" fillId="0" borderId="0" xfId="0" applyNumberFormat="1" applyFont="1"/>
    <xf numFmtId="3" fontId="28" fillId="0" borderId="1" xfId="0" applyNumberFormat="1" applyFont="1" applyBorder="1" applyAlignment="1">
      <alignment horizontal="center" vertical="center" wrapText="1"/>
    </xf>
    <xf numFmtId="0" fontId="29" fillId="0" borderId="0" xfId="0" applyFont="1" applyAlignment="1">
      <alignment horizontal="left" vertical="center" wrapText="1"/>
    </xf>
    <xf numFmtId="0" fontId="10" fillId="6" borderId="3" xfId="0" applyFont="1" applyFill="1" applyBorder="1" applyAlignment="1">
      <alignment horizontal="center" vertical="center" wrapText="1"/>
    </xf>
    <xf numFmtId="0" fontId="48" fillId="0" borderId="0" xfId="0" applyFont="1"/>
    <xf numFmtId="2" fontId="48" fillId="0" borderId="0" xfId="0" applyNumberFormat="1" applyFont="1"/>
    <xf numFmtId="0" fontId="46"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0" fontId="32" fillId="0" borderId="2" xfId="0" applyFont="1" applyBorder="1" applyAlignment="1">
      <alignment horizontal="center" vertical="center" wrapText="1"/>
    </xf>
    <xf numFmtId="3" fontId="32" fillId="0" borderId="2" xfId="0" applyNumberFormat="1" applyFont="1" applyBorder="1" applyAlignment="1">
      <alignment horizontal="center" vertical="center" wrapText="1"/>
    </xf>
    <xf numFmtId="49" fontId="32" fillId="0" borderId="4" xfId="0" applyNumberFormat="1" applyFont="1" applyBorder="1" applyAlignment="1">
      <alignment horizontal="center" vertical="center" wrapText="1"/>
    </xf>
    <xf numFmtId="49" fontId="32" fillId="0" borderId="14" xfId="0" applyNumberFormat="1" applyFont="1" applyBorder="1" applyAlignment="1">
      <alignment horizontal="center" wrapText="1"/>
    </xf>
    <xf numFmtId="3" fontId="32" fillId="0" borderId="3" xfId="0" applyNumberFormat="1" applyFont="1" applyBorder="1" applyAlignment="1">
      <alignment horizontal="center" wrapText="1"/>
    </xf>
    <xf numFmtId="49" fontId="32" fillId="0" borderId="4" xfId="0" applyNumberFormat="1" applyFont="1" applyBorder="1" applyAlignment="1">
      <alignment horizontal="center" vertical="top" wrapText="1"/>
    </xf>
    <xf numFmtId="169" fontId="10" fillId="0" borderId="2" xfId="0" applyNumberFormat="1" applyFont="1" applyBorder="1" applyAlignment="1">
      <alignment horizont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top" wrapText="1"/>
    </xf>
    <xf numFmtId="0" fontId="32" fillId="0" borderId="1" xfId="0" applyFont="1" applyBorder="1" applyAlignment="1">
      <alignment horizontal="center" vertical="top"/>
    </xf>
    <xf numFmtId="0" fontId="29" fillId="0" borderId="1" xfId="0" applyFont="1" applyBorder="1" applyAlignment="1">
      <alignment vertical="center" wrapText="1"/>
    </xf>
    <xf numFmtId="3" fontId="29" fillId="0" borderId="1" xfId="0" applyNumberFormat="1" applyFont="1" applyBorder="1" applyAlignment="1">
      <alignment horizontal="center" vertical="center" wrapText="1"/>
    </xf>
    <xf numFmtId="4" fontId="29"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0" fontId="50" fillId="0" borderId="0" xfId="0" applyFont="1" applyAlignment="1">
      <alignment horizontal="left" vertical="top" wrapText="1"/>
    </xf>
    <xf numFmtId="173" fontId="0" fillId="0" borderId="0" xfId="0" applyNumberFormat="1"/>
    <xf numFmtId="3" fontId="47"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2" fillId="0" borderId="0" xfId="0" applyFont="1"/>
    <xf numFmtId="3" fontId="2" fillId="0" borderId="0" xfId="0" applyNumberFormat="1" applyFont="1" applyAlignment="1">
      <alignment horizontal="center" vertical="center" wrapText="1"/>
    </xf>
    <xf numFmtId="171" fontId="3" fillId="0" borderId="0" xfId="0" applyNumberFormat="1" applyFont="1"/>
    <xf numFmtId="171" fontId="0" fillId="0" borderId="0" xfId="0" applyNumberFormat="1"/>
    <xf numFmtId="3" fontId="25" fillId="0" borderId="1" xfId="0" applyNumberFormat="1" applyFont="1" applyBorder="1" applyAlignment="1">
      <alignment horizontal="center" vertical="center" wrapText="1"/>
    </xf>
    <xf numFmtId="174" fontId="0" fillId="0" borderId="0" xfId="0" applyNumberFormat="1"/>
    <xf numFmtId="0" fontId="32" fillId="0" borderId="2" xfId="0" applyFont="1" applyBorder="1" applyAlignment="1">
      <alignment horizontal="left" vertical="center" wrapText="1"/>
    </xf>
    <xf numFmtId="0" fontId="32"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32"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5" borderId="1" xfId="0" applyFont="1" applyFill="1" applyBorder="1" applyAlignment="1">
      <alignment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6" borderId="1" xfId="0" applyFont="1" applyFill="1" applyBorder="1" applyAlignment="1">
      <alignment vertical="center" wrapText="1"/>
    </xf>
    <xf numFmtId="0" fontId="37" fillId="0" borderId="3" xfId="0" applyFont="1" applyBorder="1" applyAlignment="1">
      <alignment vertical="center" wrapText="1"/>
    </xf>
    <xf numFmtId="0" fontId="37" fillId="0" borderId="3"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32"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7"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31"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33" fillId="3" borderId="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46"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47" fillId="0" borderId="1" xfId="0" applyNumberFormat="1" applyFont="1" applyBorder="1" applyAlignment="1">
      <alignment horizontal="center"/>
    </xf>
    <xf numFmtId="4" fontId="32"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32" fillId="0" borderId="5" xfId="0" applyNumberFormat="1" applyFont="1" applyBorder="1" applyAlignment="1">
      <alignment horizontal="center" vertical="top" wrapText="1"/>
    </xf>
    <xf numFmtId="4" fontId="28" fillId="0" borderId="1" xfId="0" applyNumberFormat="1" applyFont="1" applyBorder="1" applyAlignment="1">
      <alignment horizontal="right" vertical="center"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32" fillId="0" borderId="1" xfId="0" applyFont="1" applyBorder="1" applyAlignment="1">
      <alignment vertical="top" wrapText="1"/>
    </xf>
    <xf numFmtId="0" fontId="41" fillId="0" borderId="1" xfId="0" applyFont="1" applyBorder="1" applyAlignment="1">
      <alignment horizontal="left" vertical="top" wrapText="1"/>
    </xf>
    <xf numFmtId="0" fontId="25" fillId="0" borderId="1" xfId="0" applyFont="1" applyBorder="1" applyAlignment="1">
      <alignment horizontal="left" vertical="center" wrapText="1"/>
    </xf>
    <xf numFmtId="4" fontId="3" fillId="0" borderId="1" xfId="0" applyNumberFormat="1" applyFont="1" applyBorder="1" applyAlignment="1">
      <alignment vertical="center" wrapText="1"/>
    </xf>
    <xf numFmtId="4" fontId="25" fillId="0" borderId="2" xfId="0" applyNumberFormat="1" applyFont="1" applyBorder="1" applyAlignment="1">
      <alignment vertical="center" wrapText="1"/>
    </xf>
    <xf numFmtId="0" fontId="25" fillId="0" borderId="2" xfId="0" applyFont="1" applyBorder="1" applyAlignment="1">
      <alignment horizontal="left" vertical="center" wrapText="1"/>
    </xf>
    <xf numFmtId="0" fontId="35" fillId="3" borderId="2" xfId="0" applyFont="1" applyFill="1" applyBorder="1" applyAlignment="1">
      <alignment horizontal="center" vertical="center" wrapText="1"/>
    </xf>
    <xf numFmtId="0" fontId="25" fillId="0" borderId="2" xfId="0" applyFont="1" applyBorder="1" applyAlignment="1">
      <alignment horizontal="center" vertical="center" wrapText="1"/>
    </xf>
    <xf numFmtId="0" fontId="40" fillId="3" borderId="2" xfId="0" applyFont="1" applyFill="1" applyBorder="1" applyAlignment="1">
      <alignment horizontal="center" vertical="center" wrapText="1"/>
    </xf>
    <xf numFmtId="4" fontId="25" fillId="0" borderId="2" xfId="0" applyNumberFormat="1" applyFont="1" applyBorder="1" applyAlignment="1">
      <alignment horizontal="right" vertical="center" wrapText="1"/>
    </xf>
    <xf numFmtId="0" fontId="29" fillId="0" borderId="9" xfId="0" applyFont="1" applyBorder="1" applyAlignment="1">
      <alignment horizontal="left" vertical="top" wrapText="1"/>
    </xf>
    <xf numFmtId="0" fontId="29" fillId="0" borderId="8" xfId="0" applyFont="1" applyBorder="1" applyAlignment="1">
      <alignment horizontal="left" vertical="top" wrapText="1"/>
    </xf>
    <xf numFmtId="0" fontId="29" fillId="0" borderId="12" xfId="0" applyFont="1" applyBorder="1" applyAlignment="1">
      <alignment horizontal="left" vertical="top" wrapText="1"/>
    </xf>
    <xf numFmtId="0" fontId="29" fillId="0" borderId="10" xfId="0" applyFont="1" applyBorder="1" applyAlignment="1">
      <alignment horizontal="left" vertical="top" wrapText="1"/>
    </xf>
    <xf numFmtId="0" fontId="29" fillId="0" borderId="11" xfId="0" applyFont="1" applyBorder="1" applyAlignment="1">
      <alignment horizontal="left" vertical="top" wrapText="1"/>
    </xf>
    <xf numFmtId="0" fontId="29" fillId="0" borderId="13" xfId="0" applyFont="1" applyBorder="1" applyAlignment="1">
      <alignment horizontal="left" vertical="top"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3" fillId="4" borderId="1" xfId="0" applyFont="1" applyFill="1" applyBorder="1" applyAlignment="1">
      <alignment horizontal="center"/>
    </xf>
    <xf numFmtId="3" fontId="32"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3" fontId="32" fillId="0" borderId="5" xfId="0" applyNumberFormat="1" applyFont="1" applyBorder="1" applyAlignment="1">
      <alignment horizontal="center" vertical="top"/>
    </xf>
    <xf numFmtId="3" fontId="32" fillId="0" borderId="7" xfId="0" applyNumberFormat="1" applyFont="1" applyBorder="1" applyAlignment="1">
      <alignment horizontal="center" vertical="top"/>
    </xf>
    <xf numFmtId="3" fontId="32" fillId="0" borderId="6" xfId="0" applyNumberFormat="1" applyFont="1" applyBorder="1" applyAlignment="1">
      <alignment horizontal="center" vertical="top"/>
    </xf>
    <xf numFmtId="1" fontId="32" fillId="0" borderId="5" xfId="0" applyNumberFormat="1" applyFont="1" applyBorder="1" applyAlignment="1">
      <alignment horizontal="center" vertical="top"/>
    </xf>
    <xf numFmtId="1" fontId="32" fillId="0" borderId="7" xfId="0" applyNumberFormat="1" applyFont="1" applyBorder="1" applyAlignment="1">
      <alignment horizontal="center" vertical="top"/>
    </xf>
    <xf numFmtId="1" fontId="32" fillId="0" borderId="6" xfId="0" applyNumberFormat="1" applyFont="1" applyBorder="1" applyAlignment="1">
      <alignment horizontal="center" vertical="top"/>
    </xf>
    <xf numFmtId="49" fontId="32" fillId="0" borderId="5" xfId="0" applyNumberFormat="1" applyFont="1" applyBorder="1" applyAlignment="1">
      <alignment horizontal="left" vertical="top" wrapText="1"/>
    </xf>
    <xf numFmtId="49" fontId="32" fillId="0" borderId="7" xfId="0" applyNumberFormat="1" applyFont="1" applyBorder="1" applyAlignment="1">
      <alignment horizontal="left" vertical="top" wrapText="1"/>
    </xf>
    <xf numFmtId="49" fontId="32" fillId="0" borderId="6" xfId="0" applyNumberFormat="1" applyFont="1" applyBorder="1" applyAlignment="1">
      <alignment horizontal="left" vertical="top" wrapText="1"/>
    </xf>
    <xf numFmtId="0" fontId="32" fillId="0" borderId="5" xfId="0" applyFont="1" applyBorder="1" applyAlignment="1">
      <alignment horizontal="center" vertical="top"/>
    </xf>
    <xf numFmtId="0" fontId="32" fillId="0" borderId="6" xfId="0" applyFont="1" applyBorder="1" applyAlignment="1">
      <alignment horizontal="center" vertical="top"/>
    </xf>
    <xf numFmtId="4" fontId="3" fillId="0" borderId="1" xfId="0" applyNumberFormat="1"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32" fillId="0" borderId="5" xfId="0" applyNumberFormat="1" applyFont="1" applyBorder="1" applyAlignment="1">
      <alignment horizontal="left" vertical="top" wrapText="1"/>
    </xf>
    <xf numFmtId="4" fontId="32" fillId="0" borderId="7" xfId="0" applyNumberFormat="1" applyFont="1" applyBorder="1" applyAlignment="1">
      <alignment horizontal="left" vertical="top" wrapText="1"/>
    </xf>
    <xf numFmtId="4" fontId="32" fillId="0" borderId="6" xfId="0" applyNumberFormat="1" applyFont="1" applyBorder="1" applyAlignment="1">
      <alignment horizontal="left" vertical="top" wrapText="1"/>
    </xf>
    <xf numFmtId="4" fontId="29" fillId="0" borderId="2" xfId="0" applyNumberFormat="1" applyFont="1" applyBorder="1" applyAlignment="1">
      <alignment horizontal="center" vertical="center" wrapText="1"/>
    </xf>
    <xf numFmtId="4" fontId="29" fillId="0" borderId="3" xfId="0" applyNumberFormat="1" applyFont="1" applyBorder="1" applyAlignment="1">
      <alignment horizontal="center" vertical="center" wrapText="1"/>
    </xf>
    <xf numFmtId="4" fontId="29" fillId="0" borderId="4"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25" fillId="0" borderId="8" xfId="0" applyFont="1" applyBorder="1" applyAlignment="1">
      <alignment vertical="center" wrapText="1"/>
    </xf>
    <xf numFmtId="0" fontId="3" fillId="0" borderId="0" xfId="0" applyFont="1" applyAlignment="1">
      <alignment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0" fontId="44" fillId="0" borderId="1" xfId="0" applyFont="1" applyBorder="1" applyAlignment="1">
      <alignment horizontal="center" vertical="center" wrapText="1"/>
    </xf>
    <xf numFmtId="0" fontId="28" fillId="0" borderId="1" xfId="0" applyFont="1" applyBorder="1" applyAlignment="1">
      <alignment horizontal="left" vertical="center" wrapText="1"/>
    </xf>
    <xf numFmtId="0" fontId="28" fillId="0" borderId="2"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8"/>
  <sheetViews>
    <sheetView tabSelected="1" topLeftCell="G1" zoomScale="80" zoomScaleNormal="80" workbookViewId="0">
      <pane ySplit="8" topLeftCell="A9" activePane="bottomLeft" state="frozen"/>
      <selection pane="bottomLeft" activeCell="K1" sqref="K1"/>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6384" width="9.1796875" style="18"/>
  </cols>
  <sheetData>
    <row r="1" spans="2:11" ht="84" customHeight="1" x14ac:dyDescent="0.3">
      <c r="K1" s="193" t="s">
        <v>690</v>
      </c>
    </row>
    <row r="2" spans="2:11" x14ac:dyDescent="0.3">
      <c r="B2" s="234" t="s">
        <v>80</v>
      </c>
      <c r="C2" s="235"/>
      <c r="D2" s="235"/>
      <c r="E2" s="235"/>
      <c r="F2" s="235"/>
      <c r="G2" s="235"/>
      <c r="H2" s="235"/>
      <c r="I2" s="235"/>
      <c r="J2" s="235"/>
      <c r="K2" s="235"/>
    </row>
    <row r="3" spans="2:11" x14ac:dyDescent="0.3">
      <c r="B3" s="234" t="s">
        <v>81</v>
      </c>
      <c r="C3" s="235"/>
      <c r="D3" s="235"/>
      <c r="E3" s="235"/>
      <c r="F3" s="235"/>
      <c r="G3" s="235"/>
      <c r="H3" s="235"/>
      <c r="I3" s="235"/>
      <c r="J3" s="235"/>
      <c r="K3" s="235"/>
    </row>
    <row r="5" spans="2:11" x14ac:dyDescent="0.3">
      <c r="B5" s="20" t="s">
        <v>82</v>
      </c>
    </row>
    <row r="6" spans="2:11" x14ac:dyDescent="0.3">
      <c r="B6" s="236" t="s">
        <v>39</v>
      </c>
      <c r="C6" s="236" t="s">
        <v>71</v>
      </c>
      <c r="D6" s="236"/>
      <c r="E6" s="236" t="s">
        <v>72</v>
      </c>
      <c r="F6" s="236" t="s">
        <v>60</v>
      </c>
      <c r="G6" s="236"/>
      <c r="H6" s="236"/>
      <c r="I6" s="236"/>
      <c r="J6" s="236" t="s">
        <v>73</v>
      </c>
      <c r="K6" s="236" t="s">
        <v>74</v>
      </c>
    </row>
    <row r="7" spans="2:11" ht="54" customHeight="1" x14ac:dyDescent="0.3">
      <c r="B7" s="236"/>
      <c r="C7" s="76" t="s">
        <v>75</v>
      </c>
      <c r="D7" s="76" t="s">
        <v>76</v>
      </c>
      <c r="E7" s="236"/>
      <c r="F7" s="76" t="s">
        <v>77</v>
      </c>
      <c r="G7" s="76" t="s">
        <v>78</v>
      </c>
      <c r="H7" s="76" t="s">
        <v>210</v>
      </c>
      <c r="I7" s="76" t="s">
        <v>211</v>
      </c>
      <c r="J7" s="236"/>
      <c r="K7" s="236"/>
    </row>
    <row r="8" spans="2:11" s="52" customFormat="1" ht="11.5" x14ac:dyDescent="0.25">
      <c r="B8" s="51">
        <v>1</v>
      </c>
      <c r="C8" s="51">
        <v>2</v>
      </c>
      <c r="D8" s="51">
        <v>3</v>
      </c>
      <c r="E8" s="51">
        <v>4</v>
      </c>
      <c r="F8" s="51">
        <v>5</v>
      </c>
      <c r="G8" s="51">
        <v>6</v>
      </c>
      <c r="H8" s="51">
        <v>7</v>
      </c>
      <c r="I8" s="51">
        <v>8</v>
      </c>
      <c r="J8" s="51">
        <v>9</v>
      </c>
      <c r="K8" s="51">
        <v>10</v>
      </c>
    </row>
    <row r="9" spans="2:11" ht="42" x14ac:dyDescent="0.3">
      <c r="B9" s="36" t="s">
        <v>69</v>
      </c>
      <c r="C9" s="36" t="s">
        <v>85</v>
      </c>
      <c r="D9" s="36" t="s">
        <v>86</v>
      </c>
      <c r="E9" s="33" t="s">
        <v>356</v>
      </c>
      <c r="F9" s="142" t="s">
        <v>329</v>
      </c>
      <c r="G9" s="31" t="s">
        <v>188</v>
      </c>
      <c r="H9" s="31" t="s">
        <v>345</v>
      </c>
      <c r="I9" s="31" t="s">
        <v>346</v>
      </c>
      <c r="J9" s="33" t="s">
        <v>170</v>
      </c>
      <c r="K9" s="33" t="s">
        <v>348</v>
      </c>
    </row>
    <row r="10" spans="2:11" ht="56" x14ac:dyDescent="0.3">
      <c r="B10" s="34"/>
      <c r="C10" s="143"/>
      <c r="D10" s="143"/>
      <c r="E10" s="33" t="s">
        <v>356</v>
      </c>
      <c r="F10" s="142" t="s">
        <v>330</v>
      </c>
      <c r="G10" s="31" t="s">
        <v>189</v>
      </c>
      <c r="H10" s="31" t="s">
        <v>212</v>
      </c>
      <c r="I10" s="31" t="s">
        <v>213</v>
      </c>
      <c r="J10" s="35"/>
      <c r="K10" s="33" t="s">
        <v>87</v>
      </c>
    </row>
    <row r="11" spans="2:11" ht="56" x14ac:dyDescent="0.3">
      <c r="B11" s="34"/>
      <c r="C11" s="143"/>
      <c r="D11" s="143"/>
      <c r="E11" s="33" t="s">
        <v>356</v>
      </c>
      <c r="F11" s="142" t="s">
        <v>331</v>
      </c>
      <c r="G11" s="31" t="s">
        <v>190</v>
      </c>
      <c r="H11" s="31" t="s">
        <v>214</v>
      </c>
      <c r="I11" s="31" t="s">
        <v>215</v>
      </c>
      <c r="J11" s="35"/>
      <c r="K11" s="33" t="s">
        <v>349</v>
      </c>
    </row>
    <row r="12" spans="2:11" ht="70" x14ac:dyDescent="0.3">
      <c r="B12" s="34"/>
      <c r="C12" s="143"/>
      <c r="D12" s="143"/>
      <c r="E12" s="33" t="s">
        <v>356</v>
      </c>
      <c r="F12" s="142" t="s">
        <v>332</v>
      </c>
      <c r="G12" s="31" t="s">
        <v>191</v>
      </c>
      <c r="H12" s="31" t="s">
        <v>570</v>
      </c>
      <c r="I12" s="31" t="s">
        <v>571</v>
      </c>
      <c r="J12" s="35"/>
      <c r="K12" s="33" t="s">
        <v>572</v>
      </c>
    </row>
    <row r="13" spans="2:11" ht="28" x14ac:dyDescent="0.3">
      <c r="B13" s="34"/>
      <c r="C13" s="143"/>
      <c r="D13" s="143"/>
      <c r="E13" s="33" t="s">
        <v>356</v>
      </c>
      <c r="F13" s="142" t="s">
        <v>88</v>
      </c>
      <c r="G13" s="31" t="s">
        <v>192</v>
      </c>
      <c r="H13" s="31" t="s">
        <v>216</v>
      </c>
      <c r="I13" s="31" t="s">
        <v>217</v>
      </c>
      <c r="J13" s="35"/>
      <c r="K13" s="31" t="s">
        <v>89</v>
      </c>
    </row>
    <row r="14" spans="2:11" ht="42" x14ac:dyDescent="0.3">
      <c r="B14" s="34"/>
      <c r="C14" s="143"/>
      <c r="D14" s="143"/>
      <c r="E14" s="33" t="s">
        <v>356</v>
      </c>
      <c r="F14" s="142" t="s">
        <v>90</v>
      </c>
      <c r="G14" s="31" t="s">
        <v>193</v>
      </c>
      <c r="H14" s="31" t="s">
        <v>218</v>
      </c>
      <c r="I14" s="31" t="s">
        <v>219</v>
      </c>
      <c r="J14" s="35"/>
      <c r="K14" s="31" t="s">
        <v>89</v>
      </c>
    </row>
    <row r="15" spans="2:11" ht="56" x14ac:dyDescent="0.3">
      <c r="B15" s="34"/>
      <c r="C15" s="143"/>
      <c r="D15" s="143"/>
      <c r="E15" s="33" t="s">
        <v>356</v>
      </c>
      <c r="F15" s="142" t="s">
        <v>91</v>
      </c>
      <c r="G15" s="31" t="s">
        <v>194</v>
      </c>
      <c r="H15" s="31" t="s">
        <v>220</v>
      </c>
      <c r="I15" s="31" t="s">
        <v>221</v>
      </c>
      <c r="J15" s="35"/>
      <c r="K15" s="31" t="s">
        <v>89</v>
      </c>
    </row>
    <row r="16" spans="2:11" ht="20.25" customHeight="1" x14ac:dyDescent="0.3">
      <c r="B16" s="213" t="s">
        <v>79</v>
      </c>
      <c r="C16" s="213" t="s">
        <v>117</v>
      </c>
      <c r="D16" s="213" t="s">
        <v>92</v>
      </c>
      <c r="E16" s="213" t="s">
        <v>292</v>
      </c>
      <c r="F16" s="213" t="s">
        <v>288</v>
      </c>
      <c r="G16" s="144">
        <f>'IV skyrius IV sk'!K12</f>
        <v>0</v>
      </c>
      <c r="H16" s="144">
        <f>'IV skyrius IV sk'!N12</f>
        <v>0</v>
      </c>
      <c r="I16" s="144">
        <f>'IV skyrius IV sk'!O12</f>
        <v>167</v>
      </c>
      <c r="J16" s="221"/>
      <c r="K16" s="221"/>
    </row>
    <row r="17" spans="2:11" ht="22.5" customHeight="1" x14ac:dyDescent="0.3">
      <c r="B17" s="214"/>
      <c r="C17" s="214"/>
      <c r="D17" s="214"/>
      <c r="E17" s="214"/>
      <c r="F17" s="214"/>
      <c r="G17" s="77" t="s">
        <v>327</v>
      </c>
      <c r="H17" s="77" t="s">
        <v>195</v>
      </c>
      <c r="I17" s="77" t="s">
        <v>196</v>
      </c>
      <c r="J17" s="222"/>
      <c r="K17" s="222"/>
    </row>
    <row r="18" spans="2:11" ht="33" customHeight="1" x14ac:dyDescent="0.3">
      <c r="B18" s="221"/>
      <c r="C18" s="221"/>
      <c r="D18" s="221"/>
      <c r="E18" s="213" t="s">
        <v>292</v>
      </c>
      <c r="F18" s="213" t="s">
        <v>289</v>
      </c>
      <c r="G18" s="144">
        <f>'IV skyrius IV sk'!K13</f>
        <v>0</v>
      </c>
      <c r="H18" s="74">
        <f>'IV skyrius IV sk'!N13</f>
        <v>0</v>
      </c>
      <c r="I18" s="75">
        <f>'IV skyrius IV sk'!O13</f>
        <v>302</v>
      </c>
      <c r="J18" s="221"/>
      <c r="K18" s="221"/>
    </row>
    <row r="19" spans="2:11" ht="33" customHeight="1" x14ac:dyDescent="0.3">
      <c r="B19" s="222"/>
      <c r="C19" s="222"/>
      <c r="D19" s="222"/>
      <c r="E19" s="214"/>
      <c r="F19" s="214"/>
      <c r="G19" s="77" t="s">
        <v>327</v>
      </c>
      <c r="H19" s="77" t="s">
        <v>195</v>
      </c>
      <c r="I19" s="77" t="s">
        <v>196</v>
      </c>
      <c r="J19" s="222"/>
      <c r="K19" s="222"/>
    </row>
    <row r="20" spans="2:11" s="19" customFormat="1" ht="30.75" customHeight="1" x14ac:dyDescent="0.3">
      <c r="B20" s="221"/>
      <c r="C20" s="221"/>
      <c r="D20" s="221"/>
      <c r="E20" s="213" t="s">
        <v>292</v>
      </c>
      <c r="F20" s="213" t="s">
        <v>290</v>
      </c>
      <c r="G20" s="144">
        <f>'IV skyrius IV sk'!K14</f>
        <v>0</v>
      </c>
      <c r="H20" s="74">
        <f>'IV skyrius IV sk'!N14</f>
        <v>0</v>
      </c>
      <c r="I20" s="75">
        <f>'IV skyrius IV sk'!O14</f>
        <v>375</v>
      </c>
      <c r="J20" s="221"/>
      <c r="K20" s="221"/>
    </row>
    <row r="21" spans="2:11" s="19" customFormat="1" ht="33.75" customHeight="1" x14ac:dyDescent="0.3">
      <c r="B21" s="222"/>
      <c r="C21" s="222"/>
      <c r="D21" s="222"/>
      <c r="E21" s="214"/>
      <c r="F21" s="214"/>
      <c r="G21" s="77" t="s">
        <v>327</v>
      </c>
      <c r="H21" s="77" t="s">
        <v>195</v>
      </c>
      <c r="I21" s="77" t="s">
        <v>196</v>
      </c>
      <c r="J21" s="222"/>
      <c r="K21" s="222"/>
    </row>
    <row r="22" spans="2:11" ht="26.25" customHeight="1" x14ac:dyDescent="0.3">
      <c r="B22" s="221"/>
      <c r="C22" s="221"/>
      <c r="D22" s="221"/>
      <c r="E22" s="213" t="s">
        <v>292</v>
      </c>
      <c r="F22" s="213" t="s">
        <v>291</v>
      </c>
      <c r="G22" s="144">
        <f>'IV skyrius IV sk'!K15</f>
        <v>0</v>
      </c>
      <c r="H22" s="74">
        <f>'IV skyrius IV sk'!N15</f>
        <v>0</v>
      </c>
      <c r="I22" s="75">
        <f>'IV skyrius IV sk'!O15</f>
        <v>142</v>
      </c>
      <c r="J22" s="221"/>
      <c r="K22" s="221"/>
    </row>
    <row r="23" spans="2:11" ht="24.75" customHeight="1" x14ac:dyDescent="0.3">
      <c r="B23" s="222"/>
      <c r="C23" s="222"/>
      <c r="D23" s="222"/>
      <c r="E23" s="214"/>
      <c r="F23" s="214"/>
      <c r="G23" s="77" t="s">
        <v>327</v>
      </c>
      <c r="H23" s="77" t="s">
        <v>195</v>
      </c>
      <c r="I23" s="77" t="s">
        <v>196</v>
      </c>
      <c r="J23" s="222"/>
      <c r="K23" s="222"/>
    </row>
    <row r="24" spans="2:11" ht="20.25" customHeight="1" x14ac:dyDescent="0.3">
      <c r="B24" s="213" t="s">
        <v>94</v>
      </c>
      <c r="C24" s="213" t="s">
        <v>118</v>
      </c>
      <c r="D24" s="219" t="s">
        <v>95</v>
      </c>
      <c r="E24" s="213" t="s">
        <v>292</v>
      </c>
      <c r="F24" s="213" t="s">
        <v>333</v>
      </c>
      <c r="G24" s="219">
        <v>0</v>
      </c>
      <c r="H24" s="74">
        <v>0</v>
      </c>
      <c r="I24" s="75">
        <f>'IV skyrius III sk'!O13</f>
        <v>80</v>
      </c>
      <c r="J24" s="211"/>
      <c r="K24" s="211"/>
    </row>
    <row r="25" spans="2:11" ht="29.25" customHeight="1" x14ac:dyDescent="0.3">
      <c r="B25" s="214"/>
      <c r="C25" s="214"/>
      <c r="D25" s="220"/>
      <c r="E25" s="214"/>
      <c r="F25" s="214"/>
      <c r="G25" s="220"/>
      <c r="H25" s="77" t="s">
        <v>195</v>
      </c>
      <c r="I25" s="77" t="s">
        <v>196</v>
      </c>
      <c r="J25" s="212"/>
      <c r="K25" s="212"/>
    </row>
    <row r="26" spans="2:11" ht="23.25" customHeight="1" x14ac:dyDescent="0.3">
      <c r="B26" s="211"/>
      <c r="C26" s="211"/>
      <c r="D26" s="211"/>
      <c r="E26" s="213" t="s">
        <v>292</v>
      </c>
      <c r="F26" s="213" t="s">
        <v>334</v>
      </c>
      <c r="G26" s="219">
        <v>0</v>
      </c>
      <c r="H26" s="74">
        <v>0</v>
      </c>
      <c r="I26" s="75">
        <f>'IV skyrius III sk'!O12</f>
        <v>80</v>
      </c>
      <c r="J26" s="211"/>
      <c r="K26" s="211"/>
    </row>
    <row r="27" spans="2:11" ht="26.25" customHeight="1" x14ac:dyDescent="0.3">
      <c r="B27" s="212"/>
      <c r="C27" s="212"/>
      <c r="D27" s="212"/>
      <c r="E27" s="214"/>
      <c r="F27" s="214"/>
      <c r="G27" s="220"/>
      <c r="H27" s="77" t="s">
        <v>195</v>
      </c>
      <c r="I27" s="77" t="s">
        <v>196</v>
      </c>
      <c r="J27" s="212"/>
      <c r="K27" s="212"/>
    </row>
    <row r="28" spans="2:11" ht="25.5" customHeight="1" x14ac:dyDescent="0.3">
      <c r="B28" s="211"/>
      <c r="C28" s="211"/>
      <c r="D28" s="211"/>
      <c r="E28" s="213" t="s">
        <v>292</v>
      </c>
      <c r="F28" s="213" t="s">
        <v>567</v>
      </c>
      <c r="G28" s="219">
        <v>0</v>
      </c>
      <c r="H28" s="74">
        <v>0</v>
      </c>
      <c r="I28" s="75" cm="1">
        <f t="array" ref="I28">'IV skyrius X sk'!O12:O12</f>
        <v>657</v>
      </c>
      <c r="J28" s="211"/>
      <c r="K28" s="211"/>
    </row>
    <row r="29" spans="2:11" ht="26.25" customHeight="1" x14ac:dyDescent="0.3">
      <c r="B29" s="212"/>
      <c r="C29" s="212"/>
      <c r="D29" s="212"/>
      <c r="E29" s="214"/>
      <c r="F29" s="214"/>
      <c r="G29" s="220"/>
      <c r="H29" s="77" t="s">
        <v>195</v>
      </c>
      <c r="I29" s="77" t="s">
        <v>196</v>
      </c>
      <c r="J29" s="212"/>
      <c r="K29" s="212"/>
    </row>
    <row r="30" spans="2:11" ht="26.25" customHeight="1" x14ac:dyDescent="0.3">
      <c r="B30" s="211"/>
      <c r="C30" s="211"/>
      <c r="D30" s="211"/>
      <c r="E30" s="213" t="s">
        <v>292</v>
      </c>
      <c r="F30" s="213" t="s">
        <v>568</v>
      </c>
      <c r="G30" s="219">
        <v>0</v>
      </c>
      <c r="H30" s="74">
        <v>0</v>
      </c>
      <c r="I30" s="75" cm="1">
        <f t="array" ref="I30">'IV skyrius X sk'!O13:O13</f>
        <v>80</v>
      </c>
      <c r="J30" s="211"/>
      <c r="K30" s="211"/>
    </row>
    <row r="31" spans="2:11" ht="22.5" customHeight="1" x14ac:dyDescent="0.3">
      <c r="B31" s="212"/>
      <c r="C31" s="212"/>
      <c r="D31" s="212"/>
      <c r="E31" s="214"/>
      <c r="F31" s="214"/>
      <c r="G31" s="220"/>
      <c r="H31" s="77" t="s">
        <v>195</v>
      </c>
      <c r="I31" s="77" t="s">
        <v>196</v>
      </c>
      <c r="J31" s="212"/>
      <c r="K31" s="212"/>
    </row>
    <row r="32" spans="2:11" ht="27" customHeight="1" x14ac:dyDescent="0.3">
      <c r="B32" s="211"/>
      <c r="C32" s="211"/>
      <c r="D32" s="211"/>
      <c r="E32" s="213" t="s">
        <v>292</v>
      </c>
      <c r="F32" s="213" t="s">
        <v>569</v>
      </c>
      <c r="G32" s="219">
        <v>0</v>
      </c>
      <c r="H32" s="74">
        <v>0</v>
      </c>
      <c r="I32" s="75" cm="1">
        <f t="array" ref="I32">'IV skyrius X sk'!O14:O14</f>
        <v>80</v>
      </c>
      <c r="J32" s="211"/>
      <c r="K32" s="211"/>
    </row>
    <row r="33" spans="2:11" ht="26.25" customHeight="1" x14ac:dyDescent="0.3">
      <c r="B33" s="212"/>
      <c r="C33" s="212"/>
      <c r="D33" s="212"/>
      <c r="E33" s="214"/>
      <c r="F33" s="214"/>
      <c r="G33" s="220"/>
      <c r="H33" s="77" t="s">
        <v>195</v>
      </c>
      <c r="I33" s="77" t="s">
        <v>196</v>
      </c>
      <c r="J33" s="212"/>
      <c r="K33" s="212"/>
    </row>
    <row r="34" spans="2:11" ht="22.5" customHeight="1" x14ac:dyDescent="0.3">
      <c r="B34" s="219" t="s">
        <v>96</v>
      </c>
      <c r="C34" s="213" t="s">
        <v>119</v>
      </c>
      <c r="D34" s="213" t="s">
        <v>97</v>
      </c>
      <c r="E34" s="213" t="s">
        <v>292</v>
      </c>
      <c r="F34" s="213" t="s">
        <v>227</v>
      </c>
      <c r="G34" s="223">
        <f>'IV skyrius I sk'!K12</f>
        <v>0</v>
      </c>
      <c r="H34" s="74">
        <f>'IV skyrius I sk'!N12</f>
        <v>0</v>
      </c>
      <c r="I34" s="75">
        <f>'IV skyrius I sk'!O12</f>
        <v>1603</v>
      </c>
      <c r="J34" s="211"/>
      <c r="K34" s="211"/>
    </row>
    <row r="35" spans="2:11" ht="22.5" customHeight="1" x14ac:dyDescent="0.3">
      <c r="B35" s="220"/>
      <c r="C35" s="214"/>
      <c r="D35" s="214"/>
      <c r="E35" s="214"/>
      <c r="F35" s="214"/>
      <c r="G35" s="224"/>
      <c r="H35" s="77" t="s">
        <v>195</v>
      </c>
      <c r="I35" s="77" t="s">
        <v>196</v>
      </c>
      <c r="J35" s="212"/>
      <c r="K35" s="212"/>
    </row>
    <row r="36" spans="2:11" ht="22.5" customHeight="1" x14ac:dyDescent="0.3">
      <c r="B36" s="211"/>
      <c r="C36" s="211"/>
      <c r="D36" s="211"/>
      <c r="E36" s="225" t="s">
        <v>292</v>
      </c>
      <c r="F36" s="213" t="s">
        <v>228</v>
      </c>
      <c r="G36" s="223">
        <f>'IV skyrius I sk'!K13</f>
        <v>0</v>
      </c>
      <c r="H36" s="74">
        <f>'IV skyrius I sk'!N13</f>
        <v>0</v>
      </c>
      <c r="I36" s="75">
        <f>'IV skyrius I sk'!O13</f>
        <v>23</v>
      </c>
      <c r="J36" s="211"/>
      <c r="K36" s="211"/>
    </row>
    <row r="37" spans="2:11" ht="22.5" customHeight="1" x14ac:dyDescent="0.3">
      <c r="B37" s="212"/>
      <c r="C37" s="212"/>
      <c r="D37" s="212"/>
      <c r="E37" s="226"/>
      <c r="F37" s="214"/>
      <c r="G37" s="224"/>
      <c r="H37" s="77" t="s">
        <v>195</v>
      </c>
      <c r="I37" s="77" t="s">
        <v>196</v>
      </c>
      <c r="J37" s="212"/>
      <c r="K37" s="212"/>
    </row>
    <row r="38" spans="2:11" x14ac:dyDescent="0.3">
      <c r="B38" s="211"/>
      <c r="C38" s="211"/>
      <c r="D38" s="211"/>
      <c r="E38" s="225" t="s">
        <v>292</v>
      </c>
      <c r="F38" s="213" t="s">
        <v>229</v>
      </c>
      <c r="G38" s="223">
        <f>'IV skyrius I sk'!K14</f>
        <v>0</v>
      </c>
      <c r="H38" s="74">
        <f>'IV skyrius I sk'!N14</f>
        <v>0</v>
      </c>
      <c r="I38" s="75">
        <f>'IV skyrius I sk'!O14</f>
        <v>6725</v>
      </c>
      <c r="J38" s="211"/>
      <c r="K38" s="211"/>
    </row>
    <row r="39" spans="2:11" x14ac:dyDescent="0.3">
      <c r="B39" s="212"/>
      <c r="C39" s="212"/>
      <c r="D39" s="212"/>
      <c r="E39" s="226"/>
      <c r="F39" s="214"/>
      <c r="G39" s="224"/>
      <c r="H39" s="77" t="s">
        <v>195</v>
      </c>
      <c r="I39" s="77" t="s">
        <v>196</v>
      </c>
      <c r="J39" s="212"/>
      <c r="K39" s="212"/>
    </row>
    <row r="40" spans="2:11" ht="29.25" customHeight="1" x14ac:dyDescent="0.3">
      <c r="B40" s="211"/>
      <c r="C40" s="211"/>
      <c r="D40" s="211"/>
      <c r="E40" s="225" t="s">
        <v>292</v>
      </c>
      <c r="F40" s="213" t="s">
        <v>230</v>
      </c>
      <c r="G40" s="223">
        <f>'IV skyrius I sk'!K15</f>
        <v>0</v>
      </c>
      <c r="H40" s="74">
        <f>'IV skyrius I sk'!N15</f>
        <v>0</v>
      </c>
      <c r="I40" s="116">
        <f>'IV skyrius I sk'!O15</f>
        <v>10.9375</v>
      </c>
      <c r="J40" s="211"/>
      <c r="K40" s="211"/>
    </row>
    <row r="41" spans="2:11" ht="29.25" customHeight="1" x14ac:dyDescent="0.3">
      <c r="B41" s="212"/>
      <c r="C41" s="212"/>
      <c r="D41" s="212"/>
      <c r="E41" s="226"/>
      <c r="F41" s="214"/>
      <c r="G41" s="224"/>
      <c r="H41" s="77" t="s">
        <v>195</v>
      </c>
      <c r="I41" s="77" t="s">
        <v>196</v>
      </c>
      <c r="J41" s="212"/>
      <c r="K41" s="212"/>
    </row>
    <row r="42" spans="2:11" x14ac:dyDescent="0.3">
      <c r="B42" s="211"/>
      <c r="C42" s="211"/>
      <c r="D42" s="211"/>
      <c r="E42" s="225" t="s">
        <v>292</v>
      </c>
      <c r="F42" s="213" t="s">
        <v>231</v>
      </c>
      <c r="G42" s="223">
        <f>'IV skyrius I sk'!K16</f>
        <v>0</v>
      </c>
      <c r="H42" s="74">
        <f>'IV skyrius I sk'!N16</f>
        <v>0</v>
      </c>
      <c r="I42" s="75">
        <f>'IV skyrius I sk'!O16</f>
        <v>1893</v>
      </c>
      <c r="J42" s="211"/>
      <c r="K42" s="211"/>
    </row>
    <row r="43" spans="2:11" x14ac:dyDescent="0.3">
      <c r="B43" s="212"/>
      <c r="C43" s="212"/>
      <c r="D43" s="212"/>
      <c r="E43" s="226"/>
      <c r="F43" s="214"/>
      <c r="G43" s="224"/>
      <c r="H43" s="77" t="s">
        <v>195</v>
      </c>
      <c r="I43" s="77" t="s">
        <v>196</v>
      </c>
      <c r="J43" s="212"/>
      <c r="K43" s="212"/>
    </row>
    <row r="44" spans="2:11" ht="140" x14ac:dyDescent="0.3">
      <c r="B44" s="33" t="s">
        <v>45</v>
      </c>
      <c r="C44" s="33" t="s">
        <v>120</v>
      </c>
      <c r="D44" s="33" t="s">
        <v>98</v>
      </c>
      <c r="E44" s="33" t="s">
        <v>356</v>
      </c>
      <c r="F44" s="33" t="s">
        <v>335</v>
      </c>
      <c r="G44" s="31" t="s">
        <v>197</v>
      </c>
      <c r="H44" s="31" t="s">
        <v>222</v>
      </c>
      <c r="I44" s="31">
        <v>69.7</v>
      </c>
      <c r="J44" s="36" t="s">
        <v>169</v>
      </c>
      <c r="K44" s="217" t="s">
        <v>350</v>
      </c>
    </row>
    <row r="45" spans="2:11" ht="42" x14ac:dyDescent="0.3">
      <c r="B45" s="34"/>
      <c r="C45" s="34"/>
      <c r="D45" s="34"/>
      <c r="E45" s="33" t="s">
        <v>356</v>
      </c>
      <c r="F45" s="33" t="s">
        <v>336</v>
      </c>
      <c r="G45" s="31" t="s">
        <v>198</v>
      </c>
      <c r="H45" s="31" t="s">
        <v>223</v>
      </c>
      <c r="I45" s="31" t="s">
        <v>224</v>
      </c>
      <c r="J45" s="37"/>
      <c r="K45" s="217"/>
    </row>
    <row r="46" spans="2:11" ht="28" x14ac:dyDescent="0.3">
      <c r="B46" s="34"/>
      <c r="C46" s="34"/>
      <c r="D46" s="34"/>
      <c r="E46" s="33" t="s">
        <v>356</v>
      </c>
      <c r="F46" s="33" t="s">
        <v>99</v>
      </c>
      <c r="G46" s="31" t="s">
        <v>199</v>
      </c>
      <c r="H46" s="31" t="s">
        <v>225</v>
      </c>
      <c r="I46" s="31" t="s">
        <v>226</v>
      </c>
      <c r="J46" s="37"/>
      <c r="K46" s="217"/>
    </row>
    <row r="47" spans="2:11" ht="21.75" customHeight="1" x14ac:dyDescent="0.3">
      <c r="B47" s="213" t="s">
        <v>100</v>
      </c>
      <c r="C47" s="213" t="s">
        <v>101</v>
      </c>
      <c r="D47" s="213" t="s">
        <v>102</v>
      </c>
      <c r="E47" s="213" t="s">
        <v>292</v>
      </c>
      <c r="F47" s="213" t="s">
        <v>467</v>
      </c>
      <c r="G47" s="219" t="s">
        <v>205</v>
      </c>
      <c r="H47" s="74">
        <v>0</v>
      </c>
      <c r="I47" s="74">
        <f>'IV skyrius VIII sk'!O12</f>
        <v>206.25299999999999</v>
      </c>
      <c r="J47" s="221"/>
      <c r="K47" s="221"/>
    </row>
    <row r="48" spans="2:11" ht="21.75" customHeight="1" x14ac:dyDescent="0.3">
      <c r="B48" s="214"/>
      <c r="C48" s="214"/>
      <c r="D48" s="214"/>
      <c r="E48" s="214"/>
      <c r="F48" s="214"/>
      <c r="G48" s="220"/>
      <c r="H48" s="77" t="s">
        <v>195</v>
      </c>
      <c r="I48" s="77" t="s">
        <v>196</v>
      </c>
      <c r="J48" s="222"/>
      <c r="K48" s="222"/>
    </row>
    <row r="49" spans="2:11" ht="19.5" customHeight="1" x14ac:dyDescent="0.3">
      <c r="B49" s="221"/>
      <c r="C49" s="221"/>
      <c r="D49" s="221"/>
      <c r="E49" s="213" t="s">
        <v>292</v>
      </c>
      <c r="F49" s="213" t="s">
        <v>476</v>
      </c>
      <c r="G49" s="219" t="s">
        <v>205</v>
      </c>
      <c r="H49" s="74">
        <v>0</v>
      </c>
      <c r="I49" s="75">
        <f>'IV skyrius VIII sk'!O13</f>
        <v>8800</v>
      </c>
      <c r="J49" s="221"/>
      <c r="K49" s="221"/>
    </row>
    <row r="50" spans="2:11" ht="18.75" customHeight="1" x14ac:dyDescent="0.3">
      <c r="B50" s="222"/>
      <c r="C50" s="222"/>
      <c r="D50" s="222"/>
      <c r="E50" s="214"/>
      <c r="F50" s="214"/>
      <c r="G50" s="220"/>
      <c r="H50" s="77" t="s">
        <v>195</v>
      </c>
      <c r="I50" s="77" t="s">
        <v>196</v>
      </c>
      <c r="J50" s="222"/>
      <c r="K50" s="222"/>
    </row>
    <row r="51" spans="2:11" ht="18.75" customHeight="1" x14ac:dyDescent="0.3">
      <c r="B51" s="221"/>
      <c r="C51" s="221"/>
      <c r="D51" s="221"/>
      <c r="E51" s="213" t="s">
        <v>292</v>
      </c>
      <c r="F51" s="213" t="s">
        <v>497</v>
      </c>
      <c r="G51" s="219" t="s">
        <v>205</v>
      </c>
      <c r="H51" s="74">
        <v>0</v>
      </c>
      <c r="I51" s="75">
        <f>'IV skyrius VIII sk'!O14</f>
        <v>4500</v>
      </c>
      <c r="J51" s="221"/>
      <c r="K51" s="221"/>
    </row>
    <row r="52" spans="2:11" x14ac:dyDescent="0.3">
      <c r="B52" s="222"/>
      <c r="C52" s="222"/>
      <c r="D52" s="222"/>
      <c r="E52" s="214"/>
      <c r="F52" s="214"/>
      <c r="G52" s="220"/>
      <c r="H52" s="77" t="s">
        <v>195</v>
      </c>
      <c r="I52" s="77" t="s">
        <v>196</v>
      </c>
      <c r="J52" s="222"/>
      <c r="K52" s="222"/>
    </row>
    <row r="53" spans="2:11" x14ac:dyDescent="0.3">
      <c r="B53" s="213" t="s">
        <v>104</v>
      </c>
      <c r="C53" s="213" t="s">
        <v>105</v>
      </c>
      <c r="D53" s="213" t="s">
        <v>106</v>
      </c>
      <c r="E53" s="213" t="s">
        <v>292</v>
      </c>
      <c r="F53" s="213" t="s">
        <v>663</v>
      </c>
      <c r="G53" s="219" t="s">
        <v>205</v>
      </c>
      <c r="H53" s="74">
        <v>0</v>
      </c>
      <c r="I53" s="75">
        <f>'IV skyrius XI sk'!O12</f>
        <v>502800</v>
      </c>
      <c r="J53" s="211"/>
      <c r="K53" s="211"/>
    </row>
    <row r="54" spans="2:11" ht="15" customHeight="1" x14ac:dyDescent="0.3">
      <c r="B54" s="214"/>
      <c r="C54" s="214"/>
      <c r="D54" s="214"/>
      <c r="E54" s="214"/>
      <c r="F54" s="214"/>
      <c r="G54" s="220"/>
      <c r="H54" s="77" t="s">
        <v>195</v>
      </c>
      <c r="I54" s="146" t="s">
        <v>196</v>
      </c>
      <c r="J54" s="212"/>
      <c r="K54" s="212"/>
    </row>
    <row r="55" spans="2:11" ht="22.5" customHeight="1" x14ac:dyDescent="0.3">
      <c r="B55" s="221"/>
      <c r="C55" s="221"/>
      <c r="D55" s="221"/>
      <c r="E55" s="213" t="s">
        <v>292</v>
      </c>
      <c r="F55" s="213" t="s">
        <v>669</v>
      </c>
      <c r="G55" s="219" t="s">
        <v>205</v>
      </c>
      <c r="H55" s="74">
        <v>0</v>
      </c>
      <c r="I55" s="184">
        <f>'IV skyrius XI sk'!O13</f>
        <v>0.17</v>
      </c>
      <c r="J55" s="211"/>
      <c r="K55" s="211"/>
    </row>
    <row r="56" spans="2:11" ht="24.75" customHeight="1" x14ac:dyDescent="0.3">
      <c r="B56" s="222"/>
      <c r="C56" s="222"/>
      <c r="D56" s="222"/>
      <c r="E56" s="214"/>
      <c r="F56" s="214"/>
      <c r="G56" s="220"/>
      <c r="H56" s="77" t="s">
        <v>195</v>
      </c>
      <c r="I56" s="77" t="s">
        <v>196</v>
      </c>
      <c r="J56" s="212"/>
      <c r="K56" s="212"/>
    </row>
    <row r="57" spans="2:11" ht="20.25" customHeight="1" x14ac:dyDescent="0.3">
      <c r="B57" s="221"/>
      <c r="C57" s="221"/>
      <c r="D57" s="221"/>
      <c r="E57" s="213" t="s">
        <v>292</v>
      </c>
      <c r="F57" s="213" t="s">
        <v>662</v>
      </c>
      <c r="G57" s="219" t="s">
        <v>205</v>
      </c>
      <c r="H57" s="74">
        <v>0</v>
      </c>
      <c r="I57" s="184">
        <f>'IV skyrius XI sk'!O14</f>
        <v>33.646000000000001</v>
      </c>
      <c r="J57" s="211"/>
      <c r="K57" s="211"/>
    </row>
    <row r="58" spans="2:11" ht="15" customHeight="1" x14ac:dyDescent="0.3">
      <c r="B58" s="222"/>
      <c r="C58" s="222"/>
      <c r="D58" s="222"/>
      <c r="E58" s="214"/>
      <c r="F58" s="214"/>
      <c r="G58" s="220"/>
      <c r="H58" s="77" t="s">
        <v>195</v>
      </c>
      <c r="I58" s="77" t="s">
        <v>196</v>
      </c>
      <c r="J58" s="212"/>
      <c r="K58" s="212"/>
    </row>
    <row r="59" spans="2:11" ht="42" x14ac:dyDescent="0.3">
      <c r="B59" s="33" t="s">
        <v>47</v>
      </c>
      <c r="C59" s="33" t="s">
        <v>108</v>
      </c>
      <c r="D59" s="33" t="s">
        <v>109</v>
      </c>
      <c r="E59" s="33" t="s">
        <v>356</v>
      </c>
      <c r="F59" s="33" t="s">
        <v>347</v>
      </c>
      <c r="G59" s="31" t="s">
        <v>200</v>
      </c>
      <c r="H59" s="31" t="s">
        <v>232</v>
      </c>
      <c r="I59" s="31" t="s">
        <v>233</v>
      </c>
      <c r="J59" s="36" t="s">
        <v>184</v>
      </c>
      <c r="K59" s="217" t="s">
        <v>369</v>
      </c>
    </row>
    <row r="60" spans="2:11" ht="28" x14ac:dyDescent="0.3">
      <c r="B60" s="34"/>
      <c r="C60" s="34"/>
      <c r="D60" s="34"/>
      <c r="E60" s="33" t="s">
        <v>356</v>
      </c>
      <c r="F60" s="33" t="s">
        <v>182</v>
      </c>
      <c r="G60" s="31" t="s">
        <v>201</v>
      </c>
      <c r="H60" s="31" t="s">
        <v>234</v>
      </c>
      <c r="I60" s="31" t="s">
        <v>235</v>
      </c>
      <c r="J60" s="37"/>
      <c r="K60" s="217"/>
    </row>
    <row r="61" spans="2:11" ht="28" x14ac:dyDescent="0.3">
      <c r="B61" s="227"/>
      <c r="C61" s="227"/>
      <c r="D61" s="227"/>
      <c r="E61" s="230" t="s">
        <v>356</v>
      </c>
      <c r="F61" s="230" t="s">
        <v>110</v>
      </c>
      <c r="G61" s="218" t="s">
        <v>202</v>
      </c>
      <c r="H61" s="218" t="s">
        <v>367</v>
      </c>
      <c r="I61" s="218" t="s">
        <v>368</v>
      </c>
      <c r="J61" s="232"/>
      <c r="K61" s="36" t="s">
        <v>351</v>
      </c>
    </row>
    <row r="62" spans="2:11" ht="42" x14ac:dyDescent="0.3">
      <c r="B62" s="227"/>
      <c r="C62" s="227"/>
      <c r="D62" s="227"/>
      <c r="E62" s="230"/>
      <c r="F62" s="230"/>
      <c r="G62" s="218"/>
      <c r="H62" s="218"/>
      <c r="I62" s="218"/>
      <c r="J62" s="232"/>
      <c r="K62" s="36" t="s">
        <v>111</v>
      </c>
    </row>
    <row r="63" spans="2:11" ht="42" x14ac:dyDescent="0.3">
      <c r="B63" s="34"/>
      <c r="C63" s="34"/>
      <c r="D63" s="34"/>
      <c r="E63" s="33" t="s">
        <v>356</v>
      </c>
      <c r="F63" s="33" t="s">
        <v>338</v>
      </c>
      <c r="G63" s="31" t="s">
        <v>203</v>
      </c>
      <c r="H63" s="31" t="s">
        <v>396</v>
      </c>
      <c r="I63" s="31" t="s">
        <v>372</v>
      </c>
      <c r="J63" s="37"/>
      <c r="K63" s="217" t="s">
        <v>352</v>
      </c>
    </row>
    <row r="64" spans="2:11" ht="42" x14ac:dyDescent="0.3">
      <c r="B64" s="34"/>
      <c r="C64" s="34"/>
      <c r="D64" s="34"/>
      <c r="E64" s="33" t="s">
        <v>356</v>
      </c>
      <c r="F64" s="33" t="s">
        <v>339</v>
      </c>
      <c r="G64" s="31" t="s">
        <v>204</v>
      </c>
      <c r="H64" s="31" t="s">
        <v>397</v>
      </c>
      <c r="I64" s="31" t="s">
        <v>373</v>
      </c>
      <c r="J64" s="37"/>
      <c r="K64" s="217"/>
    </row>
    <row r="65" spans="2:11" ht="70" x14ac:dyDescent="0.3">
      <c r="B65" s="227"/>
      <c r="C65" s="227"/>
      <c r="D65" s="227"/>
      <c r="E65" s="230" t="s">
        <v>356</v>
      </c>
      <c r="F65" s="225" t="s">
        <v>580</v>
      </c>
      <c r="G65" s="219" t="s">
        <v>209</v>
      </c>
      <c r="H65" s="238" t="s">
        <v>652</v>
      </c>
      <c r="I65" s="219" t="s">
        <v>236</v>
      </c>
      <c r="J65" s="232"/>
      <c r="K65" s="36" t="s">
        <v>353</v>
      </c>
    </row>
    <row r="66" spans="2:11" ht="102" x14ac:dyDescent="0.3">
      <c r="B66" s="227"/>
      <c r="C66" s="227"/>
      <c r="D66" s="227"/>
      <c r="E66" s="230"/>
      <c r="F66" s="228"/>
      <c r="G66" s="229"/>
      <c r="H66" s="239"/>
      <c r="I66" s="229"/>
      <c r="J66" s="232"/>
      <c r="K66" s="36" t="s">
        <v>581</v>
      </c>
    </row>
    <row r="67" spans="2:11" ht="28" x14ac:dyDescent="0.3">
      <c r="B67" s="34"/>
      <c r="C67" s="34"/>
      <c r="D67" s="34"/>
      <c r="E67" s="33" t="s">
        <v>356</v>
      </c>
      <c r="F67" s="33" t="s">
        <v>340</v>
      </c>
      <c r="G67" s="31" t="s">
        <v>208</v>
      </c>
      <c r="H67" s="31" t="s">
        <v>237</v>
      </c>
      <c r="I67" s="31" t="s">
        <v>422</v>
      </c>
      <c r="J67" s="37"/>
      <c r="K67" s="217" t="s">
        <v>354</v>
      </c>
    </row>
    <row r="68" spans="2:11" ht="28" x14ac:dyDescent="0.3">
      <c r="B68" s="34"/>
      <c r="C68" s="34"/>
      <c r="D68" s="34"/>
      <c r="E68" s="33" t="s">
        <v>356</v>
      </c>
      <c r="F68" s="33" t="s">
        <v>341</v>
      </c>
      <c r="G68" s="31" t="s">
        <v>207</v>
      </c>
      <c r="H68" s="31" t="s">
        <v>419</v>
      </c>
      <c r="I68" s="31" t="s">
        <v>420</v>
      </c>
      <c r="J68" s="37"/>
      <c r="K68" s="217"/>
    </row>
    <row r="69" spans="2:11" ht="84" x14ac:dyDescent="0.3">
      <c r="B69" s="34"/>
      <c r="C69" s="34"/>
      <c r="D69" s="34"/>
      <c r="E69" s="33" t="s">
        <v>356</v>
      </c>
      <c r="F69" s="33" t="s">
        <v>342</v>
      </c>
      <c r="G69" s="31" t="s">
        <v>206</v>
      </c>
      <c r="H69" s="31" t="s">
        <v>238</v>
      </c>
      <c r="I69" s="31" t="s">
        <v>239</v>
      </c>
      <c r="J69" s="37"/>
      <c r="K69" s="36" t="s">
        <v>355</v>
      </c>
    </row>
    <row r="70" spans="2:11" x14ac:dyDescent="0.3">
      <c r="B70" s="213" t="s">
        <v>112</v>
      </c>
      <c r="C70" s="213" t="s">
        <v>121</v>
      </c>
      <c r="D70" s="213" t="s">
        <v>113</v>
      </c>
      <c r="E70" s="213" t="s">
        <v>292</v>
      </c>
      <c r="F70" s="213" t="s">
        <v>240</v>
      </c>
      <c r="G70" s="219" t="s">
        <v>205</v>
      </c>
      <c r="H70" s="74">
        <v>0</v>
      </c>
      <c r="I70" s="75">
        <f>'IV skyrius II sk'!O12</f>
        <v>1</v>
      </c>
      <c r="J70" s="211"/>
      <c r="K70" s="211"/>
    </row>
    <row r="71" spans="2:11" x14ac:dyDescent="0.3">
      <c r="B71" s="214"/>
      <c r="C71" s="214"/>
      <c r="D71" s="214"/>
      <c r="E71" s="214"/>
      <c r="F71" s="214"/>
      <c r="G71" s="220"/>
      <c r="H71" s="77" t="s">
        <v>195</v>
      </c>
      <c r="I71" s="77" t="s">
        <v>196</v>
      </c>
      <c r="J71" s="212"/>
      <c r="K71" s="212"/>
    </row>
    <row r="72" spans="2:11" x14ac:dyDescent="0.3">
      <c r="B72" s="211"/>
      <c r="C72" s="211"/>
      <c r="D72" s="211"/>
      <c r="E72" s="213" t="s">
        <v>292</v>
      </c>
      <c r="F72" s="213" t="s">
        <v>361</v>
      </c>
      <c r="G72" s="219" t="s">
        <v>403</v>
      </c>
      <c r="H72" s="140">
        <v>0</v>
      </c>
      <c r="I72" s="145">
        <f>'IV skyrius V sk'!O12</f>
        <v>14490</v>
      </c>
      <c r="J72" s="211"/>
      <c r="K72" s="211"/>
    </row>
    <row r="73" spans="2:11" x14ac:dyDescent="0.3">
      <c r="B73" s="212"/>
      <c r="C73" s="212"/>
      <c r="D73" s="212"/>
      <c r="E73" s="214"/>
      <c r="F73" s="214"/>
      <c r="G73" s="220"/>
      <c r="H73" s="77" t="s">
        <v>195</v>
      </c>
      <c r="I73" s="77" t="s">
        <v>196</v>
      </c>
      <c r="J73" s="212"/>
      <c r="K73" s="212"/>
    </row>
    <row r="74" spans="2:11" ht="22.5" customHeight="1" x14ac:dyDescent="0.3">
      <c r="B74" s="211"/>
      <c r="C74" s="211"/>
      <c r="D74" s="211"/>
      <c r="E74" s="209" t="s">
        <v>292</v>
      </c>
      <c r="F74" s="209" t="s">
        <v>640</v>
      </c>
      <c r="G74" s="238" t="s">
        <v>403</v>
      </c>
      <c r="H74" s="181" t="s">
        <v>651</v>
      </c>
      <c r="I74" s="182">
        <f>'IV skyrius V sk'!O13</f>
        <v>95000</v>
      </c>
      <c r="J74" s="165"/>
      <c r="K74" s="165"/>
    </row>
    <row r="75" spans="2:11" ht="23.25" customHeight="1" x14ac:dyDescent="0.3">
      <c r="B75" s="212"/>
      <c r="C75" s="212"/>
      <c r="D75" s="212"/>
      <c r="E75" s="210"/>
      <c r="F75" s="210"/>
      <c r="G75" s="240"/>
      <c r="H75" s="183" t="s">
        <v>195</v>
      </c>
      <c r="I75" s="183" t="s">
        <v>196</v>
      </c>
      <c r="J75" s="165"/>
      <c r="K75" s="165"/>
    </row>
    <row r="76" spans="2:11" ht="15" customHeight="1" x14ac:dyDescent="0.3">
      <c r="B76" s="213" t="s">
        <v>114</v>
      </c>
      <c r="C76" s="213" t="s">
        <v>115</v>
      </c>
      <c r="D76" s="213" t="s">
        <v>116</v>
      </c>
      <c r="E76" s="213" t="s">
        <v>292</v>
      </c>
      <c r="F76" s="213" t="s">
        <v>385</v>
      </c>
      <c r="G76" s="219" t="s">
        <v>205</v>
      </c>
      <c r="H76" s="91">
        <v>0</v>
      </c>
      <c r="I76" s="145">
        <f>'IV skyrius VI sk'!O45</f>
        <v>6631</v>
      </c>
      <c r="J76" s="211"/>
      <c r="K76" s="211"/>
    </row>
    <row r="77" spans="2:11" x14ac:dyDescent="0.3">
      <c r="B77" s="214"/>
      <c r="C77" s="214"/>
      <c r="D77" s="214"/>
      <c r="E77" s="214"/>
      <c r="F77" s="214"/>
      <c r="G77" s="220"/>
      <c r="H77" s="92" t="s">
        <v>195</v>
      </c>
      <c r="I77" s="93" t="s">
        <v>196</v>
      </c>
      <c r="J77" s="212"/>
      <c r="K77" s="212"/>
    </row>
    <row r="78" spans="2:11" x14ac:dyDescent="0.3">
      <c r="B78" s="211"/>
      <c r="C78" s="211"/>
      <c r="D78" s="211"/>
      <c r="E78" s="213" t="s">
        <v>292</v>
      </c>
      <c r="F78" s="213" t="s">
        <v>395</v>
      </c>
      <c r="G78" s="219" t="s">
        <v>205</v>
      </c>
      <c r="H78" s="91">
        <v>0</v>
      </c>
      <c r="I78" s="145">
        <f>'IV skyrius VI sk'!O46</f>
        <v>3360</v>
      </c>
      <c r="J78" s="211"/>
      <c r="K78" s="211"/>
    </row>
    <row r="79" spans="2:11" x14ac:dyDescent="0.3">
      <c r="B79" s="212"/>
      <c r="C79" s="212"/>
      <c r="D79" s="212"/>
      <c r="E79" s="214"/>
      <c r="F79" s="214"/>
      <c r="G79" s="220"/>
      <c r="H79" s="92" t="s">
        <v>195</v>
      </c>
      <c r="I79" s="77" t="s">
        <v>196</v>
      </c>
      <c r="J79" s="212"/>
      <c r="K79" s="212"/>
    </row>
    <row r="80" spans="2:11" x14ac:dyDescent="0.3">
      <c r="B80" s="211"/>
      <c r="C80" s="211"/>
      <c r="D80" s="211"/>
      <c r="E80" s="213" t="s">
        <v>292</v>
      </c>
      <c r="F80" s="213" t="s">
        <v>410</v>
      </c>
      <c r="G80" s="219" t="s">
        <v>205</v>
      </c>
      <c r="H80" s="105">
        <v>0</v>
      </c>
      <c r="I80" s="145">
        <v>2093</v>
      </c>
      <c r="J80" s="211"/>
      <c r="K80" s="211"/>
    </row>
    <row r="81" spans="2:11" x14ac:dyDescent="0.3">
      <c r="B81" s="212"/>
      <c r="C81" s="212"/>
      <c r="D81" s="212"/>
      <c r="E81" s="214"/>
      <c r="F81" s="214"/>
      <c r="G81" s="220"/>
      <c r="H81" s="92" t="s">
        <v>195</v>
      </c>
      <c r="I81" s="77" t="s">
        <v>196</v>
      </c>
      <c r="J81" s="212"/>
      <c r="K81" s="212"/>
    </row>
    <row r="82" spans="2:11" x14ac:dyDescent="0.3">
      <c r="B82" s="221"/>
      <c r="C82" s="221"/>
      <c r="D82" s="221"/>
      <c r="E82" s="213" t="s">
        <v>292</v>
      </c>
      <c r="F82" s="213" t="s">
        <v>515</v>
      </c>
      <c r="G82" s="219" t="s">
        <v>403</v>
      </c>
      <c r="H82" s="140">
        <v>0</v>
      </c>
      <c r="I82" s="145" cm="1">
        <f t="array" ref="I82">'IV skyrius IX sk'!O12:O12</f>
        <v>3</v>
      </c>
      <c r="J82" s="221"/>
      <c r="K82" s="221"/>
    </row>
    <row r="83" spans="2:11" x14ac:dyDescent="0.3">
      <c r="B83" s="222"/>
      <c r="C83" s="222"/>
      <c r="D83" s="222"/>
      <c r="E83" s="214"/>
      <c r="F83" s="214"/>
      <c r="G83" s="220"/>
      <c r="H83" s="146" t="s">
        <v>195</v>
      </c>
      <c r="I83" s="146" t="s">
        <v>196</v>
      </c>
      <c r="J83" s="222"/>
      <c r="K83" s="222"/>
    </row>
    <row r="84" spans="2:11" x14ac:dyDescent="0.3">
      <c r="B84" s="237"/>
      <c r="C84" s="237"/>
      <c r="D84" s="237"/>
      <c r="E84" s="216" t="s">
        <v>292</v>
      </c>
      <c r="F84" s="216" t="s">
        <v>633</v>
      </c>
      <c r="G84" s="215" t="s">
        <v>403</v>
      </c>
      <c r="H84" s="178">
        <v>0</v>
      </c>
      <c r="I84" s="179">
        <f>'IV skyrius XII sk'!O12</f>
        <v>10000</v>
      </c>
      <c r="J84" s="237"/>
      <c r="K84" s="237"/>
    </row>
    <row r="85" spans="2:11" x14ac:dyDescent="0.3">
      <c r="B85" s="237"/>
      <c r="C85" s="237"/>
      <c r="D85" s="237"/>
      <c r="E85" s="216"/>
      <c r="F85" s="216"/>
      <c r="G85" s="215"/>
      <c r="H85" s="180" t="s">
        <v>195</v>
      </c>
      <c r="I85" s="180" t="s">
        <v>196</v>
      </c>
      <c r="J85" s="237"/>
      <c r="K85" s="237"/>
    </row>
    <row r="86" spans="2:11" x14ac:dyDescent="0.3">
      <c r="B86" s="23"/>
      <c r="C86" s="231"/>
      <c r="D86" s="233"/>
      <c r="E86" s="233"/>
      <c r="F86" s="233"/>
      <c r="G86" s="233"/>
      <c r="H86" s="233"/>
      <c r="I86" s="233"/>
      <c r="J86" s="233"/>
      <c r="K86" s="233"/>
    </row>
    <row r="87" spans="2:11" x14ac:dyDescent="0.3">
      <c r="B87" s="23"/>
      <c r="C87" s="231"/>
      <c r="D87" s="231"/>
      <c r="E87" s="231"/>
      <c r="F87" s="231"/>
      <c r="G87" s="231"/>
      <c r="H87" s="231"/>
      <c r="I87" s="231"/>
      <c r="J87" s="231"/>
      <c r="K87" s="231"/>
    </row>
    <row r="88" spans="2:11" x14ac:dyDescent="0.3">
      <c r="E88" s="147"/>
    </row>
  </sheetData>
  <mergeCells count="250">
    <mergeCell ref="J53:J54"/>
    <mergeCell ref="D57:D58"/>
    <mergeCell ref="C57:C58"/>
    <mergeCell ref="B57:B58"/>
    <mergeCell ref="D55:D56"/>
    <mergeCell ref="C55:C56"/>
    <mergeCell ref="B55:B56"/>
    <mergeCell ref="D53:D54"/>
    <mergeCell ref="C53:C54"/>
    <mergeCell ref="B53:B54"/>
    <mergeCell ref="K84:K85"/>
    <mergeCell ref="J84:J85"/>
    <mergeCell ref="D84:D85"/>
    <mergeCell ref="C84:C85"/>
    <mergeCell ref="B84:B85"/>
    <mergeCell ref="K57:K58"/>
    <mergeCell ref="J57:J58"/>
    <mergeCell ref="K55:K56"/>
    <mergeCell ref="J55:J56"/>
    <mergeCell ref="E70:E71"/>
    <mergeCell ref="H65:H66"/>
    <mergeCell ref="I65:I66"/>
    <mergeCell ref="J65:J66"/>
    <mergeCell ref="B74:B75"/>
    <mergeCell ref="K82:K83"/>
    <mergeCell ref="J82:J83"/>
    <mergeCell ref="G82:G83"/>
    <mergeCell ref="F82:F83"/>
    <mergeCell ref="E82:E83"/>
    <mergeCell ref="D82:D83"/>
    <mergeCell ref="C82:C83"/>
    <mergeCell ref="B82:B83"/>
    <mergeCell ref="E80:E81"/>
    <mergeCell ref="G74:G75"/>
    <mergeCell ref="K32:K33"/>
    <mergeCell ref="J32:J33"/>
    <mergeCell ref="G32:G33"/>
    <mergeCell ref="F32:F33"/>
    <mergeCell ref="E32:E33"/>
    <mergeCell ref="D32:D33"/>
    <mergeCell ref="C32:C33"/>
    <mergeCell ref="B32:B33"/>
    <mergeCell ref="C28:C29"/>
    <mergeCell ref="B28:B29"/>
    <mergeCell ref="K30:K31"/>
    <mergeCell ref="J30:J31"/>
    <mergeCell ref="G30:G31"/>
    <mergeCell ref="F30:F31"/>
    <mergeCell ref="E30:E31"/>
    <mergeCell ref="D30:D31"/>
    <mergeCell ref="C30:C31"/>
    <mergeCell ref="B30:B31"/>
    <mergeCell ref="K28:K29"/>
    <mergeCell ref="J28:J29"/>
    <mergeCell ref="G28:G29"/>
    <mergeCell ref="F28:F29"/>
    <mergeCell ref="E28:E29"/>
    <mergeCell ref="D28:D29"/>
    <mergeCell ref="K49:K50"/>
    <mergeCell ref="J49:J50"/>
    <mergeCell ref="G49:G50"/>
    <mergeCell ref="F49:F50"/>
    <mergeCell ref="E49:E50"/>
    <mergeCell ref="D49:D50"/>
    <mergeCell ref="C49:C50"/>
    <mergeCell ref="G51:G52"/>
    <mergeCell ref="F51:F52"/>
    <mergeCell ref="D72:D73"/>
    <mergeCell ref="C72:C73"/>
    <mergeCell ref="E53:E54"/>
    <mergeCell ref="D42:D43"/>
    <mergeCell ref="E42:E43"/>
    <mergeCell ref="D70:D71"/>
    <mergeCell ref="B47:B48"/>
    <mergeCell ref="B51:B52"/>
    <mergeCell ref="B49:B50"/>
    <mergeCell ref="D51:D52"/>
    <mergeCell ref="C51:C52"/>
    <mergeCell ref="K22:K23"/>
    <mergeCell ref="J22:J23"/>
    <mergeCell ref="F24:F25"/>
    <mergeCell ref="E24:E25"/>
    <mergeCell ref="F26:F27"/>
    <mergeCell ref="E26:E27"/>
    <mergeCell ref="K24:K25"/>
    <mergeCell ref="J24:J25"/>
    <mergeCell ref="F22:F23"/>
    <mergeCell ref="E22:E23"/>
    <mergeCell ref="J26:J27"/>
    <mergeCell ref="G26:G27"/>
    <mergeCell ref="B2:K2"/>
    <mergeCell ref="B3:K3"/>
    <mergeCell ref="K44:K46"/>
    <mergeCell ref="B6:B7"/>
    <mergeCell ref="C6:D6"/>
    <mergeCell ref="E6:E7"/>
    <mergeCell ref="F6:I6"/>
    <mergeCell ref="J6:J7"/>
    <mergeCell ref="B36:B37"/>
    <mergeCell ref="F36:F37"/>
    <mergeCell ref="G36:G37"/>
    <mergeCell ref="J36:J37"/>
    <mergeCell ref="K36:K37"/>
    <mergeCell ref="B34:B35"/>
    <mergeCell ref="C34:C35"/>
    <mergeCell ref="D34:D35"/>
    <mergeCell ref="K6:K7"/>
    <mergeCell ref="C26:C27"/>
    <mergeCell ref="B20:B21"/>
    <mergeCell ref="G24:G25"/>
    <mergeCell ref="G34:G35"/>
    <mergeCell ref="J34:J35"/>
    <mergeCell ref="K34:K35"/>
    <mergeCell ref="K26:K27"/>
    <mergeCell ref="K20:K21"/>
    <mergeCell ref="J20:J21"/>
    <mergeCell ref="F20:F21"/>
    <mergeCell ref="E20:E21"/>
    <mergeCell ref="D20:D21"/>
    <mergeCell ref="C20:C21"/>
    <mergeCell ref="D24:D25"/>
    <mergeCell ref="C87:K87"/>
    <mergeCell ref="B61:B62"/>
    <mergeCell ref="C61:C62"/>
    <mergeCell ref="D61:D62"/>
    <mergeCell ref="J61:J62"/>
    <mergeCell ref="E61:E62"/>
    <mergeCell ref="F61:F62"/>
    <mergeCell ref="G61:G62"/>
    <mergeCell ref="H61:H62"/>
    <mergeCell ref="C86:K86"/>
    <mergeCell ref="B22:B23"/>
    <mergeCell ref="C70:C71"/>
    <mergeCell ref="C38:C39"/>
    <mergeCell ref="C40:C41"/>
    <mergeCell ref="B70:B71"/>
    <mergeCell ref="B42:B43"/>
    <mergeCell ref="C42:C43"/>
    <mergeCell ref="K16:K17"/>
    <mergeCell ref="J16:J17"/>
    <mergeCell ref="F16:F17"/>
    <mergeCell ref="E16:E17"/>
    <mergeCell ref="D16:D17"/>
    <mergeCell ref="C18:C19"/>
    <mergeCell ref="B18:B19"/>
    <mergeCell ref="K18:K19"/>
    <mergeCell ref="J18:J19"/>
    <mergeCell ref="F18:F19"/>
    <mergeCell ref="E18:E19"/>
    <mergeCell ref="D18:D19"/>
    <mergeCell ref="C16:C17"/>
    <mergeCell ref="D26:D27"/>
    <mergeCell ref="C24:C25"/>
    <mergeCell ref="B26:B27"/>
    <mergeCell ref="D22:D23"/>
    <mergeCell ref="B24:B25"/>
    <mergeCell ref="C22:C23"/>
    <mergeCell ref="C36:C37"/>
    <mergeCell ref="D36:D37"/>
    <mergeCell ref="B16:B17"/>
    <mergeCell ref="E36:E37"/>
    <mergeCell ref="D38:D39"/>
    <mergeCell ref="E38:E39"/>
    <mergeCell ref="B72:B73"/>
    <mergeCell ref="F70:F71"/>
    <mergeCell ref="G70:G71"/>
    <mergeCell ref="B65:B66"/>
    <mergeCell ref="F65:F66"/>
    <mergeCell ref="G65:G66"/>
    <mergeCell ref="G42:G43"/>
    <mergeCell ref="E57:E58"/>
    <mergeCell ref="E55:E56"/>
    <mergeCell ref="B38:B39"/>
    <mergeCell ref="B40:B41"/>
    <mergeCell ref="D40:D41"/>
    <mergeCell ref="E40:E41"/>
    <mergeCell ref="E47:E48"/>
    <mergeCell ref="D47:D48"/>
    <mergeCell ref="C47:C48"/>
    <mergeCell ref="E51:E52"/>
    <mergeCell ref="C65:C66"/>
    <mergeCell ref="D65:D66"/>
    <mergeCell ref="E65:E66"/>
    <mergeCell ref="E72:E73"/>
    <mergeCell ref="J42:J43"/>
    <mergeCell ref="K42:K43"/>
    <mergeCell ref="K40:K41"/>
    <mergeCell ref="F38:F39"/>
    <mergeCell ref="F40:F41"/>
    <mergeCell ref="K67:K68"/>
    <mergeCell ref="J70:J71"/>
    <mergeCell ref="K72:K73"/>
    <mergeCell ref="J72:J73"/>
    <mergeCell ref="F72:F73"/>
    <mergeCell ref="F42:F43"/>
    <mergeCell ref="J40:J41"/>
    <mergeCell ref="G40:G41"/>
    <mergeCell ref="G38:G39"/>
    <mergeCell ref="J38:J39"/>
    <mergeCell ref="G53:G54"/>
    <mergeCell ref="F53:F54"/>
    <mergeCell ref="G72:G73"/>
    <mergeCell ref="K63:K64"/>
    <mergeCell ref="K53:K54"/>
    <mergeCell ref="G57:G58"/>
    <mergeCell ref="F57:F58"/>
    <mergeCell ref="G55:G56"/>
    <mergeCell ref="F55:F56"/>
    <mergeCell ref="E34:E35"/>
    <mergeCell ref="F34:F35"/>
    <mergeCell ref="K59:K60"/>
    <mergeCell ref="I61:I62"/>
    <mergeCell ref="G80:G81"/>
    <mergeCell ref="F80:F81"/>
    <mergeCell ref="F78:F79"/>
    <mergeCell ref="G78:G79"/>
    <mergeCell ref="G76:G77"/>
    <mergeCell ref="F76:F77"/>
    <mergeCell ref="K70:K71"/>
    <mergeCell ref="K76:K77"/>
    <mergeCell ref="J76:J77"/>
    <mergeCell ref="K78:K79"/>
    <mergeCell ref="J78:J79"/>
    <mergeCell ref="K80:K81"/>
    <mergeCell ref="J80:J81"/>
    <mergeCell ref="K47:K48"/>
    <mergeCell ref="J47:J48"/>
    <mergeCell ref="F47:F48"/>
    <mergeCell ref="G47:G48"/>
    <mergeCell ref="K51:K52"/>
    <mergeCell ref="J51:J52"/>
    <mergeCell ref="K38:K39"/>
    <mergeCell ref="F74:F75"/>
    <mergeCell ref="E74:E75"/>
    <mergeCell ref="D80:D81"/>
    <mergeCell ref="C80:C81"/>
    <mergeCell ref="B80:B81"/>
    <mergeCell ref="B78:B79"/>
    <mergeCell ref="B76:B77"/>
    <mergeCell ref="G84:G85"/>
    <mergeCell ref="F84:F85"/>
    <mergeCell ref="E84:E85"/>
    <mergeCell ref="E78:E79"/>
    <mergeCell ref="D78:D79"/>
    <mergeCell ref="C78:C79"/>
    <mergeCell ref="E76:E77"/>
    <mergeCell ref="D76:D77"/>
    <mergeCell ref="C76:C77"/>
    <mergeCell ref="D74:D75"/>
    <mergeCell ref="C74:C75"/>
  </mergeCells>
  <pageMargins left="0.7" right="0.7" top="0.75" bottom="0.75" header="0.3" footer="0.3"/>
  <pageSetup paperSize="8" scale="4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2"/>
  <sheetViews>
    <sheetView workbookViewId="0">
      <selection sqref="A1:XFD1048576"/>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2.7265625" bestFit="1" customWidth="1"/>
    <col min="19" max="19" width="12.7265625" style="25" bestFit="1" customWidth="1"/>
    <col min="20" max="20" width="17.1796875" customWidth="1"/>
    <col min="21" max="21" width="14.26953125" customWidth="1"/>
    <col min="22" max="22" width="10.726562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460</v>
      </c>
      <c r="C5" s="235"/>
      <c r="D5" s="235"/>
      <c r="E5" s="235"/>
      <c r="F5" s="235"/>
      <c r="G5" s="235"/>
      <c r="H5" s="235"/>
      <c r="I5" s="235"/>
      <c r="J5" s="235"/>
      <c r="K5" s="235"/>
      <c r="L5" s="235"/>
      <c r="M5" s="235"/>
      <c r="N5" s="235"/>
      <c r="O5" s="235"/>
      <c r="P5" s="235"/>
      <c r="Q5" s="235"/>
    </row>
    <row r="6" spans="2:19" x14ac:dyDescent="0.35">
      <c r="B6" s="235" t="s">
        <v>461</v>
      </c>
      <c r="C6" s="235"/>
      <c r="D6" s="235"/>
      <c r="E6" s="235"/>
      <c r="F6" s="235"/>
      <c r="G6" s="235"/>
      <c r="H6" s="235"/>
      <c r="I6" s="235"/>
      <c r="J6" s="235"/>
      <c r="K6" s="235"/>
      <c r="L6" s="235"/>
      <c r="M6" s="235"/>
      <c r="N6" s="235"/>
      <c r="O6" s="235"/>
      <c r="P6" s="235"/>
      <c r="Q6" s="235"/>
    </row>
    <row r="8" spans="2:19" ht="15" customHeight="1" x14ac:dyDescent="0.35">
      <c r="B8" s="245" t="s">
        <v>41</v>
      </c>
      <c r="C8" s="245"/>
      <c r="D8" s="245"/>
      <c r="E8" s="245"/>
      <c r="F8" s="245"/>
      <c r="G8" s="245"/>
      <c r="H8" s="245"/>
      <c r="I8" s="245"/>
      <c r="J8" s="245"/>
      <c r="K8" s="245"/>
      <c r="L8" s="245"/>
      <c r="M8" s="245"/>
      <c r="N8" s="245"/>
      <c r="O8" s="245"/>
      <c r="P8" s="245"/>
      <c r="Q8" s="245"/>
    </row>
    <row r="9" spans="2:19" ht="15" customHeight="1" x14ac:dyDescent="0.35">
      <c r="B9" s="236" t="s">
        <v>39</v>
      </c>
      <c r="C9" s="236" t="s">
        <v>55</v>
      </c>
      <c r="D9" s="236"/>
      <c r="E9" s="257" t="s">
        <v>40</v>
      </c>
      <c r="F9" s="257"/>
      <c r="G9" s="257"/>
      <c r="H9" s="257"/>
      <c r="I9" s="257"/>
      <c r="J9" s="257"/>
      <c r="K9" s="305" t="s">
        <v>462</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68">
        <v>1</v>
      </c>
      <c r="C11" s="360">
        <v>2</v>
      </c>
      <c r="D11" s="360"/>
      <c r="E11" s="282">
        <v>3</v>
      </c>
      <c r="F11" s="282"/>
      <c r="G11" s="282"/>
      <c r="H11" s="282"/>
      <c r="I11" s="282"/>
      <c r="J11" s="282"/>
      <c r="K11" s="283">
        <v>4</v>
      </c>
      <c r="L11" s="283"/>
      <c r="M11" s="283"/>
      <c r="N11" s="46">
        <v>5</v>
      </c>
      <c r="O11" s="282">
        <v>6</v>
      </c>
      <c r="P11" s="282"/>
      <c r="Q11" s="282"/>
      <c r="S11" s="48"/>
    </row>
    <row r="12" spans="2:19" ht="29.25" customHeight="1" x14ac:dyDescent="0.35">
      <c r="B12" s="62" t="s">
        <v>43</v>
      </c>
      <c r="C12" s="262" t="s">
        <v>463</v>
      </c>
      <c r="D12" s="263"/>
      <c r="E12" s="307" t="s">
        <v>107</v>
      </c>
      <c r="F12" s="307"/>
      <c r="G12" s="307"/>
      <c r="H12" s="307"/>
      <c r="I12" s="307"/>
      <c r="J12" s="307"/>
      <c r="K12" s="306">
        <v>0</v>
      </c>
      <c r="L12" s="306"/>
      <c r="M12" s="306"/>
      <c r="N12" s="12">
        <v>0</v>
      </c>
      <c r="O12" s="432">
        <f>O42+O53</f>
        <v>206.25299999999999</v>
      </c>
      <c r="P12" s="433"/>
      <c r="Q12" s="434"/>
    </row>
    <row r="13" spans="2:19" x14ac:dyDescent="0.35">
      <c r="B13" s="62" t="s">
        <v>45</v>
      </c>
      <c r="C13" s="262" t="s">
        <v>464</v>
      </c>
      <c r="D13" s="263"/>
      <c r="E13" s="279" t="s">
        <v>337</v>
      </c>
      <c r="F13" s="280"/>
      <c r="G13" s="280"/>
      <c r="H13" s="280"/>
      <c r="I13" s="280"/>
      <c r="J13" s="281"/>
      <c r="K13" s="264">
        <v>0</v>
      </c>
      <c r="L13" s="265"/>
      <c r="M13" s="266"/>
      <c r="N13" s="12">
        <v>0</v>
      </c>
      <c r="O13" s="267">
        <f>O54</f>
        <v>8800</v>
      </c>
      <c r="P13" s="268"/>
      <c r="Q13" s="269"/>
    </row>
    <row r="14" spans="2:19" x14ac:dyDescent="0.35">
      <c r="B14" s="62" t="s">
        <v>47</v>
      </c>
      <c r="C14" s="262" t="s">
        <v>465</v>
      </c>
      <c r="D14" s="263"/>
      <c r="E14" s="279" t="s">
        <v>103</v>
      </c>
      <c r="F14" s="280"/>
      <c r="G14" s="280"/>
      <c r="H14" s="280"/>
      <c r="I14" s="280"/>
      <c r="J14" s="281"/>
      <c r="K14" s="264">
        <v>0</v>
      </c>
      <c r="L14" s="265"/>
      <c r="M14" s="266"/>
      <c r="N14" s="12">
        <v>0</v>
      </c>
      <c r="O14" s="267">
        <f>O117</f>
        <v>4500</v>
      </c>
      <c r="P14" s="268"/>
      <c r="Q14" s="269"/>
    </row>
    <row r="17" spans="2:19" x14ac:dyDescent="0.35">
      <c r="B17" s="245" t="s">
        <v>38</v>
      </c>
      <c r="C17" s="245"/>
      <c r="D17" s="245"/>
      <c r="E17" s="245"/>
      <c r="F17" s="245"/>
      <c r="G17" s="245"/>
      <c r="H17" s="245"/>
      <c r="I17" s="245"/>
      <c r="J17" s="245"/>
      <c r="K17" s="245"/>
      <c r="L17" s="245"/>
      <c r="M17" s="245"/>
      <c r="N17" s="245"/>
      <c r="O17" s="245"/>
      <c r="P17" s="245"/>
      <c r="Q17" s="245"/>
    </row>
    <row r="18" spans="2:19" x14ac:dyDescent="0.35">
      <c r="B18" s="273" t="s">
        <v>56</v>
      </c>
      <c r="C18" s="273"/>
      <c r="D18" s="273"/>
      <c r="E18" s="273"/>
      <c r="F18" s="273"/>
      <c r="G18" s="273"/>
      <c r="H18" s="273"/>
      <c r="I18" s="273"/>
      <c r="J18" s="273"/>
      <c r="K18" s="273"/>
      <c r="L18" s="273"/>
      <c r="M18" s="273"/>
      <c r="N18" s="273" t="s">
        <v>27</v>
      </c>
      <c r="O18" s="273"/>
      <c r="P18" s="273"/>
      <c r="Q18" s="273"/>
    </row>
    <row r="19" spans="2:19" s="47" customFormat="1" ht="12" x14ac:dyDescent="0.3">
      <c r="B19" s="242">
        <v>1</v>
      </c>
      <c r="C19" s="242"/>
      <c r="D19" s="242"/>
      <c r="E19" s="242"/>
      <c r="F19" s="242"/>
      <c r="G19" s="242"/>
      <c r="H19" s="242"/>
      <c r="I19" s="242"/>
      <c r="J19" s="242"/>
      <c r="K19" s="242"/>
      <c r="L19" s="242"/>
      <c r="M19" s="242"/>
      <c r="N19" s="242">
        <v>2</v>
      </c>
      <c r="O19" s="242"/>
      <c r="P19" s="242"/>
      <c r="Q19" s="242"/>
      <c r="S19" s="48"/>
    </row>
    <row r="20" spans="2:19" x14ac:dyDescent="0.35">
      <c r="B20" s="243" t="s">
        <v>28</v>
      </c>
      <c r="C20" s="243"/>
      <c r="D20" s="243"/>
      <c r="E20" s="243"/>
      <c r="F20" s="243"/>
      <c r="G20" s="243"/>
      <c r="H20" s="243"/>
      <c r="I20" s="243"/>
      <c r="J20" s="243"/>
      <c r="K20" s="243"/>
      <c r="L20" s="243"/>
      <c r="M20" s="243"/>
      <c r="N20" s="244">
        <f>N21+N23+N26</f>
        <v>29364404.41</v>
      </c>
      <c r="O20" s="244"/>
      <c r="P20" s="244"/>
      <c r="Q20" s="244"/>
    </row>
    <row r="21" spans="2:19" x14ac:dyDescent="0.35">
      <c r="B21" s="243" t="s">
        <v>29</v>
      </c>
      <c r="C21" s="243"/>
      <c r="D21" s="243"/>
      <c r="E21" s="243"/>
      <c r="F21" s="243"/>
      <c r="G21" s="243"/>
      <c r="H21" s="243"/>
      <c r="I21" s="243"/>
      <c r="J21" s="243"/>
      <c r="K21" s="243"/>
      <c r="L21" s="243"/>
      <c r="M21" s="243"/>
      <c r="N21" s="244">
        <v>0</v>
      </c>
      <c r="O21" s="244"/>
      <c r="P21" s="244"/>
      <c r="Q21" s="244"/>
    </row>
    <row r="22" spans="2:19" x14ac:dyDescent="0.35">
      <c r="B22" s="274" t="s">
        <v>18</v>
      </c>
      <c r="C22" s="275"/>
      <c r="D22" s="275"/>
      <c r="E22" s="275"/>
      <c r="F22" s="275"/>
      <c r="G22" s="275"/>
      <c r="H22" s="275"/>
      <c r="I22" s="275"/>
      <c r="J22" s="275"/>
      <c r="K22" s="275"/>
      <c r="L22" s="275"/>
      <c r="M22" s="276"/>
      <c r="N22" s="251">
        <v>0</v>
      </c>
      <c r="O22" s="251"/>
      <c r="P22" s="251"/>
      <c r="Q22" s="251"/>
    </row>
    <row r="23" spans="2:19" x14ac:dyDescent="0.35">
      <c r="B23" s="243" t="s">
        <v>30</v>
      </c>
      <c r="C23" s="243"/>
      <c r="D23" s="243"/>
      <c r="E23" s="243"/>
      <c r="F23" s="243"/>
      <c r="G23" s="243"/>
      <c r="H23" s="243"/>
      <c r="I23" s="243"/>
      <c r="J23" s="243"/>
      <c r="K23" s="243"/>
      <c r="L23" s="243"/>
      <c r="M23" s="243"/>
      <c r="N23" s="244">
        <f>N24+N25</f>
        <v>0</v>
      </c>
      <c r="O23" s="244"/>
      <c r="P23" s="244"/>
      <c r="Q23" s="244"/>
    </row>
    <row r="24" spans="2:19" x14ac:dyDescent="0.35">
      <c r="B24" s="255" t="s">
        <v>53</v>
      </c>
      <c r="C24" s="255"/>
      <c r="D24" s="255"/>
      <c r="E24" s="255"/>
      <c r="F24" s="255"/>
      <c r="G24" s="255"/>
      <c r="H24" s="255"/>
      <c r="I24" s="255"/>
      <c r="J24" s="255"/>
      <c r="K24" s="255"/>
      <c r="L24" s="255"/>
      <c r="M24" s="255"/>
      <c r="N24" s="251">
        <f>K124</f>
        <v>0</v>
      </c>
      <c r="O24" s="251"/>
      <c r="P24" s="251"/>
      <c r="Q24" s="251"/>
      <c r="R24" s="69"/>
    </row>
    <row r="25" spans="2:19" x14ac:dyDescent="0.35">
      <c r="B25" s="248" t="s">
        <v>171</v>
      </c>
      <c r="C25" s="249"/>
      <c r="D25" s="249"/>
      <c r="E25" s="249"/>
      <c r="F25" s="249"/>
      <c r="G25" s="249"/>
      <c r="H25" s="249"/>
      <c r="I25" s="249"/>
      <c r="J25" s="249"/>
      <c r="K25" s="249"/>
      <c r="L25" s="249"/>
      <c r="M25" s="250"/>
      <c r="N25" s="251">
        <v>0</v>
      </c>
      <c r="O25" s="251"/>
      <c r="P25" s="251"/>
      <c r="Q25" s="251"/>
      <c r="R25" s="69"/>
    </row>
    <row r="26" spans="2:19" x14ac:dyDescent="0.35">
      <c r="B26" s="243" t="s">
        <v>31</v>
      </c>
      <c r="C26" s="243"/>
      <c r="D26" s="243"/>
      <c r="E26" s="243"/>
      <c r="F26" s="243"/>
      <c r="G26" s="243"/>
      <c r="H26" s="243"/>
      <c r="I26" s="243"/>
      <c r="J26" s="243"/>
      <c r="K26" s="243"/>
      <c r="L26" s="243"/>
      <c r="M26" s="243"/>
      <c r="N26" s="244">
        <f>N27</f>
        <v>29364404.41</v>
      </c>
      <c r="O26" s="244"/>
      <c r="P26" s="244"/>
      <c r="Q26" s="244"/>
    </row>
    <row r="27" spans="2:19" x14ac:dyDescent="0.35">
      <c r="B27" s="255" t="s">
        <v>54</v>
      </c>
      <c r="C27" s="255"/>
      <c r="D27" s="255"/>
      <c r="E27" s="255"/>
      <c r="F27" s="255"/>
      <c r="G27" s="255"/>
      <c r="H27" s="255"/>
      <c r="I27" s="255"/>
      <c r="J27" s="255"/>
      <c r="K27" s="255"/>
      <c r="L27" s="255"/>
      <c r="M27" s="255"/>
      <c r="N27" s="251">
        <f>L124</f>
        <v>29364404.41</v>
      </c>
      <c r="O27" s="251"/>
      <c r="P27" s="251"/>
      <c r="Q27" s="251"/>
    </row>
    <row r="28" spans="2:19" x14ac:dyDescent="0.35">
      <c r="B28" s="243" t="s">
        <v>32</v>
      </c>
      <c r="C28" s="243"/>
      <c r="D28" s="243"/>
      <c r="E28" s="243"/>
      <c r="F28" s="243"/>
      <c r="G28" s="243"/>
      <c r="H28" s="243"/>
      <c r="I28" s="243"/>
      <c r="J28" s="243"/>
      <c r="K28" s="243"/>
      <c r="L28" s="243"/>
      <c r="M28" s="243"/>
      <c r="N28" s="244">
        <v>0</v>
      </c>
      <c r="O28" s="244"/>
      <c r="P28" s="244"/>
      <c r="Q28" s="244"/>
    </row>
    <row r="29" spans="2:19" x14ac:dyDescent="0.35">
      <c r="B29" s="308" t="s">
        <v>18</v>
      </c>
      <c r="C29" s="308"/>
      <c r="D29" s="308"/>
      <c r="E29" s="308"/>
      <c r="F29" s="308"/>
      <c r="G29" s="308"/>
      <c r="H29" s="308"/>
      <c r="I29" s="308"/>
      <c r="J29" s="308"/>
      <c r="K29" s="308"/>
      <c r="L29" s="308"/>
      <c r="M29" s="308"/>
      <c r="N29" s="251">
        <v>0</v>
      </c>
      <c r="O29" s="251"/>
      <c r="P29" s="251"/>
      <c r="Q29" s="251"/>
    </row>
    <row r="30" spans="2:19" x14ac:dyDescent="0.35">
      <c r="B30" s="252" t="s">
        <v>33</v>
      </c>
      <c r="C30" s="253"/>
      <c r="D30" s="253"/>
      <c r="E30" s="253"/>
      <c r="F30" s="253"/>
      <c r="G30" s="253"/>
      <c r="H30" s="253"/>
      <c r="I30" s="253"/>
      <c r="J30" s="253"/>
      <c r="K30" s="253"/>
      <c r="L30" s="253"/>
      <c r="M30" s="254"/>
      <c r="N30" s="244">
        <f>N31+N32+N33</f>
        <v>5181959.6399999997</v>
      </c>
      <c r="O30" s="244"/>
      <c r="P30" s="244"/>
      <c r="Q30" s="244"/>
    </row>
    <row r="31" spans="2:19" x14ac:dyDescent="0.35">
      <c r="B31" s="255" t="s">
        <v>34</v>
      </c>
      <c r="C31" s="255"/>
      <c r="D31" s="255"/>
      <c r="E31" s="255"/>
      <c r="F31" s="255"/>
      <c r="G31" s="255"/>
      <c r="H31" s="255"/>
      <c r="I31" s="255"/>
      <c r="J31" s="255"/>
      <c r="K31" s="255"/>
      <c r="L31" s="255"/>
      <c r="M31" s="255"/>
      <c r="N31" s="251">
        <f>M124</f>
        <v>5181959.6399999997</v>
      </c>
      <c r="O31" s="251"/>
      <c r="P31" s="251"/>
      <c r="Q31" s="251"/>
    </row>
    <row r="32" spans="2:19" x14ac:dyDescent="0.35">
      <c r="B32" s="255" t="s">
        <v>35</v>
      </c>
      <c r="C32" s="255"/>
      <c r="D32" s="255"/>
      <c r="E32" s="255"/>
      <c r="F32" s="255"/>
      <c r="G32" s="255"/>
      <c r="H32" s="255"/>
      <c r="I32" s="255"/>
      <c r="J32" s="255"/>
      <c r="K32" s="255"/>
      <c r="L32" s="255"/>
      <c r="M32" s="255"/>
      <c r="N32" s="251">
        <v>0</v>
      </c>
      <c r="O32" s="251"/>
      <c r="P32" s="251"/>
      <c r="Q32" s="251"/>
    </row>
    <row r="33" spans="2:21" x14ac:dyDescent="0.35">
      <c r="B33" s="255" t="s">
        <v>36</v>
      </c>
      <c r="C33" s="255"/>
      <c r="D33" s="255"/>
      <c r="E33" s="255"/>
      <c r="F33" s="255"/>
      <c r="G33" s="255"/>
      <c r="H33" s="255"/>
      <c r="I33" s="255"/>
      <c r="J33" s="255"/>
      <c r="K33" s="255"/>
      <c r="L33" s="255"/>
      <c r="M33" s="255"/>
      <c r="N33" s="251">
        <v>0</v>
      </c>
      <c r="O33" s="251"/>
      <c r="P33" s="251"/>
      <c r="Q33" s="251"/>
    </row>
    <row r="34" spans="2:21" x14ac:dyDescent="0.35">
      <c r="B34" s="243" t="s">
        <v>37</v>
      </c>
      <c r="C34" s="243"/>
      <c r="D34" s="243"/>
      <c r="E34" s="243"/>
      <c r="F34" s="243"/>
      <c r="G34" s="243"/>
      <c r="H34" s="243"/>
      <c r="I34" s="243"/>
      <c r="J34" s="243"/>
      <c r="K34" s="243"/>
      <c r="L34" s="243"/>
      <c r="M34" s="243"/>
      <c r="N34" s="244">
        <f>N20+N30</f>
        <v>34546364.049999997</v>
      </c>
      <c r="O34" s="244"/>
      <c r="P34" s="244"/>
      <c r="Q34" s="244"/>
    </row>
    <row r="35" spans="2:21" x14ac:dyDescent="0.35">
      <c r="B35" s="13"/>
      <c r="C35" s="13"/>
      <c r="D35" s="13"/>
      <c r="E35" s="13"/>
      <c r="F35" s="13"/>
      <c r="G35" s="13"/>
      <c r="H35" s="13"/>
      <c r="I35" s="13"/>
      <c r="J35" s="13"/>
      <c r="K35" s="13"/>
      <c r="L35" s="13"/>
      <c r="M35" s="13"/>
      <c r="N35" s="109"/>
      <c r="O35" s="109"/>
      <c r="P35" s="109"/>
      <c r="Q35" s="109"/>
    </row>
    <row r="37" spans="2:21" x14ac:dyDescent="0.35">
      <c r="B37" s="245" t="s">
        <v>25</v>
      </c>
      <c r="C37" s="245"/>
      <c r="D37" s="245"/>
      <c r="E37" s="245"/>
      <c r="F37" s="245"/>
      <c r="G37" s="245"/>
      <c r="H37" s="245"/>
      <c r="I37" s="245"/>
      <c r="J37" s="245"/>
      <c r="K37" s="245"/>
      <c r="L37" s="245"/>
      <c r="M37" s="245"/>
      <c r="N37" s="245"/>
      <c r="O37" s="245"/>
      <c r="P37" s="245"/>
      <c r="Q37" s="245"/>
    </row>
    <row r="38" spans="2:21" ht="15" customHeight="1" x14ac:dyDescent="0.35">
      <c r="B38" s="304" t="s">
        <v>57</v>
      </c>
      <c r="C38" s="304" t="s">
        <v>58</v>
      </c>
      <c r="D38" s="304" t="s">
        <v>0</v>
      </c>
      <c r="E38" s="304" t="s">
        <v>1</v>
      </c>
      <c r="F38" s="304" t="s">
        <v>59</v>
      </c>
      <c r="G38" s="304" t="s">
        <v>284</v>
      </c>
      <c r="H38" s="354" t="s">
        <v>2</v>
      </c>
      <c r="I38" s="303" t="s">
        <v>3</v>
      </c>
      <c r="J38" s="303"/>
      <c r="K38" s="303"/>
      <c r="L38" s="303"/>
      <c r="M38" s="303"/>
      <c r="N38" s="304" t="s">
        <v>60</v>
      </c>
      <c r="O38" s="304"/>
      <c r="P38" s="304" t="s">
        <v>4</v>
      </c>
      <c r="Q38" s="304" t="s">
        <v>5</v>
      </c>
    </row>
    <row r="39" spans="2:21" ht="30" customHeight="1" x14ac:dyDescent="0.35">
      <c r="B39" s="304"/>
      <c r="C39" s="304"/>
      <c r="D39" s="304"/>
      <c r="E39" s="304"/>
      <c r="F39" s="304"/>
      <c r="G39" s="304"/>
      <c r="H39" s="354"/>
      <c r="I39" s="303" t="s">
        <v>6</v>
      </c>
      <c r="J39" s="303" t="s">
        <v>7</v>
      </c>
      <c r="K39" s="303"/>
      <c r="L39" s="303"/>
      <c r="M39" s="303" t="s">
        <v>8</v>
      </c>
      <c r="N39" s="304" t="s">
        <v>301</v>
      </c>
      <c r="O39" s="304" t="s">
        <v>246</v>
      </c>
      <c r="P39" s="304"/>
      <c r="Q39" s="304"/>
    </row>
    <row r="40" spans="2:21" ht="52.5" x14ac:dyDescent="0.35">
      <c r="B40" s="304"/>
      <c r="C40" s="304"/>
      <c r="D40" s="304"/>
      <c r="E40" s="304"/>
      <c r="F40" s="304"/>
      <c r="G40" s="304"/>
      <c r="H40" s="354"/>
      <c r="I40" s="303"/>
      <c r="J40" s="10" t="s">
        <v>9</v>
      </c>
      <c r="K40" s="10" t="s">
        <v>10</v>
      </c>
      <c r="L40" s="10" t="s">
        <v>11</v>
      </c>
      <c r="M40" s="303"/>
      <c r="N40" s="304"/>
      <c r="O40" s="304"/>
      <c r="P40" s="304"/>
      <c r="Q40" s="304"/>
    </row>
    <row r="41" spans="2:21"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5">
      <c r="B42" s="294" t="s">
        <v>466</v>
      </c>
      <c r="C42" s="297" t="s">
        <v>13</v>
      </c>
      <c r="D42" s="297" t="s">
        <v>176</v>
      </c>
      <c r="E42" s="297" t="s">
        <v>18</v>
      </c>
      <c r="F42" s="297" t="s">
        <v>14</v>
      </c>
      <c r="G42" s="297" t="s">
        <v>147</v>
      </c>
      <c r="H42" s="297" t="s">
        <v>15</v>
      </c>
      <c r="I42" s="435">
        <f>SUM(J42:M44)</f>
        <v>7619036.1799999997</v>
      </c>
      <c r="J42" s="435">
        <f>SUM(J46:J52)</f>
        <v>0</v>
      </c>
      <c r="K42" s="435">
        <f>SUM(K46:K52)</f>
        <v>0</v>
      </c>
      <c r="L42" s="435">
        <f>SUM(L46:L52)</f>
        <v>6476180.75</v>
      </c>
      <c r="M42" s="435">
        <f>SUM(M46:M52)</f>
        <v>1142855.43</v>
      </c>
      <c r="N42" s="122" t="s">
        <v>467</v>
      </c>
      <c r="O42" s="90">
        <f>O46+O49+O51</f>
        <v>51.55</v>
      </c>
      <c r="P42" s="297" t="s">
        <v>307</v>
      </c>
      <c r="Q42" s="297" t="s">
        <v>468</v>
      </c>
      <c r="T42" s="110"/>
    </row>
    <row r="43" spans="2:21" x14ac:dyDescent="0.35">
      <c r="B43" s="295"/>
      <c r="C43" s="298"/>
      <c r="D43" s="298"/>
      <c r="E43" s="298"/>
      <c r="F43" s="298"/>
      <c r="G43" s="298"/>
      <c r="H43" s="298"/>
      <c r="I43" s="436"/>
      <c r="J43" s="436"/>
      <c r="K43" s="436"/>
      <c r="L43" s="436"/>
      <c r="M43" s="436"/>
      <c r="N43" s="122" t="s">
        <v>469</v>
      </c>
      <c r="O43" s="41">
        <f>O47+O50+O52</f>
        <v>3</v>
      </c>
      <c r="P43" s="298"/>
      <c r="Q43" s="298"/>
      <c r="T43" s="110"/>
    </row>
    <row r="44" spans="2:21" x14ac:dyDescent="0.35">
      <c r="B44" s="295"/>
      <c r="C44" s="298"/>
      <c r="D44" s="298"/>
      <c r="E44" s="298"/>
      <c r="F44" s="298"/>
      <c r="G44" s="298"/>
      <c r="H44" s="298"/>
      <c r="I44" s="436"/>
      <c r="J44" s="436"/>
      <c r="K44" s="436"/>
      <c r="L44" s="436"/>
      <c r="M44" s="436"/>
      <c r="N44" s="122" t="s">
        <v>470</v>
      </c>
      <c r="O44" s="41">
        <f>O48</f>
        <v>6500</v>
      </c>
      <c r="P44" s="298"/>
      <c r="Q44" s="298"/>
      <c r="T44" s="110"/>
    </row>
    <row r="45" spans="2:21" ht="21" x14ac:dyDescent="0.35">
      <c r="B45" s="112" t="s">
        <v>16</v>
      </c>
      <c r="C45" s="43"/>
      <c r="D45" s="43"/>
      <c r="E45" s="43"/>
      <c r="F45" s="43"/>
      <c r="G45" s="43"/>
      <c r="H45" s="43"/>
      <c r="I45" s="58"/>
      <c r="J45" s="58"/>
      <c r="K45" s="60"/>
      <c r="L45" s="60"/>
      <c r="M45" s="58"/>
      <c r="N45" s="43"/>
      <c r="O45" s="72"/>
      <c r="P45" s="73"/>
      <c r="Q45" s="43"/>
    </row>
    <row r="46" spans="2:21" ht="21" x14ac:dyDescent="0.35">
      <c r="B46" s="290" t="s">
        <v>678</v>
      </c>
      <c r="C46" s="291"/>
      <c r="D46" s="285" t="s">
        <v>22</v>
      </c>
      <c r="E46" s="285" t="s">
        <v>18</v>
      </c>
      <c r="F46" s="291"/>
      <c r="G46" s="285" t="s">
        <v>147</v>
      </c>
      <c r="H46" s="291"/>
      <c r="I46" s="286">
        <f>SUM(J46:M48)</f>
        <v>1030800</v>
      </c>
      <c r="J46" s="286">
        <v>0</v>
      </c>
      <c r="K46" s="286">
        <v>0</v>
      </c>
      <c r="L46" s="286">
        <v>876180</v>
      </c>
      <c r="M46" s="286">
        <v>154620</v>
      </c>
      <c r="N46" s="123" t="s">
        <v>467</v>
      </c>
      <c r="O46" s="124">
        <v>9</v>
      </c>
      <c r="P46" s="285" t="s">
        <v>471</v>
      </c>
      <c r="Q46" s="285" t="s">
        <v>468</v>
      </c>
      <c r="U46" s="110" t="s">
        <v>287</v>
      </c>
    </row>
    <row r="47" spans="2:21" x14ac:dyDescent="0.35">
      <c r="B47" s="290"/>
      <c r="C47" s="291"/>
      <c r="D47" s="285"/>
      <c r="E47" s="285"/>
      <c r="F47" s="291"/>
      <c r="G47" s="285"/>
      <c r="H47" s="291"/>
      <c r="I47" s="286"/>
      <c r="J47" s="286"/>
      <c r="K47" s="286"/>
      <c r="L47" s="286"/>
      <c r="M47" s="286"/>
      <c r="N47" s="123" t="s">
        <v>469</v>
      </c>
      <c r="O47" s="38">
        <v>1</v>
      </c>
      <c r="P47" s="285"/>
      <c r="Q47" s="285"/>
    </row>
    <row r="48" spans="2:21" x14ac:dyDescent="0.35">
      <c r="B48" s="290"/>
      <c r="C48" s="291"/>
      <c r="D48" s="285"/>
      <c r="E48" s="285"/>
      <c r="F48" s="291"/>
      <c r="G48" s="285"/>
      <c r="H48" s="291"/>
      <c r="I48" s="286"/>
      <c r="J48" s="286"/>
      <c r="K48" s="286"/>
      <c r="L48" s="286"/>
      <c r="M48" s="286"/>
      <c r="N48" s="123" t="s">
        <v>470</v>
      </c>
      <c r="O48" s="87">
        <v>6500</v>
      </c>
      <c r="P48" s="285"/>
      <c r="Q48" s="285"/>
    </row>
    <row r="49" spans="2:17" ht="21" x14ac:dyDescent="0.35">
      <c r="B49" s="290" t="s">
        <v>472</v>
      </c>
      <c r="C49" s="291"/>
      <c r="D49" s="285" t="s">
        <v>26</v>
      </c>
      <c r="E49" s="289" t="s">
        <v>18</v>
      </c>
      <c r="F49" s="291"/>
      <c r="G49" s="285" t="s">
        <v>147</v>
      </c>
      <c r="H49" s="291"/>
      <c r="I49" s="286">
        <f>SUM(J49:M50)</f>
        <v>2352941.1800000002</v>
      </c>
      <c r="J49" s="286">
        <v>0</v>
      </c>
      <c r="K49" s="286">
        <v>0</v>
      </c>
      <c r="L49" s="286">
        <v>2000000</v>
      </c>
      <c r="M49" s="286">
        <v>352941.18</v>
      </c>
      <c r="N49" s="123" t="s">
        <v>467</v>
      </c>
      <c r="O49" s="38">
        <v>6.15</v>
      </c>
      <c r="P49" s="285" t="s">
        <v>307</v>
      </c>
      <c r="Q49" s="285" t="s">
        <v>365</v>
      </c>
    </row>
    <row r="50" spans="2:17" ht="47.25" customHeight="1" x14ac:dyDescent="0.35">
      <c r="B50" s="290"/>
      <c r="C50" s="291"/>
      <c r="D50" s="285"/>
      <c r="E50" s="289"/>
      <c r="F50" s="291"/>
      <c r="G50" s="285"/>
      <c r="H50" s="291"/>
      <c r="I50" s="286"/>
      <c r="J50" s="286"/>
      <c r="K50" s="286"/>
      <c r="L50" s="286"/>
      <c r="M50" s="286"/>
      <c r="N50" s="123" t="s">
        <v>469</v>
      </c>
      <c r="O50" s="38">
        <v>1</v>
      </c>
      <c r="P50" s="285"/>
      <c r="Q50" s="285"/>
    </row>
    <row r="51" spans="2:17" ht="21" x14ac:dyDescent="0.35">
      <c r="B51" s="290" t="s">
        <v>473</v>
      </c>
      <c r="C51" s="291"/>
      <c r="D51" s="285" t="s">
        <v>23</v>
      </c>
      <c r="E51" s="285" t="s">
        <v>18</v>
      </c>
      <c r="F51" s="291"/>
      <c r="G51" s="285" t="s">
        <v>147</v>
      </c>
      <c r="H51" s="291"/>
      <c r="I51" s="286">
        <f>SUM(J51:M52)</f>
        <v>4235295</v>
      </c>
      <c r="J51" s="286">
        <v>0</v>
      </c>
      <c r="K51" s="286">
        <v>0</v>
      </c>
      <c r="L51" s="286">
        <v>3600000.75</v>
      </c>
      <c r="M51" s="286">
        <v>635294.25</v>
      </c>
      <c r="N51" s="123" t="s">
        <v>467</v>
      </c>
      <c r="O51" s="124">
        <v>36.4</v>
      </c>
      <c r="P51" s="285" t="s">
        <v>315</v>
      </c>
      <c r="Q51" s="285" t="s">
        <v>382</v>
      </c>
    </row>
    <row r="52" spans="2:17" ht="54" customHeight="1" x14ac:dyDescent="0.35">
      <c r="B52" s="290"/>
      <c r="C52" s="291"/>
      <c r="D52" s="285"/>
      <c r="E52" s="285"/>
      <c r="F52" s="291"/>
      <c r="G52" s="285"/>
      <c r="H52" s="291"/>
      <c r="I52" s="286"/>
      <c r="J52" s="286"/>
      <c r="K52" s="286"/>
      <c r="L52" s="286"/>
      <c r="M52" s="286"/>
      <c r="N52" s="123" t="s">
        <v>469</v>
      </c>
      <c r="O52" s="38">
        <v>1</v>
      </c>
      <c r="P52" s="285"/>
      <c r="Q52" s="285"/>
    </row>
    <row r="53" spans="2:17" ht="21" x14ac:dyDescent="0.35">
      <c r="B53" s="321" t="s">
        <v>474</v>
      </c>
      <c r="C53" s="289" t="s">
        <v>13</v>
      </c>
      <c r="D53" s="289" t="s">
        <v>176</v>
      </c>
      <c r="E53" s="289" t="s">
        <v>475</v>
      </c>
      <c r="F53" s="289" t="s">
        <v>14</v>
      </c>
      <c r="G53" s="289" t="s">
        <v>147</v>
      </c>
      <c r="H53" s="289" t="s">
        <v>15</v>
      </c>
      <c r="I53" s="292">
        <f>SUM(J53:M57)</f>
        <v>26164027.870000001</v>
      </c>
      <c r="J53" s="292">
        <f t="shared" ref="J53:K53" si="0">SUM(J59:J116)</f>
        <v>0</v>
      </c>
      <c r="K53" s="292">
        <f t="shared" si="0"/>
        <v>0</v>
      </c>
      <c r="L53" s="292">
        <f>SUM(L59:L116)</f>
        <v>22239423.66</v>
      </c>
      <c r="M53" s="292">
        <f>SUM(M59:M116)</f>
        <v>3924604.21</v>
      </c>
      <c r="N53" s="125" t="s">
        <v>467</v>
      </c>
      <c r="O53" s="126">
        <f>O59+O62+O65+O68+O73+O76+O79+O82+O85+O88+O91+O96+O101+O104+O109+O114</f>
        <v>154.703</v>
      </c>
      <c r="P53" s="289" t="s">
        <v>307</v>
      </c>
      <c r="Q53" s="289" t="s">
        <v>468</v>
      </c>
    </row>
    <row r="54" spans="2:17" ht="21" x14ac:dyDescent="0.35">
      <c r="B54" s="321"/>
      <c r="C54" s="289"/>
      <c r="D54" s="289"/>
      <c r="E54" s="289"/>
      <c r="F54" s="289"/>
      <c r="G54" s="289"/>
      <c r="H54" s="289"/>
      <c r="I54" s="292"/>
      <c r="J54" s="292"/>
      <c r="K54" s="292"/>
      <c r="L54" s="292"/>
      <c r="M54" s="292"/>
      <c r="N54" s="125" t="s">
        <v>476</v>
      </c>
      <c r="O54" s="41">
        <f>O69+O92+O97+O105+O110</f>
        <v>8800</v>
      </c>
      <c r="P54" s="289"/>
      <c r="Q54" s="289"/>
    </row>
    <row r="55" spans="2:17" x14ac:dyDescent="0.35">
      <c r="B55" s="321"/>
      <c r="C55" s="289"/>
      <c r="D55" s="289"/>
      <c r="E55" s="289"/>
      <c r="F55" s="289"/>
      <c r="G55" s="289"/>
      <c r="H55" s="289"/>
      <c r="I55" s="292"/>
      <c r="J55" s="292"/>
      <c r="K55" s="292"/>
      <c r="L55" s="292"/>
      <c r="M55" s="292"/>
      <c r="N55" s="125" t="s">
        <v>477</v>
      </c>
      <c r="O55" s="41">
        <f>O60+O63+O66+O70+O74+O77+O80+O83+O86+O89+O93+O98+O102+O106+O111+O115</f>
        <v>16</v>
      </c>
      <c r="P55" s="289"/>
      <c r="Q55" s="289"/>
    </row>
    <row r="56" spans="2:17" x14ac:dyDescent="0.35">
      <c r="B56" s="321"/>
      <c r="C56" s="289"/>
      <c r="D56" s="289"/>
      <c r="E56" s="289"/>
      <c r="F56" s="289"/>
      <c r="G56" s="289"/>
      <c r="H56" s="289"/>
      <c r="I56" s="292"/>
      <c r="J56" s="292"/>
      <c r="K56" s="292"/>
      <c r="L56" s="292"/>
      <c r="M56" s="292"/>
      <c r="N56" s="125" t="s">
        <v>470</v>
      </c>
      <c r="O56" s="41">
        <f>O61+O64+O67+O71+O75+O78+O81+O84+O87+O90+O94+O99+O103+O107+O112+O116</f>
        <v>983899.63</v>
      </c>
      <c r="P56" s="289"/>
      <c r="Q56" s="289"/>
    </row>
    <row r="57" spans="2:17" ht="21" x14ac:dyDescent="0.35">
      <c r="B57" s="321"/>
      <c r="C57" s="289"/>
      <c r="D57" s="289"/>
      <c r="E57" s="289"/>
      <c r="F57" s="289"/>
      <c r="G57" s="289"/>
      <c r="H57" s="289"/>
      <c r="I57" s="292"/>
      <c r="J57" s="292"/>
      <c r="K57" s="292"/>
      <c r="L57" s="292"/>
      <c r="M57" s="292"/>
      <c r="N57" s="125" t="s">
        <v>362</v>
      </c>
      <c r="O57" s="90">
        <f>O72+O95+O100+O108+O113</f>
        <v>34.85</v>
      </c>
      <c r="P57" s="289"/>
      <c r="Q57" s="289"/>
    </row>
    <row r="58" spans="2:17" ht="21" x14ac:dyDescent="0.35">
      <c r="B58" s="42" t="s">
        <v>311</v>
      </c>
      <c r="C58" s="43"/>
      <c r="D58" s="43"/>
      <c r="E58" s="43"/>
      <c r="F58" s="43"/>
      <c r="G58" s="43"/>
      <c r="H58" s="43"/>
      <c r="I58" s="58"/>
      <c r="J58" s="58"/>
      <c r="K58" s="60"/>
      <c r="L58" s="60"/>
      <c r="M58" s="58"/>
      <c r="N58" s="43"/>
      <c r="O58" s="72"/>
      <c r="P58" s="73"/>
      <c r="Q58" s="43"/>
    </row>
    <row r="59" spans="2:17" ht="22.5" customHeight="1" x14ac:dyDescent="0.35">
      <c r="B59" s="290" t="s">
        <v>670</v>
      </c>
      <c r="C59" s="291"/>
      <c r="D59" s="285" t="s">
        <v>306</v>
      </c>
      <c r="E59" s="285" t="s">
        <v>18</v>
      </c>
      <c r="F59" s="291"/>
      <c r="G59" s="285" t="s">
        <v>147</v>
      </c>
      <c r="H59" s="291"/>
      <c r="I59" s="286">
        <f>SUM(J59:M61)</f>
        <v>1710000</v>
      </c>
      <c r="J59" s="286">
        <v>0</v>
      </c>
      <c r="K59" s="286">
        <v>0</v>
      </c>
      <c r="L59" s="286">
        <v>1453500</v>
      </c>
      <c r="M59" s="286">
        <v>256500</v>
      </c>
      <c r="N59" s="127" t="s">
        <v>467</v>
      </c>
      <c r="O59" s="128">
        <v>3.15</v>
      </c>
      <c r="P59" s="285" t="s">
        <v>314</v>
      </c>
      <c r="Q59" s="285" t="s">
        <v>310</v>
      </c>
    </row>
    <row r="60" spans="2:17" x14ac:dyDescent="0.35">
      <c r="B60" s="290"/>
      <c r="C60" s="291"/>
      <c r="D60" s="285"/>
      <c r="E60" s="285"/>
      <c r="F60" s="291"/>
      <c r="G60" s="285"/>
      <c r="H60" s="291"/>
      <c r="I60" s="286"/>
      <c r="J60" s="286"/>
      <c r="K60" s="286"/>
      <c r="L60" s="286"/>
      <c r="M60" s="286"/>
      <c r="N60" s="127" t="s">
        <v>469</v>
      </c>
      <c r="O60" s="87">
        <v>1</v>
      </c>
      <c r="P60" s="285"/>
      <c r="Q60" s="285"/>
    </row>
    <row r="61" spans="2:17" x14ac:dyDescent="0.35">
      <c r="B61" s="290"/>
      <c r="C61" s="291"/>
      <c r="D61" s="285"/>
      <c r="E61" s="285"/>
      <c r="F61" s="291"/>
      <c r="G61" s="285"/>
      <c r="H61" s="291"/>
      <c r="I61" s="286"/>
      <c r="J61" s="286"/>
      <c r="K61" s="286"/>
      <c r="L61" s="286"/>
      <c r="M61" s="286"/>
      <c r="N61" s="127" t="s">
        <v>470</v>
      </c>
      <c r="O61" s="87">
        <v>31500</v>
      </c>
      <c r="P61" s="285"/>
      <c r="Q61" s="285"/>
    </row>
    <row r="62" spans="2:17" ht="22.5" customHeight="1" x14ac:dyDescent="0.35">
      <c r="B62" s="290" t="s">
        <v>478</v>
      </c>
      <c r="C62" s="291"/>
      <c r="D62" s="285" t="s">
        <v>306</v>
      </c>
      <c r="E62" s="285" t="s">
        <v>479</v>
      </c>
      <c r="F62" s="291"/>
      <c r="G62" s="285" t="s">
        <v>147</v>
      </c>
      <c r="H62" s="291"/>
      <c r="I62" s="286">
        <f>SUM(J62:M64)</f>
        <v>1267244</v>
      </c>
      <c r="J62" s="286">
        <v>0</v>
      </c>
      <c r="K62" s="286">
        <v>0</v>
      </c>
      <c r="L62" s="286">
        <v>1077157.3999999999</v>
      </c>
      <c r="M62" s="286">
        <v>190086.6</v>
      </c>
      <c r="N62" s="127" t="s">
        <v>467</v>
      </c>
      <c r="O62" s="128">
        <v>2</v>
      </c>
      <c r="P62" s="285" t="s">
        <v>314</v>
      </c>
      <c r="Q62" s="285" t="s">
        <v>310</v>
      </c>
    </row>
    <row r="63" spans="2:17" x14ac:dyDescent="0.35">
      <c r="B63" s="290"/>
      <c r="C63" s="291"/>
      <c r="D63" s="285"/>
      <c r="E63" s="285"/>
      <c r="F63" s="291"/>
      <c r="G63" s="285"/>
      <c r="H63" s="291"/>
      <c r="I63" s="286"/>
      <c r="J63" s="286"/>
      <c r="K63" s="286"/>
      <c r="L63" s="286"/>
      <c r="M63" s="286"/>
      <c r="N63" s="127" t="s">
        <v>469</v>
      </c>
      <c r="O63" s="87">
        <v>1</v>
      </c>
      <c r="P63" s="285"/>
      <c r="Q63" s="285"/>
    </row>
    <row r="64" spans="2:17" x14ac:dyDescent="0.35">
      <c r="B64" s="290"/>
      <c r="C64" s="291"/>
      <c r="D64" s="285"/>
      <c r="E64" s="285"/>
      <c r="F64" s="291"/>
      <c r="G64" s="285"/>
      <c r="H64" s="291"/>
      <c r="I64" s="286"/>
      <c r="J64" s="286"/>
      <c r="K64" s="286"/>
      <c r="L64" s="286"/>
      <c r="M64" s="286"/>
      <c r="N64" s="127" t="s">
        <v>470</v>
      </c>
      <c r="O64" s="87">
        <v>20000</v>
      </c>
      <c r="P64" s="285"/>
      <c r="Q64" s="285"/>
    </row>
    <row r="65" spans="2:23" ht="21" x14ac:dyDescent="0.35">
      <c r="B65" s="290" t="s">
        <v>480</v>
      </c>
      <c r="C65" s="291"/>
      <c r="D65" s="285" t="s">
        <v>20</v>
      </c>
      <c r="E65" s="285" t="s">
        <v>18</v>
      </c>
      <c r="F65" s="291"/>
      <c r="G65" s="285" t="s">
        <v>147</v>
      </c>
      <c r="H65" s="291"/>
      <c r="I65" s="286">
        <f>SUM(J65:M67)</f>
        <v>958823.5</v>
      </c>
      <c r="J65" s="286">
        <v>0</v>
      </c>
      <c r="K65" s="286">
        <v>0</v>
      </c>
      <c r="L65" s="286">
        <v>814999.97</v>
      </c>
      <c r="M65" s="286">
        <v>143823.53</v>
      </c>
      <c r="N65" s="127" t="s">
        <v>467</v>
      </c>
      <c r="O65" s="128">
        <v>5</v>
      </c>
      <c r="P65" s="285" t="s">
        <v>307</v>
      </c>
      <c r="Q65" s="285" t="s">
        <v>257</v>
      </c>
    </row>
    <row r="66" spans="2:23" x14ac:dyDescent="0.35">
      <c r="B66" s="290"/>
      <c r="C66" s="291"/>
      <c r="D66" s="285"/>
      <c r="E66" s="285"/>
      <c r="F66" s="291"/>
      <c r="G66" s="285"/>
      <c r="H66" s="291"/>
      <c r="I66" s="286"/>
      <c r="J66" s="286"/>
      <c r="K66" s="286"/>
      <c r="L66" s="286"/>
      <c r="M66" s="286"/>
      <c r="N66" s="127" t="s">
        <v>469</v>
      </c>
      <c r="O66" s="87">
        <v>1</v>
      </c>
      <c r="P66" s="285"/>
      <c r="Q66" s="285"/>
      <c r="U66" s="25"/>
    </row>
    <row r="67" spans="2:23" ht="33.75" customHeight="1" x14ac:dyDescent="0.35">
      <c r="B67" s="290"/>
      <c r="C67" s="291"/>
      <c r="D67" s="285"/>
      <c r="E67" s="285"/>
      <c r="F67" s="291"/>
      <c r="G67" s="285"/>
      <c r="H67" s="291"/>
      <c r="I67" s="286"/>
      <c r="J67" s="286"/>
      <c r="K67" s="286"/>
      <c r="L67" s="286"/>
      <c r="M67" s="286"/>
      <c r="N67" s="127" t="s">
        <v>470</v>
      </c>
      <c r="O67" s="87">
        <v>1710</v>
      </c>
      <c r="P67" s="285"/>
      <c r="Q67" s="285"/>
    </row>
    <row r="68" spans="2:23" ht="21" x14ac:dyDescent="0.35">
      <c r="B68" s="290" t="s">
        <v>481</v>
      </c>
      <c r="C68" s="291"/>
      <c r="D68" s="285" t="s">
        <v>20</v>
      </c>
      <c r="E68" s="285" t="s">
        <v>18</v>
      </c>
      <c r="F68" s="291"/>
      <c r="G68" s="285" t="s">
        <v>147</v>
      </c>
      <c r="H68" s="291"/>
      <c r="I68" s="286">
        <f>SUM(J68:M70)</f>
        <v>556564.71</v>
      </c>
      <c r="J68" s="286">
        <v>0</v>
      </c>
      <c r="K68" s="286">
        <v>0</v>
      </c>
      <c r="L68" s="286">
        <v>473080</v>
      </c>
      <c r="M68" s="286">
        <v>83484.710000000006</v>
      </c>
      <c r="N68" s="127" t="s">
        <v>467</v>
      </c>
      <c r="O68" s="128">
        <v>1.6E-2</v>
      </c>
      <c r="P68" s="285" t="s">
        <v>307</v>
      </c>
      <c r="Q68" s="285" t="s">
        <v>257</v>
      </c>
    </row>
    <row r="69" spans="2:23" ht="21" x14ac:dyDescent="0.35">
      <c r="B69" s="290"/>
      <c r="C69" s="291"/>
      <c r="D69" s="285"/>
      <c r="E69" s="285"/>
      <c r="F69" s="291"/>
      <c r="G69" s="285"/>
      <c r="H69" s="291"/>
      <c r="I69" s="286"/>
      <c r="J69" s="286"/>
      <c r="K69" s="286"/>
      <c r="L69" s="286"/>
      <c r="M69" s="286"/>
      <c r="N69" s="127" t="s">
        <v>476</v>
      </c>
      <c r="O69" s="38">
        <v>400</v>
      </c>
      <c r="P69" s="285"/>
      <c r="Q69" s="285"/>
      <c r="U69" s="25"/>
    </row>
    <row r="70" spans="2:23" x14ac:dyDescent="0.35">
      <c r="B70" s="290"/>
      <c r="C70" s="291"/>
      <c r="D70" s="285"/>
      <c r="E70" s="285"/>
      <c r="F70" s="291"/>
      <c r="G70" s="285"/>
      <c r="H70" s="291"/>
      <c r="I70" s="286"/>
      <c r="J70" s="286"/>
      <c r="K70" s="286"/>
      <c r="L70" s="286"/>
      <c r="M70" s="286"/>
      <c r="N70" s="127" t="s">
        <v>469</v>
      </c>
      <c r="O70" s="38">
        <v>1</v>
      </c>
      <c r="P70" s="285"/>
      <c r="Q70" s="285"/>
    </row>
    <row r="71" spans="2:23" x14ac:dyDescent="0.35">
      <c r="B71" s="290"/>
      <c r="C71" s="291"/>
      <c r="D71" s="285"/>
      <c r="E71" s="285"/>
      <c r="F71" s="291"/>
      <c r="G71" s="285"/>
      <c r="H71" s="291"/>
      <c r="I71" s="286"/>
      <c r="J71" s="286"/>
      <c r="K71" s="286"/>
      <c r="L71" s="286"/>
      <c r="M71" s="286"/>
      <c r="N71" s="127" t="s">
        <v>470</v>
      </c>
      <c r="O71" s="38">
        <v>160</v>
      </c>
      <c r="P71" s="285"/>
      <c r="Q71" s="285"/>
    </row>
    <row r="72" spans="2:23" x14ac:dyDescent="0.35">
      <c r="B72" s="290"/>
      <c r="C72" s="291"/>
      <c r="D72" s="285"/>
      <c r="E72" s="285"/>
      <c r="F72" s="291"/>
      <c r="G72" s="285"/>
      <c r="H72" s="291"/>
      <c r="I72" s="286"/>
      <c r="J72" s="286"/>
      <c r="K72" s="286"/>
      <c r="L72" s="286"/>
      <c r="M72" s="286"/>
      <c r="N72" s="127" t="s">
        <v>362</v>
      </c>
      <c r="O72" s="38">
        <v>0.65</v>
      </c>
      <c r="P72" s="285"/>
      <c r="Q72" s="285"/>
    </row>
    <row r="73" spans="2:23" ht="21" x14ac:dyDescent="0.35">
      <c r="B73" s="290" t="s">
        <v>482</v>
      </c>
      <c r="C73" s="291"/>
      <c r="D73" s="285" t="s">
        <v>22</v>
      </c>
      <c r="E73" s="289" t="s">
        <v>18</v>
      </c>
      <c r="F73" s="291"/>
      <c r="G73" s="285" t="s">
        <v>147</v>
      </c>
      <c r="H73" s="291"/>
      <c r="I73" s="286">
        <f>SUM(J73:M75)</f>
        <v>250000</v>
      </c>
      <c r="J73" s="286">
        <v>0</v>
      </c>
      <c r="K73" s="286">
        <v>0</v>
      </c>
      <c r="L73" s="286">
        <v>212500</v>
      </c>
      <c r="M73" s="286">
        <v>37500</v>
      </c>
      <c r="N73" s="127" t="s">
        <v>467</v>
      </c>
      <c r="O73" s="128">
        <v>2.35</v>
      </c>
      <c r="P73" s="285" t="s">
        <v>315</v>
      </c>
      <c r="Q73" s="285" t="s">
        <v>271</v>
      </c>
      <c r="T73" s="18"/>
      <c r="W73" s="28"/>
    </row>
    <row r="74" spans="2:23" x14ac:dyDescent="0.35">
      <c r="B74" s="290"/>
      <c r="C74" s="291"/>
      <c r="D74" s="285"/>
      <c r="E74" s="289"/>
      <c r="F74" s="291"/>
      <c r="G74" s="285"/>
      <c r="H74" s="291"/>
      <c r="I74" s="286"/>
      <c r="J74" s="286"/>
      <c r="K74" s="286"/>
      <c r="L74" s="286"/>
      <c r="M74" s="286"/>
      <c r="N74" s="127" t="s">
        <v>469</v>
      </c>
      <c r="O74" s="87">
        <v>1</v>
      </c>
      <c r="P74" s="285"/>
      <c r="Q74" s="285"/>
      <c r="U74" s="29"/>
      <c r="V74" s="29"/>
      <c r="W74" s="30"/>
    </row>
    <row r="75" spans="2:23" x14ac:dyDescent="0.35">
      <c r="B75" s="290"/>
      <c r="C75" s="291"/>
      <c r="D75" s="285"/>
      <c r="E75" s="289"/>
      <c r="F75" s="291"/>
      <c r="G75" s="285"/>
      <c r="H75" s="291"/>
      <c r="I75" s="286"/>
      <c r="J75" s="286"/>
      <c r="K75" s="286"/>
      <c r="L75" s="286"/>
      <c r="M75" s="286"/>
      <c r="N75" s="127" t="s">
        <v>470</v>
      </c>
      <c r="O75" s="87">
        <v>23500</v>
      </c>
      <c r="P75" s="285"/>
      <c r="Q75" s="285"/>
    </row>
    <row r="76" spans="2:23" ht="22.5" customHeight="1" x14ac:dyDescent="0.35">
      <c r="B76" s="290" t="s">
        <v>483</v>
      </c>
      <c r="C76" s="291"/>
      <c r="D76" s="285" t="s">
        <v>22</v>
      </c>
      <c r="E76" s="289" t="s">
        <v>18</v>
      </c>
      <c r="F76" s="291"/>
      <c r="G76" s="285" t="s">
        <v>147</v>
      </c>
      <c r="H76" s="291"/>
      <c r="I76" s="286">
        <f>SUM(J76:M78)</f>
        <v>200000</v>
      </c>
      <c r="J76" s="286">
        <v>0</v>
      </c>
      <c r="K76" s="286">
        <v>0</v>
      </c>
      <c r="L76" s="286">
        <v>170000</v>
      </c>
      <c r="M76" s="286">
        <v>30000</v>
      </c>
      <c r="N76" s="127" t="s">
        <v>467</v>
      </c>
      <c r="O76" s="128">
        <v>3.79</v>
      </c>
      <c r="P76" s="285" t="s">
        <v>24</v>
      </c>
      <c r="Q76" s="285" t="s">
        <v>365</v>
      </c>
      <c r="R76" s="121"/>
    </row>
    <row r="77" spans="2:23" x14ac:dyDescent="0.35">
      <c r="B77" s="290"/>
      <c r="C77" s="291"/>
      <c r="D77" s="285"/>
      <c r="E77" s="289"/>
      <c r="F77" s="291"/>
      <c r="G77" s="285"/>
      <c r="H77" s="291"/>
      <c r="I77" s="286"/>
      <c r="J77" s="286"/>
      <c r="K77" s="286"/>
      <c r="L77" s="286"/>
      <c r="M77" s="286"/>
      <c r="N77" s="127" t="s">
        <v>469</v>
      </c>
      <c r="O77" s="87">
        <v>1</v>
      </c>
      <c r="P77" s="285"/>
      <c r="Q77" s="285"/>
    </row>
    <row r="78" spans="2:23" x14ac:dyDescent="0.35">
      <c r="B78" s="290"/>
      <c r="C78" s="291"/>
      <c r="D78" s="285"/>
      <c r="E78" s="289"/>
      <c r="F78" s="291"/>
      <c r="G78" s="285"/>
      <c r="H78" s="291"/>
      <c r="I78" s="286"/>
      <c r="J78" s="286"/>
      <c r="K78" s="286"/>
      <c r="L78" s="286"/>
      <c r="M78" s="286"/>
      <c r="N78" s="127" t="s">
        <v>470</v>
      </c>
      <c r="O78" s="87">
        <v>3500</v>
      </c>
      <c r="P78" s="285"/>
      <c r="Q78" s="285"/>
    </row>
    <row r="79" spans="2:23" ht="21" x14ac:dyDescent="0.35">
      <c r="B79" s="290" t="s">
        <v>484</v>
      </c>
      <c r="C79" s="291"/>
      <c r="D79" s="285" t="s">
        <v>22</v>
      </c>
      <c r="E79" s="289" t="s">
        <v>18</v>
      </c>
      <c r="F79" s="291"/>
      <c r="G79" s="285" t="s">
        <v>147</v>
      </c>
      <c r="H79" s="291"/>
      <c r="I79" s="286">
        <f>SUM(J79:M81)</f>
        <v>405100</v>
      </c>
      <c r="J79" s="286">
        <v>0</v>
      </c>
      <c r="K79" s="286">
        <v>0</v>
      </c>
      <c r="L79" s="286">
        <v>344335</v>
      </c>
      <c r="M79" s="286">
        <v>60765</v>
      </c>
      <c r="N79" s="127" t="s">
        <v>467</v>
      </c>
      <c r="O79" s="128">
        <v>4.1399999999999997</v>
      </c>
      <c r="P79" s="285" t="s">
        <v>315</v>
      </c>
      <c r="Q79" s="285" t="s">
        <v>271</v>
      </c>
    </row>
    <row r="80" spans="2:23" s="47" customFormat="1" ht="12" x14ac:dyDescent="0.3">
      <c r="B80" s="290"/>
      <c r="C80" s="291"/>
      <c r="D80" s="285"/>
      <c r="E80" s="289"/>
      <c r="F80" s="291"/>
      <c r="G80" s="285"/>
      <c r="H80" s="291"/>
      <c r="I80" s="286"/>
      <c r="J80" s="286"/>
      <c r="K80" s="286"/>
      <c r="L80" s="286"/>
      <c r="M80" s="286"/>
      <c r="N80" s="127" t="s">
        <v>469</v>
      </c>
      <c r="O80" s="87">
        <v>1</v>
      </c>
      <c r="P80" s="285"/>
      <c r="Q80" s="285"/>
      <c r="S80" s="48"/>
    </row>
    <row r="81" spans="2:20" x14ac:dyDescent="0.35">
      <c r="B81" s="290"/>
      <c r="C81" s="291"/>
      <c r="D81" s="285"/>
      <c r="E81" s="289"/>
      <c r="F81" s="291"/>
      <c r="G81" s="285"/>
      <c r="H81" s="291"/>
      <c r="I81" s="286"/>
      <c r="J81" s="286"/>
      <c r="K81" s="286"/>
      <c r="L81" s="286"/>
      <c r="M81" s="286"/>
      <c r="N81" s="127" t="s">
        <v>470</v>
      </c>
      <c r="O81" s="87">
        <v>1455</v>
      </c>
      <c r="P81" s="285"/>
      <c r="Q81" s="285"/>
    </row>
    <row r="82" spans="2:20" s="47" customFormat="1" ht="21" x14ac:dyDescent="0.3">
      <c r="B82" s="290" t="s">
        <v>485</v>
      </c>
      <c r="C82" s="291"/>
      <c r="D82" s="285" t="s">
        <v>22</v>
      </c>
      <c r="E82" s="289" t="s">
        <v>18</v>
      </c>
      <c r="F82" s="291"/>
      <c r="G82" s="285" t="s">
        <v>147</v>
      </c>
      <c r="H82" s="291"/>
      <c r="I82" s="286">
        <f>SUM(J82:M84)</f>
        <v>250000</v>
      </c>
      <c r="J82" s="286">
        <v>0</v>
      </c>
      <c r="K82" s="286">
        <v>0</v>
      </c>
      <c r="L82" s="286">
        <v>212500</v>
      </c>
      <c r="M82" s="286">
        <v>37500</v>
      </c>
      <c r="N82" s="127" t="s">
        <v>467</v>
      </c>
      <c r="O82" s="128">
        <v>3.4220000000000002</v>
      </c>
      <c r="P82" s="285" t="s">
        <v>315</v>
      </c>
      <c r="Q82" s="285" t="s">
        <v>271</v>
      </c>
      <c r="S82" s="48"/>
    </row>
    <row r="83" spans="2:20" s="18" customFormat="1" ht="25.5" customHeight="1" x14ac:dyDescent="0.3">
      <c r="B83" s="290"/>
      <c r="C83" s="291"/>
      <c r="D83" s="285"/>
      <c r="E83" s="289"/>
      <c r="F83" s="291"/>
      <c r="G83" s="285"/>
      <c r="H83" s="291"/>
      <c r="I83" s="286"/>
      <c r="J83" s="286"/>
      <c r="K83" s="286"/>
      <c r="L83" s="286"/>
      <c r="M83" s="286"/>
      <c r="N83" s="127" t="s">
        <v>469</v>
      </c>
      <c r="O83" s="87">
        <v>1</v>
      </c>
      <c r="P83" s="285"/>
      <c r="Q83" s="285"/>
      <c r="S83" s="26"/>
    </row>
    <row r="84" spans="2:20" x14ac:dyDescent="0.35">
      <c r="B84" s="290"/>
      <c r="C84" s="291"/>
      <c r="D84" s="285"/>
      <c r="E84" s="289"/>
      <c r="F84" s="291"/>
      <c r="G84" s="285"/>
      <c r="H84" s="291"/>
      <c r="I84" s="286"/>
      <c r="J84" s="286"/>
      <c r="K84" s="286"/>
      <c r="L84" s="286"/>
      <c r="M84" s="286"/>
      <c r="N84" s="127" t="s">
        <v>470</v>
      </c>
      <c r="O84" s="87">
        <v>780</v>
      </c>
      <c r="P84" s="285"/>
      <c r="Q84" s="285"/>
    </row>
    <row r="85" spans="2:20" ht="21" x14ac:dyDescent="0.35">
      <c r="B85" s="290" t="s">
        <v>486</v>
      </c>
      <c r="C85" s="291"/>
      <c r="D85" s="285" t="s">
        <v>22</v>
      </c>
      <c r="E85" s="289" t="s">
        <v>18</v>
      </c>
      <c r="F85" s="291"/>
      <c r="G85" s="285" t="s">
        <v>147</v>
      </c>
      <c r="H85" s="291"/>
      <c r="I85" s="286">
        <f>SUM(J85:M87)</f>
        <v>260000</v>
      </c>
      <c r="J85" s="286">
        <v>0</v>
      </c>
      <c r="K85" s="286">
        <v>0</v>
      </c>
      <c r="L85" s="286">
        <v>221000</v>
      </c>
      <c r="M85" s="286">
        <v>39000</v>
      </c>
      <c r="N85" s="127" t="s">
        <v>467</v>
      </c>
      <c r="O85" s="128">
        <v>0.56000000000000005</v>
      </c>
      <c r="P85" s="285" t="s">
        <v>315</v>
      </c>
      <c r="Q85" s="285" t="s">
        <v>271</v>
      </c>
    </row>
    <row r="86" spans="2:20" x14ac:dyDescent="0.35">
      <c r="B86" s="290"/>
      <c r="C86" s="291"/>
      <c r="D86" s="285"/>
      <c r="E86" s="289"/>
      <c r="F86" s="291"/>
      <c r="G86" s="285"/>
      <c r="H86" s="291"/>
      <c r="I86" s="286"/>
      <c r="J86" s="286"/>
      <c r="K86" s="286"/>
      <c r="L86" s="286"/>
      <c r="M86" s="286"/>
      <c r="N86" s="127" t="s">
        <v>469</v>
      </c>
      <c r="O86" s="87">
        <v>1</v>
      </c>
      <c r="P86" s="285"/>
      <c r="Q86" s="285"/>
    </row>
    <row r="87" spans="2:20" x14ac:dyDescent="0.35">
      <c r="B87" s="290"/>
      <c r="C87" s="291"/>
      <c r="D87" s="285"/>
      <c r="E87" s="289"/>
      <c r="F87" s="291"/>
      <c r="G87" s="285"/>
      <c r="H87" s="291"/>
      <c r="I87" s="286"/>
      <c r="J87" s="286"/>
      <c r="K87" s="286"/>
      <c r="L87" s="286"/>
      <c r="M87" s="286"/>
      <c r="N87" s="127" t="s">
        <v>470</v>
      </c>
      <c r="O87" s="87">
        <v>2280</v>
      </c>
      <c r="P87" s="285"/>
      <c r="Q87" s="285"/>
    </row>
    <row r="88" spans="2:20" s="47" customFormat="1" ht="21" x14ac:dyDescent="0.3">
      <c r="B88" s="290" t="s">
        <v>487</v>
      </c>
      <c r="C88" s="291"/>
      <c r="D88" s="285" t="s">
        <v>26</v>
      </c>
      <c r="E88" s="289" t="s">
        <v>18</v>
      </c>
      <c r="F88" s="291"/>
      <c r="G88" s="285" t="s">
        <v>147</v>
      </c>
      <c r="H88" s="291"/>
      <c r="I88" s="286">
        <f>SUM(J88:M90)</f>
        <v>536879.47</v>
      </c>
      <c r="J88" s="286">
        <v>0</v>
      </c>
      <c r="K88" s="286">
        <v>0</v>
      </c>
      <c r="L88" s="286">
        <v>456347.54</v>
      </c>
      <c r="M88" s="286">
        <v>80531.929999999993</v>
      </c>
      <c r="N88" s="127" t="s">
        <v>467</v>
      </c>
      <c r="O88" s="128">
        <v>16.126000000000001</v>
      </c>
      <c r="P88" s="285" t="s">
        <v>315</v>
      </c>
      <c r="Q88" s="285" t="s">
        <v>304</v>
      </c>
      <c r="R88" s="196"/>
      <c r="S88" s="196"/>
      <c r="T88" s="196"/>
    </row>
    <row r="89" spans="2:20" s="18" customFormat="1" x14ac:dyDescent="0.35">
      <c r="B89" s="290"/>
      <c r="C89" s="291"/>
      <c r="D89" s="285"/>
      <c r="E89" s="289"/>
      <c r="F89" s="291"/>
      <c r="G89" s="285"/>
      <c r="H89" s="291"/>
      <c r="I89" s="286"/>
      <c r="J89" s="286"/>
      <c r="K89" s="286"/>
      <c r="L89" s="286"/>
      <c r="M89" s="286"/>
      <c r="N89" s="127" t="s">
        <v>469</v>
      </c>
      <c r="O89" s="87">
        <v>1</v>
      </c>
      <c r="P89" s="285"/>
      <c r="Q89" s="285"/>
      <c r="R89" s="110"/>
      <c r="S89" s="110"/>
      <c r="T89" s="110"/>
    </row>
    <row r="90" spans="2:20" ht="54.75" customHeight="1" x14ac:dyDescent="0.35">
      <c r="B90" s="290"/>
      <c r="C90" s="291"/>
      <c r="D90" s="285"/>
      <c r="E90" s="289"/>
      <c r="F90" s="291"/>
      <c r="G90" s="285"/>
      <c r="H90" s="291"/>
      <c r="I90" s="286"/>
      <c r="J90" s="286"/>
      <c r="K90" s="286"/>
      <c r="L90" s="286"/>
      <c r="M90" s="286"/>
      <c r="N90" s="127" t="s">
        <v>470</v>
      </c>
      <c r="O90" s="87">
        <v>161284</v>
      </c>
      <c r="P90" s="285"/>
      <c r="Q90" s="285"/>
      <c r="R90" s="208"/>
    </row>
    <row r="91" spans="2:20" ht="21" x14ac:dyDescent="0.35">
      <c r="B91" s="290" t="s">
        <v>488</v>
      </c>
      <c r="C91" s="291"/>
      <c r="D91" s="285" t="s">
        <v>26</v>
      </c>
      <c r="E91" s="285" t="s">
        <v>18</v>
      </c>
      <c r="F91" s="291"/>
      <c r="G91" s="285" t="s">
        <v>147</v>
      </c>
      <c r="H91" s="291"/>
      <c r="I91" s="286">
        <f>SUM(J91:M93)</f>
        <v>5386274.1200000001</v>
      </c>
      <c r="J91" s="286">
        <v>0</v>
      </c>
      <c r="K91" s="286">
        <v>0</v>
      </c>
      <c r="L91" s="286">
        <v>4578333</v>
      </c>
      <c r="M91" s="286">
        <v>807941.12</v>
      </c>
      <c r="N91" s="127" t="s">
        <v>467</v>
      </c>
      <c r="O91" s="128">
        <v>47.08</v>
      </c>
      <c r="P91" s="285" t="s">
        <v>24</v>
      </c>
      <c r="Q91" s="285" t="s">
        <v>468</v>
      </c>
      <c r="R91" s="208"/>
    </row>
    <row r="92" spans="2:20" ht="21" x14ac:dyDescent="0.35">
      <c r="B92" s="290"/>
      <c r="C92" s="291"/>
      <c r="D92" s="285"/>
      <c r="E92" s="285"/>
      <c r="F92" s="291"/>
      <c r="G92" s="285"/>
      <c r="H92" s="291"/>
      <c r="I92" s="286"/>
      <c r="J92" s="286"/>
      <c r="K92" s="286"/>
      <c r="L92" s="286"/>
      <c r="M92" s="286"/>
      <c r="N92" s="127" t="s">
        <v>476</v>
      </c>
      <c r="O92" s="87">
        <v>500</v>
      </c>
      <c r="P92" s="285"/>
      <c r="Q92" s="285"/>
      <c r="R92" s="208"/>
    </row>
    <row r="93" spans="2:20" x14ac:dyDescent="0.35">
      <c r="B93" s="290"/>
      <c r="C93" s="291"/>
      <c r="D93" s="285"/>
      <c r="E93" s="285"/>
      <c r="F93" s="291"/>
      <c r="G93" s="285"/>
      <c r="H93" s="291"/>
      <c r="I93" s="286"/>
      <c r="J93" s="286"/>
      <c r="K93" s="286"/>
      <c r="L93" s="286"/>
      <c r="M93" s="286"/>
      <c r="N93" s="127" t="s">
        <v>469</v>
      </c>
      <c r="O93" s="87">
        <v>1</v>
      </c>
      <c r="P93" s="285"/>
      <c r="Q93" s="285"/>
      <c r="R93" s="208"/>
    </row>
    <row r="94" spans="2:20" x14ac:dyDescent="0.35">
      <c r="B94" s="290"/>
      <c r="C94" s="291"/>
      <c r="D94" s="285"/>
      <c r="E94" s="285"/>
      <c r="F94" s="291"/>
      <c r="G94" s="285"/>
      <c r="H94" s="291"/>
      <c r="I94" s="286"/>
      <c r="J94" s="286"/>
      <c r="K94" s="286"/>
      <c r="L94" s="286"/>
      <c r="M94" s="286"/>
      <c r="N94" s="127" t="s">
        <v>470</v>
      </c>
      <c r="O94" s="97">
        <v>470790.63</v>
      </c>
      <c r="P94" s="285"/>
      <c r="Q94" s="285"/>
      <c r="R94" s="208"/>
    </row>
    <row r="95" spans="2:20" x14ac:dyDescent="0.35">
      <c r="B95" s="290"/>
      <c r="C95" s="291"/>
      <c r="D95" s="285"/>
      <c r="E95" s="285"/>
      <c r="F95" s="291"/>
      <c r="G95" s="285"/>
      <c r="H95" s="291"/>
      <c r="I95" s="286"/>
      <c r="J95" s="286"/>
      <c r="K95" s="286"/>
      <c r="L95" s="286"/>
      <c r="M95" s="286"/>
      <c r="N95" s="127" t="s">
        <v>362</v>
      </c>
      <c r="O95" s="87">
        <v>15</v>
      </c>
      <c r="P95" s="285"/>
      <c r="Q95" s="285"/>
      <c r="R95" s="208"/>
    </row>
    <row r="96" spans="2:20" ht="22.5" customHeight="1" x14ac:dyDescent="0.35">
      <c r="B96" s="290" t="s">
        <v>489</v>
      </c>
      <c r="C96" s="291"/>
      <c r="D96" s="285" t="s">
        <v>26</v>
      </c>
      <c r="E96" s="285" t="s">
        <v>18</v>
      </c>
      <c r="F96" s="291"/>
      <c r="G96" s="285" t="s">
        <v>147</v>
      </c>
      <c r="H96" s="291"/>
      <c r="I96" s="286">
        <f>SUM(J96:M98)</f>
        <v>3089024.0700000003</v>
      </c>
      <c r="J96" s="286">
        <v>0</v>
      </c>
      <c r="K96" s="286">
        <v>0</v>
      </c>
      <c r="L96" s="286">
        <v>2625670.4500000002</v>
      </c>
      <c r="M96" s="286">
        <v>463353.62</v>
      </c>
      <c r="N96" s="127" t="s">
        <v>467</v>
      </c>
      <c r="O96" s="128">
        <v>2</v>
      </c>
      <c r="P96" s="285" t="s">
        <v>315</v>
      </c>
      <c r="Q96" s="285" t="s">
        <v>468</v>
      </c>
      <c r="R96" s="208"/>
    </row>
    <row r="97" spans="2:18" ht="21" x14ac:dyDescent="0.35">
      <c r="B97" s="290"/>
      <c r="C97" s="291"/>
      <c r="D97" s="285"/>
      <c r="E97" s="285"/>
      <c r="F97" s="291"/>
      <c r="G97" s="285"/>
      <c r="H97" s="291"/>
      <c r="I97" s="286"/>
      <c r="J97" s="286"/>
      <c r="K97" s="286"/>
      <c r="L97" s="286"/>
      <c r="M97" s="286"/>
      <c r="N97" s="127" t="s">
        <v>476</v>
      </c>
      <c r="O97" s="87">
        <v>2000</v>
      </c>
      <c r="P97" s="285"/>
      <c r="Q97" s="285"/>
      <c r="R97" s="208"/>
    </row>
    <row r="98" spans="2:18" x14ac:dyDescent="0.35">
      <c r="B98" s="290"/>
      <c r="C98" s="291"/>
      <c r="D98" s="285"/>
      <c r="E98" s="285"/>
      <c r="F98" s="291"/>
      <c r="G98" s="285"/>
      <c r="H98" s="291"/>
      <c r="I98" s="286"/>
      <c r="J98" s="286"/>
      <c r="K98" s="286"/>
      <c r="L98" s="286"/>
      <c r="M98" s="286"/>
      <c r="N98" s="127" t="s">
        <v>469</v>
      </c>
      <c r="O98" s="87">
        <v>1</v>
      </c>
      <c r="P98" s="285"/>
      <c r="Q98" s="285"/>
      <c r="R98" s="208"/>
    </row>
    <row r="99" spans="2:18" x14ac:dyDescent="0.35">
      <c r="B99" s="290"/>
      <c r="C99" s="291"/>
      <c r="D99" s="285"/>
      <c r="E99" s="285"/>
      <c r="F99" s="291"/>
      <c r="G99" s="285"/>
      <c r="H99" s="291"/>
      <c r="I99" s="286"/>
      <c r="J99" s="286"/>
      <c r="K99" s="286"/>
      <c r="L99" s="286"/>
      <c r="M99" s="286"/>
      <c r="N99" s="127" t="s">
        <v>470</v>
      </c>
      <c r="O99" s="87">
        <v>20000</v>
      </c>
      <c r="P99" s="285"/>
      <c r="Q99" s="285"/>
      <c r="R99" s="208"/>
    </row>
    <row r="100" spans="2:18" x14ac:dyDescent="0.35">
      <c r="B100" s="290"/>
      <c r="C100" s="291"/>
      <c r="D100" s="285"/>
      <c r="E100" s="285"/>
      <c r="F100" s="291"/>
      <c r="G100" s="285"/>
      <c r="H100" s="291"/>
      <c r="I100" s="286"/>
      <c r="J100" s="286"/>
      <c r="K100" s="286"/>
      <c r="L100" s="286"/>
      <c r="M100" s="286"/>
      <c r="N100" s="127" t="s">
        <v>362</v>
      </c>
      <c r="O100" s="129">
        <v>0.7</v>
      </c>
      <c r="P100" s="285"/>
      <c r="Q100" s="285"/>
      <c r="R100" s="208"/>
    </row>
    <row r="101" spans="2:18" ht="21" x14ac:dyDescent="0.35">
      <c r="B101" s="290" t="s">
        <v>490</v>
      </c>
      <c r="C101" s="291"/>
      <c r="D101" s="285" t="s">
        <v>26</v>
      </c>
      <c r="E101" s="289" t="s">
        <v>18</v>
      </c>
      <c r="F101" s="291"/>
      <c r="G101" s="285" t="s">
        <v>147</v>
      </c>
      <c r="H101" s="291"/>
      <c r="I101" s="286">
        <f>SUM(J101:M103)</f>
        <v>2000000</v>
      </c>
      <c r="J101" s="286">
        <v>0</v>
      </c>
      <c r="K101" s="286">
        <v>0</v>
      </c>
      <c r="L101" s="286">
        <v>1700000</v>
      </c>
      <c r="M101" s="286">
        <v>300000</v>
      </c>
      <c r="N101" s="127" t="s">
        <v>467</v>
      </c>
      <c r="O101" s="128">
        <v>12.949</v>
      </c>
      <c r="P101" s="285" t="s">
        <v>24</v>
      </c>
      <c r="Q101" s="285" t="s">
        <v>304</v>
      </c>
      <c r="R101" s="208"/>
    </row>
    <row r="102" spans="2:18" x14ac:dyDescent="0.35">
      <c r="B102" s="290"/>
      <c r="C102" s="291"/>
      <c r="D102" s="285"/>
      <c r="E102" s="289"/>
      <c r="F102" s="291"/>
      <c r="G102" s="285"/>
      <c r="H102" s="291"/>
      <c r="I102" s="286"/>
      <c r="J102" s="286"/>
      <c r="K102" s="286"/>
      <c r="L102" s="286"/>
      <c r="M102" s="286"/>
      <c r="N102" s="127" t="s">
        <v>469</v>
      </c>
      <c r="O102" s="87">
        <v>1</v>
      </c>
      <c r="P102" s="285"/>
      <c r="Q102" s="285"/>
      <c r="R102" s="208"/>
    </row>
    <row r="103" spans="2:18" x14ac:dyDescent="0.35">
      <c r="B103" s="290"/>
      <c r="C103" s="291"/>
      <c r="D103" s="285"/>
      <c r="E103" s="289"/>
      <c r="F103" s="291"/>
      <c r="G103" s="285"/>
      <c r="H103" s="291"/>
      <c r="I103" s="286"/>
      <c r="J103" s="286"/>
      <c r="K103" s="286"/>
      <c r="L103" s="286"/>
      <c r="M103" s="286"/>
      <c r="N103" s="127" t="s">
        <v>470</v>
      </c>
      <c r="O103" s="87">
        <v>129490</v>
      </c>
      <c r="P103" s="285"/>
      <c r="Q103" s="285"/>
      <c r="R103" s="208"/>
    </row>
    <row r="104" spans="2:18" ht="21" x14ac:dyDescent="0.35">
      <c r="B104" s="290" t="s">
        <v>491</v>
      </c>
      <c r="C104" s="291"/>
      <c r="D104" s="285" t="s">
        <v>26</v>
      </c>
      <c r="E104" s="285" t="s">
        <v>18</v>
      </c>
      <c r="F104" s="291"/>
      <c r="G104" s="285" t="s">
        <v>147</v>
      </c>
      <c r="H104" s="291"/>
      <c r="I104" s="286">
        <f>SUM(J104:M106)</f>
        <v>1100000</v>
      </c>
      <c r="J104" s="286">
        <v>0</v>
      </c>
      <c r="K104" s="286">
        <v>0</v>
      </c>
      <c r="L104" s="286">
        <v>935000</v>
      </c>
      <c r="M104" s="286">
        <v>165000</v>
      </c>
      <c r="N104" s="127" t="s">
        <v>467</v>
      </c>
      <c r="O104" s="128">
        <v>45</v>
      </c>
      <c r="P104" s="285" t="s">
        <v>315</v>
      </c>
      <c r="Q104" s="285" t="s">
        <v>468</v>
      </c>
      <c r="R104" s="208"/>
    </row>
    <row r="105" spans="2:18" ht="21" x14ac:dyDescent="0.35">
      <c r="B105" s="290"/>
      <c r="C105" s="291"/>
      <c r="D105" s="285"/>
      <c r="E105" s="285"/>
      <c r="F105" s="291"/>
      <c r="G105" s="285"/>
      <c r="H105" s="291"/>
      <c r="I105" s="286"/>
      <c r="J105" s="286"/>
      <c r="K105" s="286"/>
      <c r="L105" s="286"/>
      <c r="M105" s="286"/>
      <c r="N105" s="127" t="s">
        <v>476</v>
      </c>
      <c r="O105" s="87">
        <v>500</v>
      </c>
      <c r="P105" s="285"/>
      <c r="Q105" s="285"/>
      <c r="R105" s="208"/>
    </row>
    <row r="106" spans="2:18" x14ac:dyDescent="0.35">
      <c r="B106" s="290"/>
      <c r="C106" s="291"/>
      <c r="D106" s="285"/>
      <c r="E106" s="285"/>
      <c r="F106" s="291"/>
      <c r="G106" s="285"/>
      <c r="H106" s="291"/>
      <c r="I106" s="286"/>
      <c r="J106" s="286"/>
      <c r="K106" s="286"/>
      <c r="L106" s="286"/>
      <c r="M106" s="286"/>
      <c r="N106" s="127" t="s">
        <v>469</v>
      </c>
      <c r="O106" s="87">
        <v>1</v>
      </c>
      <c r="P106" s="285"/>
      <c r="Q106" s="285"/>
      <c r="R106" s="208"/>
    </row>
    <row r="107" spans="2:18" x14ac:dyDescent="0.35">
      <c r="B107" s="290"/>
      <c r="C107" s="291"/>
      <c r="D107" s="285"/>
      <c r="E107" s="285"/>
      <c r="F107" s="291"/>
      <c r="G107" s="285"/>
      <c r="H107" s="291"/>
      <c r="I107" s="286"/>
      <c r="J107" s="286"/>
      <c r="K107" s="286"/>
      <c r="L107" s="286"/>
      <c r="M107" s="286"/>
      <c r="N107" s="127" t="s">
        <v>470</v>
      </c>
      <c r="O107" s="87">
        <v>46250</v>
      </c>
      <c r="P107" s="285"/>
      <c r="Q107" s="285"/>
      <c r="R107" s="208"/>
    </row>
    <row r="108" spans="2:18" x14ac:dyDescent="0.35">
      <c r="B108" s="290"/>
      <c r="C108" s="291"/>
      <c r="D108" s="285"/>
      <c r="E108" s="285"/>
      <c r="F108" s="291"/>
      <c r="G108" s="285"/>
      <c r="H108" s="291"/>
      <c r="I108" s="286"/>
      <c r="J108" s="286"/>
      <c r="K108" s="286"/>
      <c r="L108" s="286"/>
      <c r="M108" s="286"/>
      <c r="N108" s="127" t="s">
        <v>362</v>
      </c>
      <c r="O108" s="129">
        <v>0.5</v>
      </c>
      <c r="P108" s="285"/>
      <c r="Q108" s="285"/>
      <c r="R108" s="208"/>
    </row>
    <row r="109" spans="2:18" ht="21" x14ac:dyDescent="0.35">
      <c r="B109" s="290" t="s">
        <v>492</v>
      </c>
      <c r="C109" s="291"/>
      <c r="D109" s="285" t="s">
        <v>23</v>
      </c>
      <c r="E109" s="285" t="s">
        <v>18</v>
      </c>
      <c r="F109" s="291"/>
      <c r="G109" s="285" t="s">
        <v>147</v>
      </c>
      <c r="H109" s="291"/>
      <c r="I109" s="286">
        <f>SUM(J109:M111)</f>
        <v>5294118</v>
      </c>
      <c r="J109" s="286">
        <v>0</v>
      </c>
      <c r="K109" s="286">
        <v>0</v>
      </c>
      <c r="L109" s="286">
        <v>4500000.3</v>
      </c>
      <c r="M109" s="286">
        <v>794117.7</v>
      </c>
      <c r="N109" s="127" t="s">
        <v>467</v>
      </c>
      <c r="O109" s="128">
        <v>4.0199999999999996</v>
      </c>
      <c r="P109" s="285" t="s">
        <v>314</v>
      </c>
      <c r="Q109" s="285" t="s">
        <v>304</v>
      </c>
    </row>
    <row r="110" spans="2:18" ht="21" x14ac:dyDescent="0.35">
      <c r="B110" s="290"/>
      <c r="C110" s="291"/>
      <c r="D110" s="285"/>
      <c r="E110" s="285"/>
      <c r="F110" s="291"/>
      <c r="G110" s="285"/>
      <c r="H110" s="291"/>
      <c r="I110" s="286"/>
      <c r="J110" s="286"/>
      <c r="K110" s="286"/>
      <c r="L110" s="286"/>
      <c r="M110" s="286"/>
      <c r="N110" s="127" t="s">
        <v>476</v>
      </c>
      <c r="O110" s="87">
        <v>5400</v>
      </c>
      <c r="P110" s="285"/>
      <c r="Q110" s="285"/>
    </row>
    <row r="111" spans="2:18" x14ac:dyDescent="0.35">
      <c r="B111" s="290"/>
      <c r="C111" s="291"/>
      <c r="D111" s="285"/>
      <c r="E111" s="285"/>
      <c r="F111" s="291"/>
      <c r="G111" s="285"/>
      <c r="H111" s="291"/>
      <c r="I111" s="286"/>
      <c r="J111" s="286"/>
      <c r="K111" s="286"/>
      <c r="L111" s="286"/>
      <c r="M111" s="286"/>
      <c r="N111" s="127" t="s">
        <v>469</v>
      </c>
      <c r="O111" s="87">
        <v>1</v>
      </c>
      <c r="P111" s="285"/>
      <c r="Q111" s="285"/>
    </row>
    <row r="112" spans="2:18" x14ac:dyDescent="0.35">
      <c r="B112" s="290"/>
      <c r="C112" s="291"/>
      <c r="D112" s="285"/>
      <c r="E112" s="285"/>
      <c r="F112" s="291"/>
      <c r="G112" s="285"/>
      <c r="H112" s="291"/>
      <c r="I112" s="286"/>
      <c r="J112" s="286"/>
      <c r="K112" s="286"/>
      <c r="L112" s="286"/>
      <c r="M112" s="286"/>
      <c r="N112" s="127" t="s">
        <v>470</v>
      </c>
      <c r="O112" s="87">
        <v>40200</v>
      </c>
      <c r="P112" s="285"/>
      <c r="Q112" s="285"/>
    </row>
    <row r="113" spans="2:17" x14ac:dyDescent="0.35">
      <c r="B113" s="290"/>
      <c r="C113" s="291"/>
      <c r="D113" s="285"/>
      <c r="E113" s="285"/>
      <c r="F113" s="291"/>
      <c r="G113" s="285"/>
      <c r="H113" s="291"/>
      <c r="I113" s="286"/>
      <c r="J113" s="286"/>
      <c r="K113" s="286"/>
      <c r="L113" s="286"/>
      <c r="M113" s="286"/>
      <c r="N113" s="127" t="s">
        <v>362</v>
      </c>
      <c r="O113" s="87">
        <v>18</v>
      </c>
      <c r="P113" s="285"/>
      <c r="Q113" s="285"/>
    </row>
    <row r="114" spans="2:17" ht="21" x14ac:dyDescent="0.35">
      <c r="B114" s="290" t="s">
        <v>493</v>
      </c>
      <c r="C114" s="291"/>
      <c r="D114" s="285" t="s">
        <v>23</v>
      </c>
      <c r="E114" s="289" t="s">
        <v>18</v>
      </c>
      <c r="F114" s="291"/>
      <c r="G114" s="285" t="s">
        <v>147</v>
      </c>
      <c r="H114" s="291"/>
      <c r="I114" s="286">
        <f>SUM(J114:M116)</f>
        <v>2900000</v>
      </c>
      <c r="J114" s="286">
        <v>0</v>
      </c>
      <c r="K114" s="286">
        <v>0</v>
      </c>
      <c r="L114" s="286">
        <v>2465000</v>
      </c>
      <c r="M114" s="286">
        <v>435000</v>
      </c>
      <c r="N114" s="127" t="s">
        <v>467</v>
      </c>
      <c r="O114" s="128">
        <v>3.1</v>
      </c>
      <c r="P114" s="285" t="s">
        <v>307</v>
      </c>
      <c r="Q114" s="285" t="s">
        <v>304</v>
      </c>
    </row>
    <row r="115" spans="2:17" x14ac:dyDescent="0.35">
      <c r="B115" s="290"/>
      <c r="C115" s="291"/>
      <c r="D115" s="285"/>
      <c r="E115" s="289"/>
      <c r="F115" s="291"/>
      <c r="G115" s="285"/>
      <c r="H115" s="291"/>
      <c r="I115" s="286"/>
      <c r="J115" s="286"/>
      <c r="K115" s="286"/>
      <c r="L115" s="286"/>
      <c r="M115" s="286"/>
      <c r="N115" s="127" t="s">
        <v>469</v>
      </c>
      <c r="O115" s="87">
        <v>1</v>
      </c>
      <c r="P115" s="285"/>
      <c r="Q115" s="285"/>
    </row>
    <row r="116" spans="2:17" x14ac:dyDescent="0.35">
      <c r="B116" s="290"/>
      <c r="C116" s="291"/>
      <c r="D116" s="285"/>
      <c r="E116" s="289"/>
      <c r="F116" s="291"/>
      <c r="G116" s="285"/>
      <c r="H116" s="291"/>
      <c r="I116" s="286"/>
      <c r="J116" s="286"/>
      <c r="K116" s="286"/>
      <c r="L116" s="286"/>
      <c r="M116" s="286"/>
      <c r="N116" s="127" t="s">
        <v>470</v>
      </c>
      <c r="O116" s="87">
        <v>31000</v>
      </c>
      <c r="P116" s="285"/>
      <c r="Q116" s="285"/>
    </row>
    <row r="117" spans="2:17" ht="21" x14ac:dyDescent="0.35">
      <c r="B117" s="321" t="s">
        <v>494</v>
      </c>
      <c r="C117" s="289" t="s">
        <v>13</v>
      </c>
      <c r="D117" s="289" t="s">
        <v>495</v>
      </c>
      <c r="E117" s="289" t="s">
        <v>496</v>
      </c>
      <c r="F117" s="289" t="s">
        <v>14</v>
      </c>
      <c r="G117" s="289" t="s">
        <v>147</v>
      </c>
      <c r="H117" s="289" t="s">
        <v>15</v>
      </c>
      <c r="I117" s="292">
        <f>SUM(J117:M118)</f>
        <v>763300</v>
      </c>
      <c r="J117" s="292">
        <f>SUM(J120:J123)</f>
        <v>0</v>
      </c>
      <c r="K117" s="292">
        <f>SUM(K120:K123)</f>
        <v>0</v>
      </c>
      <c r="L117" s="292">
        <f>SUM(L120:L123)</f>
        <v>648800</v>
      </c>
      <c r="M117" s="292">
        <f>SUM(M120:M123)</f>
        <v>114500</v>
      </c>
      <c r="N117" s="125" t="s">
        <v>497</v>
      </c>
      <c r="O117" s="41">
        <f>O120+O122</f>
        <v>4500</v>
      </c>
      <c r="P117" s="289" t="s">
        <v>307</v>
      </c>
      <c r="Q117" s="289" t="s">
        <v>468</v>
      </c>
    </row>
    <row r="118" spans="2:17" x14ac:dyDescent="0.35">
      <c r="B118" s="321"/>
      <c r="C118" s="289"/>
      <c r="D118" s="289"/>
      <c r="E118" s="289"/>
      <c r="F118" s="289"/>
      <c r="G118" s="289"/>
      <c r="H118" s="289"/>
      <c r="I118" s="292"/>
      <c r="J118" s="292"/>
      <c r="K118" s="292"/>
      <c r="L118" s="292"/>
      <c r="M118" s="292"/>
      <c r="N118" s="125" t="s">
        <v>469</v>
      </c>
      <c r="O118" s="41">
        <f>O121+O123</f>
        <v>2</v>
      </c>
      <c r="P118" s="289"/>
      <c r="Q118" s="289"/>
    </row>
    <row r="119" spans="2:17" ht="21" x14ac:dyDescent="0.35">
      <c r="B119" s="42" t="s">
        <v>317</v>
      </c>
      <c r="C119" s="43"/>
      <c r="D119" s="43"/>
      <c r="E119" s="43"/>
      <c r="F119" s="43"/>
      <c r="G119" s="43"/>
      <c r="H119" s="43"/>
      <c r="I119" s="58"/>
      <c r="J119" s="58"/>
      <c r="K119" s="60"/>
      <c r="L119" s="60"/>
      <c r="M119" s="58"/>
      <c r="N119" s="43"/>
      <c r="O119" s="72"/>
      <c r="P119" s="73"/>
      <c r="Q119" s="43"/>
    </row>
    <row r="120" spans="2:17" ht="21" x14ac:dyDescent="0.35">
      <c r="B120" s="309" t="s">
        <v>498</v>
      </c>
      <c r="C120" s="312"/>
      <c r="D120" s="315" t="s">
        <v>22</v>
      </c>
      <c r="E120" s="315" t="s">
        <v>499</v>
      </c>
      <c r="F120" s="312"/>
      <c r="G120" s="315" t="s">
        <v>147</v>
      </c>
      <c r="H120" s="312"/>
      <c r="I120" s="411">
        <f>SUM(J120:M121)</f>
        <v>167300</v>
      </c>
      <c r="J120" s="411">
        <v>0</v>
      </c>
      <c r="K120" s="411">
        <v>0</v>
      </c>
      <c r="L120" s="411">
        <v>142200</v>
      </c>
      <c r="M120" s="411">
        <v>25100</v>
      </c>
      <c r="N120" s="127" t="s">
        <v>497</v>
      </c>
      <c r="O120" s="38">
        <v>200</v>
      </c>
      <c r="P120" s="315" t="s">
        <v>315</v>
      </c>
      <c r="Q120" s="315" t="s">
        <v>468</v>
      </c>
    </row>
    <row r="121" spans="2:17" ht="32.25" customHeight="1" x14ac:dyDescent="0.35">
      <c r="B121" s="310"/>
      <c r="C121" s="313"/>
      <c r="D121" s="316"/>
      <c r="E121" s="316"/>
      <c r="F121" s="313"/>
      <c r="G121" s="316"/>
      <c r="H121" s="313"/>
      <c r="I121" s="431"/>
      <c r="J121" s="431"/>
      <c r="K121" s="431"/>
      <c r="L121" s="431"/>
      <c r="M121" s="431"/>
      <c r="N121" s="127" t="s">
        <v>469</v>
      </c>
      <c r="O121" s="38">
        <v>1</v>
      </c>
      <c r="P121" s="316"/>
      <c r="Q121" s="316"/>
    </row>
    <row r="122" spans="2:17" ht="21" x14ac:dyDescent="0.35">
      <c r="B122" s="290" t="s">
        <v>500</v>
      </c>
      <c r="C122" s="291"/>
      <c r="D122" s="285" t="s">
        <v>501</v>
      </c>
      <c r="E122" s="285" t="s">
        <v>502</v>
      </c>
      <c r="F122" s="291"/>
      <c r="G122" s="285" t="s">
        <v>147</v>
      </c>
      <c r="H122" s="291"/>
      <c r="I122" s="404">
        <f>SUM(J122:M123)</f>
        <v>596000</v>
      </c>
      <c r="J122" s="404">
        <v>0</v>
      </c>
      <c r="K122" s="404">
        <v>0</v>
      </c>
      <c r="L122" s="404">
        <v>506600</v>
      </c>
      <c r="M122" s="404">
        <v>89400</v>
      </c>
      <c r="N122" s="127" t="s">
        <v>497</v>
      </c>
      <c r="O122" s="87">
        <v>4300</v>
      </c>
      <c r="P122" s="285" t="s">
        <v>307</v>
      </c>
      <c r="Q122" s="285" t="s">
        <v>304</v>
      </c>
    </row>
    <row r="123" spans="2:17" ht="86.25" customHeight="1" x14ac:dyDescent="0.35">
      <c r="B123" s="290"/>
      <c r="C123" s="291"/>
      <c r="D123" s="285"/>
      <c r="E123" s="285"/>
      <c r="F123" s="291"/>
      <c r="G123" s="285"/>
      <c r="H123" s="291"/>
      <c r="I123" s="404"/>
      <c r="J123" s="404"/>
      <c r="K123" s="404"/>
      <c r="L123" s="404"/>
      <c r="M123" s="404"/>
      <c r="N123" s="127" t="s">
        <v>469</v>
      </c>
      <c r="O123" s="87">
        <v>1</v>
      </c>
      <c r="P123" s="285"/>
      <c r="Q123" s="285"/>
    </row>
    <row r="124" spans="2:17" x14ac:dyDescent="0.35">
      <c r="B124" s="287" t="s">
        <v>12</v>
      </c>
      <c r="C124" s="287"/>
      <c r="D124" s="287"/>
      <c r="E124" s="287"/>
      <c r="F124" s="287"/>
      <c r="G124" s="287"/>
      <c r="H124" s="287"/>
      <c r="I124" s="9">
        <f>I42+I117+I53</f>
        <v>34546364.049999997</v>
      </c>
      <c r="J124" s="9">
        <f>J42+J117+J53</f>
        <v>0</v>
      </c>
      <c r="K124" s="9">
        <f>K42+K117+K53</f>
        <v>0</v>
      </c>
      <c r="L124" s="9">
        <f>L42+L117+L53</f>
        <v>29364404.41</v>
      </c>
      <c r="M124" s="9">
        <f>M42+M117+M53</f>
        <v>5181959.6399999997</v>
      </c>
      <c r="N124" s="288"/>
      <c r="O124" s="288"/>
      <c r="P124" s="288"/>
      <c r="Q124" s="288"/>
    </row>
    <row r="125" spans="2:17" x14ac:dyDescent="0.35">
      <c r="B125" s="415" t="s">
        <v>457</v>
      </c>
      <c r="C125" s="415"/>
      <c r="D125" s="415"/>
      <c r="E125" s="415"/>
      <c r="F125" s="415"/>
      <c r="G125" s="415"/>
      <c r="H125" s="415"/>
      <c r="I125" s="415"/>
      <c r="J125" s="415"/>
      <c r="K125" s="415"/>
      <c r="L125" s="415"/>
      <c r="M125" s="415"/>
      <c r="N125" s="415"/>
      <c r="O125" s="415"/>
      <c r="P125" s="415"/>
      <c r="Q125" s="415"/>
    </row>
    <row r="126" spans="2:17" x14ac:dyDescent="0.35">
      <c r="B126" s="117" t="s">
        <v>677</v>
      </c>
      <c r="C126" s="115"/>
      <c r="D126" s="115"/>
      <c r="E126" s="115"/>
      <c r="F126" s="115"/>
      <c r="G126" s="115"/>
      <c r="H126" s="115"/>
      <c r="I126" s="115"/>
      <c r="J126" s="115"/>
      <c r="K126" s="115"/>
      <c r="L126" s="115"/>
      <c r="M126" s="115"/>
      <c r="N126" s="115"/>
      <c r="O126" s="115"/>
      <c r="P126" s="115"/>
      <c r="Q126" s="115"/>
    </row>
    <row r="127" spans="2:17" x14ac:dyDescent="0.35">
      <c r="B127" s="117"/>
      <c r="C127" s="115"/>
      <c r="D127" s="115"/>
      <c r="E127" s="115"/>
      <c r="F127" s="115"/>
      <c r="G127" s="115"/>
      <c r="H127" s="115"/>
      <c r="I127" s="115"/>
      <c r="J127" s="115"/>
      <c r="K127" s="115"/>
      <c r="L127" s="115"/>
      <c r="M127" s="115"/>
      <c r="N127" s="115"/>
      <c r="O127" s="115"/>
      <c r="P127" s="115"/>
      <c r="Q127" s="115"/>
    </row>
    <row r="129" spans="2:17" x14ac:dyDescent="0.35">
      <c r="B129" s="245" t="s">
        <v>152</v>
      </c>
      <c r="C129" s="245"/>
      <c r="D129" s="245"/>
      <c r="E129" s="245"/>
      <c r="F129" s="245"/>
      <c r="G129" s="245"/>
      <c r="H129" s="245"/>
      <c r="I129" s="245"/>
      <c r="J129" s="245"/>
      <c r="K129" s="245"/>
      <c r="L129" s="245"/>
      <c r="M129" s="245"/>
      <c r="N129" s="245"/>
      <c r="O129" s="245"/>
      <c r="P129" s="245"/>
      <c r="Q129" s="245"/>
    </row>
    <row r="130" spans="2:17" x14ac:dyDescent="0.35">
      <c r="B130" s="11" t="s">
        <v>39</v>
      </c>
      <c r="C130" s="257" t="s">
        <v>153</v>
      </c>
      <c r="D130" s="257"/>
      <c r="E130" s="257"/>
      <c r="F130" s="324" t="s">
        <v>154</v>
      </c>
      <c r="G130" s="325"/>
      <c r="H130" s="325"/>
      <c r="I130" s="325"/>
      <c r="J130" s="326"/>
      <c r="K130" s="257" t="s">
        <v>155</v>
      </c>
      <c r="L130" s="257"/>
      <c r="M130" s="257"/>
      <c r="N130" s="257"/>
      <c r="O130" s="257"/>
      <c r="P130" s="257"/>
      <c r="Q130" s="257"/>
    </row>
    <row r="131" spans="2:17" x14ac:dyDescent="0.35">
      <c r="B131" s="56">
        <v>1</v>
      </c>
      <c r="C131" s="242">
        <v>2</v>
      </c>
      <c r="D131" s="242"/>
      <c r="E131" s="242"/>
      <c r="F131" s="327">
        <v>3</v>
      </c>
      <c r="G131" s="328"/>
      <c r="H131" s="328"/>
      <c r="I131" s="328"/>
      <c r="J131" s="329"/>
      <c r="K131" s="242">
        <v>4</v>
      </c>
      <c r="L131" s="242"/>
      <c r="M131" s="242"/>
      <c r="N131" s="242"/>
      <c r="O131" s="242"/>
      <c r="P131" s="242"/>
      <c r="Q131" s="242"/>
    </row>
    <row r="132" spans="2:17" x14ac:dyDescent="0.35">
      <c r="B132" s="22"/>
      <c r="C132" s="330" t="s">
        <v>164</v>
      </c>
      <c r="D132" s="331"/>
      <c r="E132" s="332"/>
      <c r="F132" s="333"/>
      <c r="G132" s="334"/>
      <c r="H132" s="334"/>
      <c r="I132" s="334"/>
      <c r="J132" s="335"/>
      <c r="K132" s="336"/>
      <c r="L132" s="336"/>
      <c r="M132" s="336"/>
      <c r="N132" s="336"/>
      <c r="O132" s="336"/>
      <c r="P132" s="336"/>
      <c r="Q132" s="336"/>
    </row>
    <row r="135" spans="2:17" x14ac:dyDescent="0.35">
      <c r="B135" s="245" t="s">
        <v>156</v>
      </c>
      <c r="C135" s="245"/>
      <c r="D135" s="245"/>
      <c r="E135" s="245"/>
      <c r="F135" s="245"/>
      <c r="G135" s="245"/>
      <c r="H135" s="245"/>
      <c r="I135" s="245"/>
      <c r="J135" s="245"/>
      <c r="K135" s="245"/>
      <c r="L135" s="245"/>
      <c r="M135" s="245"/>
      <c r="N135" s="245"/>
      <c r="O135" s="245"/>
      <c r="P135" s="245"/>
      <c r="Q135" s="245"/>
    </row>
    <row r="136" spans="2:17" x14ac:dyDescent="0.35">
      <c r="B136" s="11" t="s">
        <v>39</v>
      </c>
      <c r="C136" s="257" t="s">
        <v>157</v>
      </c>
      <c r="D136" s="257"/>
      <c r="E136" s="257"/>
      <c r="F136" s="257" t="s">
        <v>154</v>
      </c>
      <c r="G136" s="257"/>
      <c r="H136" s="257"/>
      <c r="I136" s="257"/>
      <c r="J136" s="257"/>
      <c r="K136" s="257" t="s">
        <v>158</v>
      </c>
      <c r="L136" s="257"/>
      <c r="M136" s="257"/>
      <c r="N136" s="257"/>
      <c r="O136" s="257"/>
      <c r="P136" s="257"/>
      <c r="Q136" s="257"/>
    </row>
    <row r="137" spans="2:17" x14ac:dyDescent="0.35">
      <c r="B137" s="56">
        <v>1</v>
      </c>
      <c r="C137" s="242">
        <v>2</v>
      </c>
      <c r="D137" s="242"/>
      <c r="E137" s="242"/>
      <c r="F137" s="242">
        <v>3</v>
      </c>
      <c r="G137" s="242"/>
      <c r="H137" s="242"/>
      <c r="I137" s="242"/>
      <c r="J137" s="242"/>
      <c r="K137" s="242">
        <v>4</v>
      </c>
      <c r="L137" s="242"/>
      <c r="M137" s="242"/>
      <c r="N137" s="242"/>
      <c r="O137" s="242"/>
      <c r="P137" s="242"/>
      <c r="Q137" s="242"/>
    </row>
    <row r="138" spans="2:17" x14ac:dyDescent="0.35">
      <c r="B138" s="22"/>
      <c r="C138" s="247" t="s">
        <v>164</v>
      </c>
      <c r="D138" s="247"/>
      <c r="E138" s="247"/>
      <c r="F138" s="346"/>
      <c r="G138" s="346"/>
      <c r="H138" s="346"/>
      <c r="I138" s="346"/>
      <c r="J138" s="346"/>
      <c r="K138" s="336"/>
      <c r="L138" s="336"/>
      <c r="M138" s="336"/>
      <c r="N138" s="336"/>
      <c r="O138" s="336"/>
      <c r="P138" s="336"/>
      <c r="Q138" s="336"/>
    </row>
    <row r="141" spans="2:17" x14ac:dyDescent="0.35">
      <c r="B141" s="245" t="s">
        <v>159</v>
      </c>
      <c r="C141" s="245"/>
      <c r="D141" s="245"/>
      <c r="E141" s="245"/>
      <c r="F141" s="245"/>
      <c r="G141" s="245"/>
      <c r="H141" s="245"/>
      <c r="I141" s="245"/>
      <c r="J141" s="245"/>
      <c r="K141" s="245"/>
      <c r="L141" s="245"/>
      <c r="M141" s="245"/>
      <c r="N141" s="245"/>
      <c r="O141" s="245"/>
      <c r="P141" s="245"/>
      <c r="Q141" s="245"/>
    </row>
    <row r="142" spans="2:17" x14ac:dyDescent="0.35">
      <c r="B142" s="11" t="s">
        <v>39</v>
      </c>
      <c r="C142" s="236" t="s">
        <v>160</v>
      </c>
      <c r="D142" s="236"/>
      <c r="E142" s="236"/>
      <c r="F142" s="337" t="s">
        <v>161</v>
      </c>
      <c r="G142" s="338"/>
      <c r="H142" s="338"/>
      <c r="I142" s="338"/>
      <c r="J142" s="338"/>
      <c r="K142" s="338"/>
      <c r="L142" s="338"/>
      <c r="M142" s="338"/>
      <c r="N142" s="338"/>
      <c r="O142" s="338"/>
      <c r="P142" s="338"/>
      <c r="Q142" s="339"/>
    </row>
    <row r="143" spans="2:17" x14ac:dyDescent="0.35">
      <c r="B143" s="63">
        <v>1</v>
      </c>
      <c r="C143" s="345">
        <v>2</v>
      </c>
      <c r="D143" s="345"/>
      <c r="E143" s="345"/>
      <c r="F143" s="340">
        <v>3</v>
      </c>
      <c r="G143" s="341"/>
      <c r="H143" s="341"/>
      <c r="I143" s="341"/>
      <c r="J143" s="341"/>
      <c r="K143" s="341"/>
      <c r="L143" s="341"/>
      <c r="M143" s="341"/>
      <c r="N143" s="341"/>
      <c r="O143" s="341"/>
      <c r="P143" s="341"/>
      <c r="Q143" s="342"/>
    </row>
    <row r="144" spans="2:17" ht="47.25" customHeight="1" x14ac:dyDescent="0.35">
      <c r="B144" s="12" t="s">
        <v>69</v>
      </c>
      <c r="C144" s="344" t="s">
        <v>503</v>
      </c>
      <c r="D144" s="344"/>
      <c r="E144" s="344"/>
      <c r="F144" s="437" t="s">
        <v>504</v>
      </c>
      <c r="G144" s="438"/>
      <c r="H144" s="438"/>
      <c r="I144" s="438"/>
      <c r="J144" s="438"/>
      <c r="K144" s="438"/>
      <c r="L144" s="438"/>
      <c r="M144" s="438"/>
      <c r="N144" s="438"/>
      <c r="O144" s="438"/>
      <c r="P144" s="438"/>
      <c r="Q144" s="439"/>
    </row>
    <row r="145" spans="2:17" ht="62.25" customHeight="1" x14ac:dyDescent="0.35">
      <c r="B145" s="12" t="s">
        <v>45</v>
      </c>
      <c r="C145" s="344" t="s">
        <v>505</v>
      </c>
      <c r="D145" s="344"/>
      <c r="E145" s="344"/>
      <c r="F145" s="440"/>
      <c r="G145" s="441"/>
      <c r="H145" s="441"/>
      <c r="I145" s="441"/>
      <c r="J145" s="441"/>
      <c r="K145" s="441"/>
      <c r="L145" s="441"/>
      <c r="M145" s="441"/>
      <c r="N145" s="441"/>
      <c r="O145" s="441"/>
      <c r="P145" s="441"/>
      <c r="Q145" s="442"/>
    </row>
    <row r="146" spans="2:17" ht="78" customHeight="1" x14ac:dyDescent="0.35">
      <c r="B146" s="12" t="s">
        <v>47</v>
      </c>
      <c r="C146" s="344" t="s">
        <v>506</v>
      </c>
      <c r="D146" s="344"/>
      <c r="E146" s="344"/>
      <c r="F146" s="347" t="s">
        <v>507</v>
      </c>
      <c r="G146" s="348"/>
      <c r="H146" s="348"/>
      <c r="I146" s="348"/>
      <c r="J146" s="348"/>
      <c r="K146" s="348"/>
      <c r="L146" s="348"/>
      <c r="M146" s="348"/>
      <c r="N146" s="348"/>
      <c r="O146" s="348"/>
      <c r="P146" s="348"/>
      <c r="Q146" s="349"/>
    </row>
    <row r="147" spans="2:17" x14ac:dyDescent="0.35">
      <c r="B147" s="18"/>
      <c r="C147" s="65"/>
      <c r="D147" s="65"/>
      <c r="E147" s="65"/>
      <c r="F147" s="65"/>
      <c r="G147" s="65"/>
      <c r="H147" s="65"/>
      <c r="I147" s="59"/>
      <c r="J147" s="59"/>
      <c r="K147" s="59"/>
      <c r="L147" s="59"/>
      <c r="M147" s="59"/>
      <c r="N147" s="59"/>
      <c r="O147" s="59"/>
      <c r="P147" s="59"/>
      <c r="Q147" s="59"/>
    </row>
    <row r="149" spans="2:17" x14ac:dyDescent="0.35">
      <c r="B149" s="245" t="s">
        <v>162</v>
      </c>
      <c r="C149" s="245"/>
      <c r="D149" s="245"/>
      <c r="E149" s="245"/>
      <c r="F149" s="245"/>
      <c r="G149" s="245"/>
      <c r="H149" s="245"/>
      <c r="I149" s="245"/>
      <c r="J149" s="245"/>
      <c r="K149" s="245"/>
      <c r="L149" s="245"/>
      <c r="M149" s="245"/>
      <c r="N149" s="245"/>
      <c r="O149" s="245"/>
    </row>
    <row r="150" spans="2:17" x14ac:dyDescent="0.35">
      <c r="B150" s="14" t="s">
        <v>39</v>
      </c>
      <c r="C150" s="273" t="s">
        <v>163</v>
      </c>
      <c r="D150" s="273"/>
      <c r="E150" s="273"/>
      <c r="F150" s="273"/>
      <c r="G150" s="273"/>
      <c r="H150" s="273"/>
      <c r="I150" s="273"/>
      <c r="J150" s="273"/>
      <c r="K150" s="273"/>
      <c r="L150" s="273"/>
      <c r="M150" s="273"/>
      <c r="N150" s="273"/>
      <c r="O150" s="273"/>
      <c r="P150" s="273"/>
      <c r="Q150" s="273"/>
    </row>
    <row r="151" spans="2:17" x14ac:dyDescent="0.35">
      <c r="B151" s="63">
        <v>1</v>
      </c>
      <c r="C151" s="242">
        <v>2</v>
      </c>
      <c r="D151" s="242"/>
      <c r="E151" s="242"/>
      <c r="F151" s="242"/>
      <c r="G151" s="242"/>
      <c r="H151" s="242"/>
      <c r="I151" s="242"/>
      <c r="J151" s="242"/>
      <c r="K151" s="242"/>
      <c r="L151" s="242"/>
      <c r="M151" s="242"/>
      <c r="N151" s="242"/>
      <c r="O151" s="242"/>
      <c r="P151" s="242"/>
      <c r="Q151" s="242"/>
    </row>
    <row r="152" spans="2:17" x14ac:dyDescent="0.35">
      <c r="B152" s="22"/>
      <c r="C152" s="247" t="s">
        <v>164</v>
      </c>
      <c r="D152" s="247"/>
      <c r="E152" s="247"/>
      <c r="F152" s="247"/>
      <c r="G152" s="247"/>
      <c r="H152" s="247"/>
      <c r="I152" s="247"/>
      <c r="J152" s="247"/>
      <c r="K152" s="247"/>
      <c r="L152" s="247"/>
      <c r="M152" s="247"/>
      <c r="N152" s="247"/>
      <c r="O152" s="247"/>
      <c r="P152" s="247"/>
      <c r="Q152" s="247"/>
    </row>
  </sheetData>
  <mergeCells count="452">
    <mergeCell ref="B149:O149"/>
    <mergeCell ref="C150:Q150"/>
    <mergeCell ref="C151:Q151"/>
    <mergeCell ref="C152:Q152"/>
    <mergeCell ref="C143:E143"/>
    <mergeCell ref="F143:Q143"/>
    <mergeCell ref="C144:E144"/>
    <mergeCell ref="F144:Q145"/>
    <mergeCell ref="C145:E145"/>
    <mergeCell ref="C146:E146"/>
    <mergeCell ref="F146:Q146"/>
    <mergeCell ref="C138:E138"/>
    <mergeCell ref="F138:J138"/>
    <mergeCell ref="K138:Q138"/>
    <mergeCell ref="B141:Q141"/>
    <mergeCell ref="C142:E142"/>
    <mergeCell ref="F142:Q142"/>
    <mergeCell ref="B135:Q135"/>
    <mergeCell ref="C136:E136"/>
    <mergeCell ref="F136:J136"/>
    <mergeCell ref="K136:Q136"/>
    <mergeCell ref="C137:E137"/>
    <mergeCell ref="F137:J137"/>
    <mergeCell ref="K137:Q137"/>
    <mergeCell ref="C131:E131"/>
    <mergeCell ref="F131:J131"/>
    <mergeCell ref="K131:Q131"/>
    <mergeCell ref="C132:E132"/>
    <mergeCell ref="F132:J132"/>
    <mergeCell ref="K132:Q132"/>
    <mergeCell ref="Q122:Q123"/>
    <mergeCell ref="B124:H124"/>
    <mergeCell ref="N124:Q124"/>
    <mergeCell ref="B125:Q125"/>
    <mergeCell ref="B129:Q129"/>
    <mergeCell ref="C130:E130"/>
    <mergeCell ref="F130:J130"/>
    <mergeCell ref="K130:Q130"/>
    <mergeCell ref="I122:I123"/>
    <mergeCell ref="J122:J123"/>
    <mergeCell ref="K122:K123"/>
    <mergeCell ref="L122:L123"/>
    <mergeCell ref="M122:M123"/>
    <mergeCell ref="P122:P123"/>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K114:K116"/>
    <mergeCell ref="L114:L116"/>
    <mergeCell ref="M114:M116"/>
    <mergeCell ref="P114:P116"/>
    <mergeCell ref="K117:K118"/>
    <mergeCell ref="L117:L118"/>
    <mergeCell ref="M117:M118"/>
    <mergeCell ref="P117:P118"/>
    <mergeCell ref="Q117:Q118"/>
    <mergeCell ref="B117:B118"/>
    <mergeCell ref="C117:C118"/>
    <mergeCell ref="D117:D118"/>
    <mergeCell ref="E117:E118"/>
    <mergeCell ref="F117:F118"/>
    <mergeCell ref="G117:G118"/>
    <mergeCell ref="H117:H118"/>
    <mergeCell ref="I117:I118"/>
    <mergeCell ref="J117:J11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K101:K103"/>
    <mergeCell ref="L101:L103"/>
    <mergeCell ref="M101:M103"/>
    <mergeCell ref="P101:P103"/>
    <mergeCell ref="K104:K108"/>
    <mergeCell ref="L104:L108"/>
    <mergeCell ref="M104:M108"/>
    <mergeCell ref="P104:P108"/>
    <mergeCell ref="Q104:Q108"/>
    <mergeCell ref="B104:B108"/>
    <mergeCell ref="C104:C108"/>
    <mergeCell ref="D104:D108"/>
    <mergeCell ref="E104:E108"/>
    <mergeCell ref="F104:F108"/>
    <mergeCell ref="G104:G108"/>
    <mergeCell ref="H104:H108"/>
    <mergeCell ref="I104:I108"/>
    <mergeCell ref="J104:J108"/>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K88:K90"/>
    <mergeCell ref="L88:L90"/>
    <mergeCell ref="M88:M90"/>
    <mergeCell ref="P88:P90"/>
    <mergeCell ref="K91:K95"/>
    <mergeCell ref="L91:L95"/>
    <mergeCell ref="M91:M95"/>
    <mergeCell ref="P91:P95"/>
    <mergeCell ref="Q91:Q95"/>
    <mergeCell ref="B91:B95"/>
    <mergeCell ref="C91:C95"/>
    <mergeCell ref="D91:D95"/>
    <mergeCell ref="E91:E95"/>
    <mergeCell ref="F91:F95"/>
    <mergeCell ref="G91:G95"/>
    <mergeCell ref="H91:H95"/>
    <mergeCell ref="I91:I95"/>
    <mergeCell ref="J91:J95"/>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K79:K81"/>
    <mergeCell ref="L79:L81"/>
    <mergeCell ref="M79:M81"/>
    <mergeCell ref="P79:P81"/>
    <mergeCell ref="K82:K84"/>
    <mergeCell ref="L82:L84"/>
    <mergeCell ref="M82:M84"/>
    <mergeCell ref="P82:P84"/>
    <mergeCell ref="Q82:Q84"/>
    <mergeCell ref="B82:B84"/>
    <mergeCell ref="C82:C84"/>
    <mergeCell ref="D82:D84"/>
    <mergeCell ref="E82:E84"/>
    <mergeCell ref="F82:F84"/>
    <mergeCell ref="G82:G84"/>
    <mergeCell ref="H82:H84"/>
    <mergeCell ref="I82:I84"/>
    <mergeCell ref="J82:J84"/>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K68:K72"/>
    <mergeCell ref="L68:L72"/>
    <mergeCell ref="M68:M72"/>
    <mergeCell ref="P68:P72"/>
    <mergeCell ref="K73:K75"/>
    <mergeCell ref="L73:L75"/>
    <mergeCell ref="M73:M75"/>
    <mergeCell ref="P73:P75"/>
    <mergeCell ref="Q73:Q75"/>
    <mergeCell ref="B73:B75"/>
    <mergeCell ref="C73:C75"/>
    <mergeCell ref="D73:D75"/>
    <mergeCell ref="E73:E75"/>
    <mergeCell ref="F73:F75"/>
    <mergeCell ref="G73:G75"/>
    <mergeCell ref="H73:H75"/>
    <mergeCell ref="I73:I75"/>
    <mergeCell ref="J73:J75"/>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J34" sqref="J3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4" spans="2:19" x14ac:dyDescent="0.35">
      <c r="B4" s="4" t="s">
        <v>287</v>
      </c>
    </row>
    <row r="5" spans="2:19" x14ac:dyDescent="0.35">
      <c r="B5" s="235" t="s">
        <v>509</v>
      </c>
      <c r="C5" s="235"/>
      <c r="D5" s="235"/>
      <c r="E5" s="235"/>
      <c r="F5" s="235"/>
      <c r="G5" s="235"/>
      <c r="H5" s="235"/>
      <c r="I5" s="235"/>
      <c r="J5" s="235"/>
      <c r="K5" s="235"/>
      <c r="L5" s="235"/>
      <c r="M5" s="235"/>
      <c r="N5" s="235"/>
      <c r="O5" s="235"/>
      <c r="P5" s="235"/>
      <c r="Q5" s="235"/>
    </row>
    <row r="6" spans="2:19" x14ac:dyDescent="0.35">
      <c r="B6" s="235" t="s">
        <v>511</v>
      </c>
      <c r="C6" s="235"/>
      <c r="D6" s="235"/>
      <c r="E6" s="235"/>
      <c r="F6" s="235"/>
      <c r="G6" s="235"/>
      <c r="H6" s="235"/>
      <c r="I6" s="235"/>
      <c r="J6" s="235"/>
      <c r="K6" s="235"/>
      <c r="L6" s="235"/>
      <c r="M6" s="235"/>
      <c r="N6" s="235"/>
      <c r="O6" s="235"/>
      <c r="P6" s="235"/>
      <c r="Q6" s="235"/>
    </row>
    <row r="8" spans="2:19" ht="15" customHeight="1" x14ac:dyDescent="0.35">
      <c r="B8" s="13" t="s">
        <v>41</v>
      </c>
      <c r="I8" s="1"/>
      <c r="J8" s="1"/>
      <c r="K8" s="1"/>
      <c r="L8" s="1"/>
      <c r="M8" s="1"/>
      <c r="O8" s="1"/>
    </row>
    <row r="9" spans="2:19" ht="15" customHeight="1" x14ac:dyDescent="0.35">
      <c r="B9" s="236" t="s">
        <v>39</v>
      </c>
      <c r="C9" s="236" t="s">
        <v>55</v>
      </c>
      <c r="D9" s="236"/>
      <c r="E9" s="257" t="s">
        <v>40</v>
      </c>
      <c r="F9" s="257"/>
      <c r="G9" s="257"/>
      <c r="H9" s="257"/>
      <c r="I9" s="257"/>
      <c r="J9" s="257"/>
      <c r="K9" s="305" t="s">
        <v>44</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51">
        <v>1</v>
      </c>
      <c r="C11" s="392">
        <v>2</v>
      </c>
      <c r="D11" s="392"/>
      <c r="E11" s="283">
        <v>3</v>
      </c>
      <c r="F11" s="283"/>
      <c r="G11" s="283"/>
      <c r="H11" s="283"/>
      <c r="I11" s="283"/>
      <c r="J11" s="283"/>
      <c r="K11" s="283">
        <v>4</v>
      </c>
      <c r="L11" s="283"/>
      <c r="M11" s="283"/>
      <c r="N11" s="83">
        <v>5</v>
      </c>
      <c r="O11" s="283">
        <v>6</v>
      </c>
      <c r="P11" s="283"/>
      <c r="Q11" s="283"/>
      <c r="S11" s="48"/>
    </row>
    <row r="12" spans="2:19" x14ac:dyDescent="0.35">
      <c r="B12" s="62" t="s">
        <v>43</v>
      </c>
      <c r="C12" s="336" t="s">
        <v>514</v>
      </c>
      <c r="D12" s="336"/>
      <c r="E12" s="307" t="s">
        <v>513</v>
      </c>
      <c r="F12" s="307"/>
      <c r="G12" s="307"/>
      <c r="H12" s="307"/>
      <c r="I12" s="307"/>
      <c r="J12" s="307"/>
      <c r="K12" s="306">
        <v>0</v>
      </c>
      <c r="L12" s="306"/>
      <c r="M12" s="306"/>
      <c r="N12" s="12">
        <v>0</v>
      </c>
      <c r="O12" s="267">
        <f>O39</f>
        <v>3</v>
      </c>
      <c r="P12" s="268"/>
      <c r="Q12" s="269"/>
    </row>
    <row r="15" spans="2:19" x14ac:dyDescent="0.35">
      <c r="B15" s="13" t="s">
        <v>38</v>
      </c>
    </row>
    <row r="16" spans="2:19" x14ac:dyDescent="0.35">
      <c r="B16" s="273" t="s">
        <v>56</v>
      </c>
      <c r="C16" s="273"/>
      <c r="D16" s="273"/>
      <c r="E16" s="273"/>
      <c r="F16" s="273"/>
      <c r="G16" s="273"/>
      <c r="H16" s="273"/>
      <c r="I16" s="273"/>
      <c r="J16" s="273"/>
      <c r="K16" s="273"/>
      <c r="L16" s="273"/>
      <c r="M16" s="273"/>
      <c r="N16" s="273" t="s">
        <v>27</v>
      </c>
      <c r="O16" s="273"/>
      <c r="P16" s="273"/>
      <c r="Q16" s="273"/>
    </row>
    <row r="17" spans="2:19" s="47" customFormat="1" ht="12" x14ac:dyDescent="0.3">
      <c r="B17" s="390">
        <v>1</v>
      </c>
      <c r="C17" s="390"/>
      <c r="D17" s="390"/>
      <c r="E17" s="390"/>
      <c r="F17" s="390"/>
      <c r="G17" s="390"/>
      <c r="H17" s="390"/>
      <c r="I17" s="390"/>
      <c r="J17" s="390"/>
      <c r="K17" s="390"/>
      <c r="L17" s="390"/>
      <c r="M17" s="390"/>
      <c r="N17" s="390">
        <v>2</v>
      </c>
      <c r="O17" s="390"/>
      <c r="P17" s="390"/>
      <c r="Q17" s="390"/>
      <c r="S17" s="48"/>
    </row>
    <row r="18" spans="2:19" x14ac:dyDescent="0.35">
      <c r="B18" s="243" t="s">
        <v>28</v>
      </c>
      <c r="C18" s="243"/>
      <c r="D18" s="243"/>
      <c r="E18" s="243"/>
      <c r="F18" s="243"/>
      <c r="G18" s="243"/>
      <c r="H18" s="243"/>
      <c r="I18" s="243"/>
      <c r="J18" s="243"/>
      <c r="K18" s="243"/>
      <c r="L18" s="243"/>
      <c r="M18" s="243"/>
      <c r="N18" s="244">
        <f>N19+N21+N23</f>
        <v>572500</v>
      </c>
      <c r="O18" s="244"/>
      <c r="P18" s="244"/>
      <c r="Q18" s="244"/>
    </row>
    <row r="19" spans="2:19" x14ac:dyDescent="0.35">
      <c r="B19" s="243" t="s">
        <v>29</v>
      </c>
      <c r="C19" s="243"/>
      <c r="D19" s="243"/>
      <c r="E19" s="243"/>
      <c r="F19" s="243"/>
      <c r="G19" s="243"/>
      <c r="H19" s="243"/>
      <c r="I19" s="243"/>
      <c r="J19" s="243"/>
      <c r="K19" s="243"/>
      <c r="L19" s="243"/>
      <c r="M19" s="243"/>
      <c r="N19" s="244">
        <v>0</v>
      </c>
      <c r="O19" s="244"/>
      <c r="P19" s="244"/>
      <c r="Q19" s="244"/>
    </row>
    <row r="20" spans="2:19" x14ac:dyDescent="0.35">
      <c r="B20" s="357" t="s">
        <v>18</v>
      </c>
      <c r="C20" s="358"/>
      <c r="D20" s="358"/>
      <c r="E20" s="358"/>
      <c r="F20" s="358"/>
      <c r="G20" s="358"/>
      <c r="H20" s="358"/>
      <c r="I20" s="358"/>
      <c r="J20" s="358"/>
      <c r="K20" s="358"/>
      <c r="L20" s="358"/>
      <c r="M20" s="359"/>
      <c r="N20" s="251">
        <v>0</v>
      </c>
      <c r="O20" s="251"/>
      <c r="P20" s="251"/>
      <c r="Q20" s="251"/>
    </row>
    <row r="21" spans="2:19" x14ac:dyDescent="0.35">
      <c r="B21" s="243" t="s">
        <v>30</v>
      </c>
      <c r="C21" s="243"/>
      <c r="D21" s="243"/>
      <c r="E21" s="243"/>
      <c r="F21" s="243"/>
      <c r="G21" s="243"/>
      <c r="H21" s="243"/>
      <c r="I21" s="243"/>
      <c r="J21" s="243"/>
      <c r="K21" s="243"/>
      <c r="L21" s="243"/>
      <c r="M21" s="243"/>
      <c r="N21" s="244">
        <f>N22</f>
        <v>0</v>
      </c>
      <c r="O21" s="244"/>
      <c r="P21" s="244"/>
      <c r="Q21" s="244"/>
    </row>
    <row r="22" spans="2:19" x14ac:dyDescent="0.35">
      <c r="B22" s="255" t="s">
        <v>53</v>
      </c>
      <c r="C22" s="255"/>
      <c r="D22" s="255"/>
      <c r="E22" s="255"/>
      <c r="F22" s="255"/>
      <c r="G22" s="255"/>
      <c r="H22" s="255"/>
      <c r="I22" s="255"/>
      <c r="J22" s="255"/>
      <c r="K22" s="255"/>
      <c r="L22" s="255"/>
      <c r="M22" s="255"/>
      <c r="N22" s="251">
        <f>K48</f>
        <v>0</v>
      </c>
      <c r="O22" s="251"/>
      <c r="P22" s="251"/>
      <c r="Q22" s="251"/>
      <c r="R22" s="69"/>
    </row>
    <row r="23" spans="2:19" x14ac:dyDescent="0.35">
      <c r="B23" s="243" t="s">
        <v>31</v>
      </c>
      <c r="C23" s="243"/>
      <c r="D23" s="243"/>
      <c r="E23" s="243"/>
      <c r="F23" s="243"/>
      <c r="G23" s="243"/>
      <c r="H23" s="243"/>
      <c r="I23" s="243"/>
      <c r="J23" s="243"/>
      <c r="K23" s="243"/>
      <c r="L23" s="243"/>
      <c r="M23" s="243"/>
      <c r="N23" s="244">
        <f>N24</f>
        <v>572500</v>
      </c>
      <c r="O23" s="244"/>
      <c r="P23" s="244"/>
      <c r="Q23" s="244"/>
    </row>
    <row r="24" spans="2:19" x14ac:dyDescent="0.35">
      <c r="B24" s="255" t="s">
        <v>54</v>
      </c>
      <c r="C24" s="255"/>
      <c r="D24" s="255"/>
      <c r="E24" s="255"/>
      <c r="F24" s="255"/>
      <c r="G24" s="255"/>
      <c r="H24" s="255"/>
      <c r="I24" s="255"/>
      <c r="J24" s="255"/>
      <c r="K24" s="255"/>
      <c r="L24" s="255"/>
      <c r="M24" s="255"/>
      <c r="N24" s="251">
        <f>L39</f>
        <v>572500</v>
      </c>
      <c r="O24" s="251"/>
      <c r="P24" s="251"/>
      <c r="Q24" s="251"/>
    </row>
    <row r="25" spans="2:19" x14ac:dyDescent="0.35">
      <c r="B25" s="243" t="s">
        <v>32</v>
      </c>
      <c r="C25" s="243"/>
      <c r="D25" s="243"/>
      <c r="E25" s="243"/>
      <c r="F25" s="243"/>
      <c r="G25" s="243"/>
      <c r="H25" s="243"/>
      <c r="I25" s="243"/>
      <c r="J25" s="243"/>
      <c r="K25" s="243"/>
      <c r="L25" s="243"/>
      <c r="M25" s="243"/>
      <c r="N25" s="244">
        <v>0</v>
      </c>
      <c r="O25" s="244"/>
      <c r="P25" s="244"/>
      <c r="Q25" s="244"/>
    </row>
    <row r="26" spans="2:19" x14ac:dyDescent="0.35">
      <c r="B26" s="357" t="s">
        <v>18</v>
      </c>
      <c r="C26" s="358"/>
      <c r="D26" s="358"/>
      <c r="E26" s="358"/>
      <c r="F26" s="358"/>
      <c r="G26" s="358"/>
      <c r="H26" s="358"/>
      <c r="I26" s="358"/>
      <c r="J26" s="358"/>
      <c r="K26" s="358"/>
      <c r="L26" s="358"/>
      <c r="M26" s="359"/>
      <c r="N26" s="251">
        <v>0</v>
      </c>
      <c r="O26" s="251"/>
      <c r="P26" s="251"/>
      <c r="Q26" s="251"/>
    </row>
    <row r="27" spans="2:19" x14ac:dyDescent="0.35">
      <c r="B27" s="252" t="s">
        <v>33</v>
      </c>
      <c r="C27" s="253"/>
      <c r="D27" s="253"/>
      <c r="E27" s="253"/>
      <c r="F27" s="253"/>
      <c r="G27" s="253"/>
      <c r="H27" s="253"/>
      <c r="I27" s="253"/>
      <c r="J27" s="253"/>
      <c r="K27" s="253"/>
      <c r="L27" s="253"/>
      <c r="M27" s="254"/>
      <c r="N27" s="244">
        <f>N28+N29+N30</f>
        <v>101029.42</v>
      </c>
      <c r="O27" s="244"/>
      <c r="P27" s="244"/>
      <c r="Q27" s="244"/>
    </row>
    <row r="28" spans="2:19" x14ac:dyDescent="0.35">
      <c r="B28" s="255" t="s">
        <v>34</v>
      </c>
      <c r="C28" s="255"/>
      <c r="D28" s="255"/>
      <c r="E28" s="255"/>
      <c r="F28" s="255"/>
      <c r="G28" s="255"/>
      <c r="H28" s="255"/>
      <c r="I28" s="255"/>
      <c r="J28" s="255"/>
      <c r="K28" s="255"/>
      <c r="L28" s="255"/>
      <c r="M28" s="255"/>
      <c r="N28" s="251">
        <f>M39</f>
        <v>101029.42</v>
      </c>
      <c r="O28" s="251"/>
      <c r="P28" s="251"/>
      <c r="Q28" s="251"/>
    </row>
    <row r="29" spans="2:19" x14ac:dyDescent="0.35">
      <c r="B29" s="255" t="s">
        <v>35</v>
      </c>
      <c r="C29" s="255"/>
      <c r="D29" s="255"/>
      <c r="E29" s="255"/>
      <c r="F29" s="255"/>
      <c r="G29" s="255"/>
      <c r="H29" s="255"/>
      <c r="I29" s="255"/>
      <c r="J29" s="255"/>
      <c r="K29" s="255"/>
      <c r="L29" s="255"/>
      <c r="M29" s="255"/>
      <c r="N29" s="251">
        <v>0</v>
      </c>
      <c r="O29" s="251"/>
      <c r="P29" s="251"/>
      <c r="Q29" s="251"/>
    </row>
    <row r="30" spans="2:19" x14ac:dyDescent="0.35">
      <c r="B30" s="255" t="s">
        <v>36</v>
      </c>
      <c r="C30" s="255"/>
      <c r="D30" s="255"/>
      <c r="E30" s="255"/>
      <c r="F30" s="255"/>
      <c r="G30" s="255"/>
      <c r="H30" s="255"/>
      <c r="I30" s="255"/>
      <c r="J30" s="255"/>
      <c r="K30" s="255"/>
      <c r="L30" s="255"/>
      <c r="M30" s="255"/>
      <c r="N30" s="251">
        <v>0</v>
      </c>
      <c r="O30" s="251"/>
      <c r="P30" s="251"/>
      <c r="Q30" s="251"/>
    </row>
    <row r="31" spans="2:19" x14ac:dyDescent="0.35">
      <c r="B31" s="243" t="s">
        <v>37</v>
      </c>
      <c r="C31" s="243"/>
      <c r="D31" s="243"/>
      <c r="E31" s="243"/>
      <c r="F31" s="243"/>
      <c r="G31" s="243"/>
      <c r="H31" s="243"/>
      <c r="I31" s="243"/>
      <c r="J31" s="243"/>
      <c r="K31" s="243"/>
      <c r="L31" s="243"/>
      <c r="M31" s="243"/>
      <c r="N31" s="244">
        <f>N18+N27</f>
        <v>673529.42</v>
      </c>
      <c r="O31" s="244"/>
      <c r="P31" s="244"/>
      <c r="Q31" s="244"/>
    </row>
    <row r="34" spans="2:20" x14ac:dyDescent="0.35">
      <c r="B34" s="13" t="s">
        <v>25</v>
      </c>
    </row>
    <row r="35" spans="2:20" x14ac:dyDescent="0.35">
      <c r="B35" s="304" t="s">
        <v>57</v>
      </c>
      <c r="C35" s="304" t="s">
        <v>58</v>
      </c>
      <c r="D35" s="304" t="s">
        <v>0</v>
      </c>
      <c r="E35" s="304" t="s">
        <v>1</v>
      </c>
      <c r="F35" s="304" t="s">
        <v>59</v>
      </c>
      <c r="G35" s="304" t="s">
        <v>284</v>
      </c>
      <c r="H35" s="354" t="s">
        <v>2</v>
      </c>
      <c r="I35" s="303" t="s">
        <v>3</v>
      </c>
      <c r="J35" s="303"/>
      <c r="K35" s="303"/>
      <c r="L35" s="303"/>
      <c r="M35" s="303"/>
      <c r="N35" s="304" t="s">
        <v>60</v>
      </c>
      <c r="O35" s="304"/>
      <c r="P35" s="304" t="s">
        <v>4</v>
      </c>
      <c r="Q35" s="304" t="s">
        <v>525</v>
      </c>
    </row>
    <row r="36" spans="2:20" ht="29.25" customHeight="1" x14ac:dyDescent="0.35">
      <c r="B36" s="304"/>
      <c r="C36" s="304"/>
      <c r="D36" s="304"/>
      <c r="E36" s="304"/>
      <c r="F36" s="304"/>
      <c r="G36" s="304"/>
      <c r="H36" s="354"/>
      <c r="I36" s="303" t="s">
        <v>6</v>
      </c>
      <c r="J36" s="303" t="s">
        <v>7</v>
      </c>
      <c r="K36" s="303"/>
      <c r="L36" s="303"/>
      <c r="M36" s="303" t="s">
        <v>8</v>
      </c>
      <c r="N36" s="304" t="s">
        <v>301</v>
      </c>
      <c r="O36" s="304" t="s">
        <v>187</v>
      </c>
      <c r="P36" s="304"/>
      <c r="Q36" s="304"/>
    </row>
    <row r="37" spans="2:20" ht="77.25" customHeight="1" x14ac:dyDescent="0.35">
      <c r="B37" s="304"/>
      <c r="C37" s="304"/>
      <c r="D37" s="304"/>
      <c r="E37" s="304"/>
      <c r="F37" s="304"/>
      <c r="G37" s="304"/>
      <c r="H37" s="354"/>
      <c r="I37" s="303"/>
      <c r="J37" s="10" t="s">
        <v>9</v>
      </c>
      <c r="K37" s="10" t="s">
        <v>10</v>
      </c>
      <c r="L37" s="10" t="s">
        <v>11</v>
      </c>
      <c r="M37" s="303"/>
      <c r="N37" s="304"/>
      <c r="O37" s="304"/>
      <c r="P37" s="304"/>
      <c r="Q37" s="304"/>
    </row>
    <row r="38" spans="2:20" s="47" customFormat="1" ht="12" x14ac:dyDescent="0.3">
      <c r="B38" s="133">
        <v>1</v>
      </c>
      <c r="C38" s="133">
        <v>2</v>
      </c>
      <c r="D38" s="133">
        <v>3</v>
      </c>
      <c r="E38" s="133">
        <v>4</v>
      </c>
      <c r="F38" s="133">
        <v>5</v>
      </c>
      <c r="G38" s="133">
        <v>6</v>
      </c>
      <c r="H38" s="133">
        <v>7</v>
      </c>
      <c r="I38" s="57">
        <v>8</v>
      </c>
      <c r="J38" s="57">
        <v>9</v>
      </c>
      <c r="K38" s="57">
        <v>10</v>
      </c>
      <c r="L38" s="57">
        <v>11</v>
      </c>
      <c r="M38" s="57">
        <v>12</v>
      </c>
      <c r="N38" s="133">
        <v>13</v>
      </c>
      <c r="O38" s="133">
        <v>14</v>
      </c>
      <c r="P38" s="133">
        <v>15</v>
      </c>
      <c r="Q38" s="133">
        <v>16</v>
      </c>
      <c r="S38" s="48"/>
    </row>
    <row r="39" spans="2:20" s="86" customFormat="1" ht="21" x14ac:dyDescent="0.25">
      <c r="B39" s="294" t="s">
        <v>521</v>
      </c>
      <c r="C39" s="297" t="s">
        <v>13</v>
      </c>
      <c r="D39" s="297" t="s">
        <v>176</v>
      </c>
      <c r="E39" s="297" t="s">
        <v>18</v>
      </c>
      <c r="F39" s="297" t="s">
        <v>14</v>
      </c>
      <c r="G39" s="297" t="s">
        <v>518</v>
      </c>
      <c r="H39" s="297" t="s">
        <v>15</v>
      </c>
      <c r="I39" s="435">
        <f>SUM(I42:I47)</f>
        <v>673529.41999999993</v>
      </c>
      <c r="J39" s="435">
        <f>SUM(J43:J47)</f>
        <v>0</v>
      </c>
      <c r="K39" s="435">
        <f>SUM(K43:K47)</f>
        <v>0</v>
      </c>
      <c r="L39" s="435">
        <f>SUM(L42:L47)</f>
        <v>572500</v>
      </c>
      <c r="M39" s="435">
        <f>SUM(M42:M47)</f>
        <v>101029.42</v>
      </c>
      <c r="N39" s="44" t="s">
        <v>515</v>
      </c>
      <c r="O39" s="41">
        <f>O44+O42+O46</f>
        <v>3</v>
      </c>
      <c r="P39" s="297" t="s">
        <v>314</v>
      </c>
      <c r="Q39" s="297" t="s">
        <v>271</v>
      </c>
      <c r="S39" s="88"/>
    </row>
    <row r="40" spans="2:20" s="86" customFormat="1" ht="10.5" x14ac:dyDescent="0.25">
      <c r="B40" s="295"/>
      <c r="C40" s="298"/>
      <c r="D40" s="298"/>
      <c r="E40" s="298"/>
      <c r="F40" s="298"/>
      <c r="G40" s="298"/>
      <c r="H40" s="298"/>
      <c r="I40" s="436"/>
      <c r="J40" s="436"/>
      <c r="K40" s="436"/>
      <c r="L40" s="436"/>
      <c r="M40" s="436"/>
      <c r="N40" s="44" t="s">
        <v>516</v>
      </c>
      <c r="O40" s="41" t="s">
        <v>524</v>
      </c>
      <c r="P40" s="298"/>
      <c r="Q40" s="298"/>
      <c r="S40" s="88"/>
    </row>
    <row r="41" spans="2:20" ht="21" x14ac:dyDescent="0.35">
      <c r="B41" s="42" t="s">
        <v>16</v>
      </c>
      <c r="C41" s="43"/>
      <c r="D41" s="43"/>
      <c r="E41" s="43"/>
      <c r="F41" s="43"/>
      <c r="G41" s="43"/>
      <c r="H41" s="43"/>
      <c r="I41" s="66"/>
      <c r="J41" s="66"/>
      <c r="K41" s="67"/>
      <c r="L41" s="67"/>
      <c r="M41" s="66"/>
      <c r="N41" s="43"/>
      <c r="O41" s="72"/>
      <c r="P41" s="73"/>
      <c r="Q41" s="43"/>
      <c r="R41" t="s">
        <v>287</v>
      </c>
    </row>
    <row r="42" spans="2:20" ht="21" x14ac:dyDescent="0.35">
      <c r="B42" s="290" t="s">
        <v>517</v>
      </c>
      <c r="C42" s="291"/>
      <c r="D42" s="285" t="s">
        <v>20</v>
      </c>
      <c r="E42" s="289" t="s">
        <v>18</v>
      </c>
      <c r="F42" s="291"/>
      <c r="G42" s="285" t="s">
        <v>518</v>
      </c>
      <c r="H42" s="291"/>
      <c r="I42" s="404">
        <f>SUM(J42:M43)</f>
        <v>352941.18</v>
      </c>
      <c r="J42" s="404">
        <v>0</v>
      </c>
      <c r="K42" s="411">
        <v>0</v>
      </c>
      <c r="L42" s="411">
        <v>300000</v>
      </c>
      <c r="M42" s="411">
        <v>52941.18</v>
      </c>
      <c r="N42" s="40" t="s">
        <v>515</v>
      </c>
      <c r="O42" s="87">
        <v>1</v>
      </c>
      <c r="P42" s="285" t="s">
        <v>314</v>
      </c>
      <c r="Q42" s="285" t="s">
        <v>272</v>
      </c>
      <c r="R42" s="130"/>
      <c r="T42" s="32"/>
    </row>
    <row r="43" spans="2:20" x14ac:dyDescent="0.35">
      <c r="B43" s="290"/>
      <c r="C43" s="291"/>
      <c r="D43" s="285"/>
      <c r="E43" s="289"/>
      <c r="F43" s="291"/>
      <c r="G43" s="285"/>
      <c r="H43" s="291"/>
      <c r="I43" s="404"/>
      <c r="J43" s="404"/>
      <c r="K43" s="412"/>
      <c r="L43" s="412"/>
      <c r="M43" s="412"/>
      <c r="N43" s="40" t="s">
        <v>516</v>
      </c>
      <c r="O43" s="38">
        <v>1</v>
      </c>
      <c r="P43" s="285"/>
      <c r="Q43" s="285"/>
      <c r="R43" s="130"/>
    </row>
    <row r="44" spans="2:20" ht="22.5" customHeight="1" x14ac:dyDescent="0.35">
      <c r="B44" s="290" t="s">
        <v>519</v>
      </c>
      <c r="C44" s="291"/>
      <c r="D44" s="285" t="s">
        <v>26</v>
      </c>
      <c r="E44" s="289" t="s">
        <v>18</v>
      </c>
      <c r="F44" s="291"/>
      <c r="G44" s="285" t="s">
        <v>518</v>
      </c>
      <c r="H44" s="291"/>
      <c r="I44" s="404">
        <f>SUM(J44:M45)</f>
        <v>70588.240000000005</v>
      </c>
      <c r="J44" s="404">
        <v>0</v>
      </c>
      <c r="K44" s="411">
        <v>0</v>
      </c>
      <c r="L44" s="411">
        <v>60000</v>
      </c>
      <c r="M44" s="411">
        <v>10588.24</v>
      </c>
      <c r="N44" s="40" t="s">
        <v>515</v>
      </c>
      <c r="O44" s="87">
        <v>1</v>
      </c>
      <c r="P44" s="285" t="s">
        <v>24</v>
      </c>
      <c r="Q44" s="285" t="s">
        <v>271</v>
      </c>
      <c r="R44" s="130"/>
    </row>
    <row r="45" spans="2:20" x14ac:dyDescent="0.35">
      <c r="B45" s="290"/>
      <c r="C45" s="291"/>
      <c r="D45" s="285"/>
      <c r="E45" s="289"/>
      <c r="F45" s="291"/>
      <c r="G45" s="285"/>
      <c r="H45" s="291"/>
      <c r="I45" s="404"/>
      <c r="J45" s="404"/>
      <c r="K45" s="412"/>
      <c r="L45" s="412"/>
      <c r="M45" s="412"/>
      <c r="N45" s="40" t="s">
        <v>516</v>
      </c>
      <c r="O45" s="38">
        <v>1</v>
      </c>
      <c r="P45" s="285"/>
      <c r="Q45" s="285"/>
      <c r="R45" s="130"/>
    </row>
    <row r="46" spans="2:20" ht="22.5" customHeight="1" x14ac:dyDescent="0.35">
      <c r="B46" s="290" t="s">
        <v>520</v>
      </c>
      <c r="C46" s="291"/>
      <c r="D46" s="285" t="s">
        <v>23</v>
      </c>
      <c r="E46" s="289" t="s">
        <v>18</v>
      </c>
      <c r="F46" s="291"/>
      <c r="G46" s="285" t="s">
        <v>518</v>
      </c>
      <c r="H46" s="291"/>
      <c r="I46" s="404">
        <f>SUM(J46:M47)</f>
        <v>250000</v>
      </c>
      <c r="J46" s="404">
        <v>0</v>
      </c>
      <c r="K46" s="411">
        <v>0</v>
      </c>
      <c r="L46" s="411">
        <v>212500</v>
      </c>
      <c r="M46" s="411">
        <v>37500</v>
      </c>
      <c r="N46" s="40" t="s">
        <v>515</v>
      </c>
      <c r="O46" s="87">
        <v>1</v>
      </c>
      <c r="P46" s="285" t="s">
        <v>314</v>
      </c>
      <c r="Q46" s="285" t="s">
        <v>19</v>
      </c>
      <c r="R46" s="130"/>
    </row>
    <row r="47" spans="2:20" x14ac:dyDescent="0.35">
      <c r="B47" s="290"/>
      <c r="C47" s="291"/>
      <c r="D47" s="285"/>
      <c r="E47" s="289"/>
      <c r="F47" s="291"/>
      <c r="G47" s="285"/>
      <c r="H47" s="291"/>
      <c r="I47" s="404"/>
      <c r="J47" s="404"/>
      <c r="K47" s="412"/>
      <c r="L47" s="412"/>
      <c r="M47" s="412"/>
      <c r="N47" s="40" t="s">
        <v>516</v>
      </c>
      <c r="O47" s="38">
        <v>1</v>
      </c>
      <c r="P47" s="285"/>
      <c r="Q47" s="285"/>
      <c r="R47" s="130"/>
    </row>
    <row r="48" spans="2:20" x14ac:dyDescent="0.35">
      <c r="B48" s="413" t="s">
        <v>12</v>
      </c>
      <c r="C48" s="413"/>
      <c r="D48" s="413"/>
      <c r="E48" s="413"/>
      <c r="F48" s="413"/>
      <c r="G48" s="413"/>
      <c r="H48" s="413"/>
      <c r="I48" s="90">
        <f>I39</f>
        <v>673529.41999999993</v>
      </c>
      <c r="J48" s="90">
        <f>J39</f>
        <v>0</v>
      </c>
      <c r="K48" s="90">
        <f>K39</f>
        <v>0</v>
      </c>
      <c r="L48" s="90">
        <f>L39</f>
        <v>572500</v>
      </c>
      <c r="M48" s="90">
        <f>M39</f>
        <v>101029.42</v>
      </c>
      <c r="N48" s="414"/>
      <c r="O48" s="414"/>
      <c r="P48" s="414"/>
      <c r="Q48" s="414"/>
    </row>
    <row r="49" spans="2:19" x14ac:dyDescent="0.35">
      <c r="B49" s="131"/>
      <c r="C49" s="277" t="s">
        <v>526</v>
      </c>
      <c r="D49" s="277"/>
      <c r="E49" s="277"/>
      <c r="F49" s="277"/>
      <c r="G49" s="277"/>
      <c r="H49" s="277"/>
      <c r="I49" s="277"/>
      <c r="J49" s="277"/>
      <c r="K49" s="277"/>
      <c r="L49" s="277"/>
      <c r="M49" s="277"/>
      <c r="N49" s="277"/>
      <c r="O49" s="277"/>
      <c r="P49" s="277"/>
      <c r="Q49" s="277"/>
    </row>
    <row r="50" spans="2:19" x14ac:dyDescent="0.35">
      <c r="B50" s="24"/>
      <c r="C50" s="246"/>
      <c r="D50" s="246"/>
      <c r="E50" s="246"/>
      <c r="F50" s="246"/>
      <c r="G50" s="246"/>
      <c r="H50" s="246"/>
      <c r="I50" s="246"/>
      <c r="J50" s="246"/>
      <c r="K50" s="246"/>
      <c r="L50" s="246"/>
      <c r="M50" s="246"/>
      <c r="N50" s="246"/>
      <c r="O50" s="246"/>
      <c r="P50" s="246"/>
      <c r="Q50" s="246"/>
    </row>
    <row r="52" spans="2:19" x14ac:dyDescent="0.35">
      <c r="B52" s="21" t="s">
        <v>152</v>
      </c>
    </row>
    <row r="53" spans="2:19" ht="15" customHeight="1" x14ac:dyDescent="0.35">
      <c r="B53" s="11" t="s">
        <v>39</v>
      </c>
      <c r="C53" s="257" t="s">
        <v>153</v>
      </c>
      <c r="D53" s="257"/>
      <c r="E53" s="257"/>
      <c r="F53" s="324" t="s">
        <v>154</v>
      </c>
      <c r="G53" s="325"/>
      <c r="H53" s="325"/>
      <c r="I53" s="325"/>
      <c r="J53" s="326"/>
      <c r="K53" s="257" t="s">
        <v>155</v>
      </c>
      <c r="L53" s="257"/>
      <c r="M53" s="257"/>
      <c r="N53" s="257"/>
      <c r="O53" s="257"/>
      <c r="P53" s="257"/>
      <c r="Q53" s="257"/>
    </row>
    <row r="54" spans="2:19" s="47" customFormat="1" ht="12" x14ac:dyDescent="0.3">
      <c r="B54" s="132">
        <v>1</v>
      </c>
      <c r="C54" s="390">
        <v>2</v>
      </c>
      <c r="D54" s="390"/>
      <c r="E54" s="390"/>
      <c r="F54" s="443">
        <v>3</v>
      </c>
      <c r="G54" s="444"/>
      <c r="H54" s="444"/>
      <c r="I54" s="444"/>
      <c r="J54" s="445"/>
      <c r="K54" s="390">
        <v>4</v>
      </c>
      <c r="L54" s="390"/>
      <c r="M54" s="390"/>
      <c r="N54" s="390"/>
      <c r="O54" s="390"/>
      <c r="P54" s="390"/>
      <c r="Q54" s="390"/>
      <c r="S54" s="48"/>
    </row>
    <row r="55" spans="2:19" s="18" customFormat="1" ht="14" x14ac:dyDescent="0.3">
      <c r="B55" s="22"/>
      <c r="C55" s="330" t="s">
        <v>164</v>
      </c>
      <c r="D55" s="331"/>
      <c r="E55" s="332"/>
      <c r="F55" s="333"/>
      <c r="G55" s="334"/>
      <c r="H55" s="334"/>
      <c r="I55" s="334"/>
      <c r="J55" s="335"/>
      <c r="K55" s="336"/>
      <c r="L55" s="336"/>
      <c r="M55" s="336"/>
      <c r="N55" s="336"/>
      <c r="O55" s="336"/>
      <c r="P55" s="336"/>
      <c r="Q55" s="336"/>
      <c r="S55" s="26"/>
    </row>
    <row r="58" spans="2:19" x14ac:dyDescent="0.35">
      <c r="B58" s="21" t="s">
        <v>156</v>
      </c>
    </row>
    <row r="59" spans="2:19" ht="15" customHeight="1" x14ac:dyDescent="0.35">
      <c r="B59" s="11" t="s">
        <v>39</v>
      </c>
      <c r="C59" s="257" t="s">
        <v>157</v>
      </c>
      <c r="D59" s="257"/>
      <c r="E59" s="257"/>
      <c r="F59" s="257" t="s">
        <v>154</v>
      </c>
      <c r="G59" s="257"/>
      <c r="H59" s="257"/>
      <c r="I59" s="257"/>
      <c r="J59" s="257"/>
      <c r="K59" s="257" t="s">
        <v>158</v>
      </c>
      <c r="L59" s="257"/>
      <c r="M59" s="257"/>
      <c r="N59" s="257"/>
      <c r="O59" s="257"/>
      <c r="P59" s="257"/>
      <c r="Q59" s="257"/>
    </row>
    <row r="60" spans="2:19" s="47" customFormat="1" ht="11.25" customHeight="1" x14ac:dyDescent="0.3">
      <c r="B60" s="132">
        <v>1</v>
      </c>
      <c r="C60" s="390">
        <v>2</v>
      </c>
      <c r="D60" s="390"/>
      <c r="E60" s="390"/>
      <c r="F60" s="390">
        <v>3</v>
      </c>
      <c r="G60" s="390"/>
      <c r="H60" s="390"/>
      <c r="I60" s="390"/>
      <c r="J60" s="390"/>
      <c r="K60" s="390">
        <v>4</v>
      </c>
      <c r="L60" s="390"/>
      <c r="M60" s="390"/>
      <c r="N60" s="390"/>
      <c r="O60" s="390"/>
      <c r="P60" s="390"/>
      <c r="Q60" s="390"/>
      <c r="S60" s="48"/>
    </row>
    <row r="61" spans="2:19" s="18" customFormat="1" ht="14" x14ac:dyDescent="0.3">
      <c r="B61" s="22"/>
      <c r="C61" s="247" t="s">
        <v>164</v>
      </c>
      <c r="D61" s="247"/>
      <c r="E61" s="247"/>
      <c r="F61" s="346"/>
      <c r="G61" s="346"/>
      <c r="H61" s="346"/>
      <c r="I61" s="346"/>
      <c r="J61" s="346"/>
      <c r="K61" s="336"/>
      <c r="L61" s="336"/>
      <c r="M61" s="336"/>
      <c r="N61" s="336"/>
      <c r="O61" s="336"/>
      <c r="P61" s="336"/>
      <c r="Q61" s="336"/>
      <c r="S61" s="26"/>
    </row>
    <row r="64" spans="2:19" x14ac:dyDescent="0.35">
      <c r="B64" s="21" t="s">
        <v>159</v>
      </c>
    </row>
    <row r="65" spans="2:19" ht="39" customHeight="1" x14ac:dyDescent="0.35">
      <c r="B65" s="11" t="s">
        <v>39</v>
      </c>
      <c r="C65" s="236" t="s">
        <v>160</v>
      </c>
      <c r="D65" s="236"/>
      <c r="E65" s="236"/>
      <c r="F65" s="337" t="s">
        <v>161</v>
      </c>
      <c r="G65" s="338"/>
      <c r="H65" s="338"/>
      <c r="I65" s="338"/>
      <c r="J65" s="338"/>
      <c r="K65" s="338"/>
      <c r="L65" s="338"/>
      <c r="M65" s="338"/>
      <c r="N65" s="338"/>
      <c r="O65" s="338"/>
      <c r="P65" s="338"/>
      <c r="Q65" s="339"/>
    </row>
    <row r="66" spans="2:19" s="64" customFormat="1" ht="12" x14ac:dyDescent="0.3">
      <c r="B66" s="134">
        <v>1</v>
      </c>
      <c r="C66" s="446">
        <v>2</v>
      </c>
      <c r="D66" s="446"/>
      <c r="E66" s="446"/>
      <c r="F66" s="447">
        <v>3</v>
      </c>
      <c r="G66" s="448"/>
      <c r="H66" s="448"/>
      <c r="I66" s="448"/>
      <c r="J66" s="448"/>
      <c r="K66" s="448"/>
      <c r="L66" s="448"/>
      <c r="M66" s="448"/>
      <c r="N66" s="448"/>
      <c r="O66" s="448"/>
      <c r="P66" s="448"/>
      <c r="Q66" s="449"/>
      <c r="S66" s="48"/>
    </row>
    <row r="67" spans="2:19" s="18" customFormat="1" ht="93" customHeight="1" x14ac:dyDescent="0.3">
      <c r="B67" s="12" t="s">
        <v>69</v>
      </c>
      <c r="C67" s="344" t="s">
        <v>522</v>
      </c>
      <c r="D67" s="344"/>
      <c r="E67" s="344"/>
      <c r="F67" s="347" t="s">
        <v>523</v>
      </c>
      <c r="G67" s="348"/>
      <c r="H67" s="348"/>
      <c r="I67" s="348"/>
      <c r="J67" s="348"/>
      <c r="K67" s="348"/>
      <c r="L67" s="348"/>
      <c r="M67" s="348"/>
      <c r="N67" s="348"/>
      <c r="O67" s="348"/>
      <c r="P67" s="348"/>
      <c r="Q67" s="349"/>
      <c r="S67" s="26"/>
    </row>
    <row r="68" spans="2:19" s="18" customFormat="1" ht="14" x14ac:dyDescent="0.3">
      <c r="C68" s="65"/>
      <c r="D68" s="65"/>
      <c r="E68" s="65"/>
      <c r="F68" s="65"/>
      <c r="G68" s="65"/>
      <c r="H68" s="65"/>
      <c r="I68" s="59"/>
      <c r="J68" s="59"/>
      <c r="K68" s="59"/>
      <c r="L68" s="59"/>
      <c r="M68" s="59"/>
      <c r="N68" s="59"/>
      <c r="O68" s="59"/>
      <c r="P68" s="59"/>
      <c r="Q68" s="59"/>
      <c r="S68" s="26"/>
    </row>
    <row r="70" spans="2:19" x14ac:dyDescent="0.35">
      <c r="B70" s="21" t="s">
        <v>162</v>
      </c>
    </row>
    <row r="71" spans="2:19" x14ac:dyDescent="0.35">
      <c r="B71" s="14" t="s">
        <v>39</v>
      </c>
      <c r="C71" s="273" t="s">
        <v>163</v>
      </c>
      <c r="D71" s="273"/>
      <c r="E71" s="273"/>
      <c r="F71" s="273"/>
      <c r="G71" s="273"/>
      <c r="H71" s="273"/>
      <c r="I71" s="273"/>
      <c r="J71" s="273"/>
      <c r="K71" s="273"/>
      <c r="L71" s="273"/>
      <c r="M71" s="273"/>
      <c r="N71" s="273"/>
      <c r="O71" s="273"/>
      <c r="P71" s="273"/>
      <c r="Q71" s="273"/>
    </row>
    <row r="72" spans="2:19" s="47" customFormat="1" ht="12" x14ac:dyDescent="0.3">
      <c r="B72" s="134">
        <v>1</v>
      </c>
      <c r="C72" s="390">
        <v>2</v>
      </c>
      <c r="D72" s="390"/>
      <c r="E72" s="390"/>
      <c r="F72" s="390"/>
      <c r="G72" s="390"/>
      <c r="H72" s="390"/>
      <c r="I72" s="390"/>
      <c r="J72" s="390"/>
      <c r="K72" s="390"/>
      <c r="L72" s="390"/>
      <c r="M72" s="390"/>
      <c r="N72" s="390"/>
      <c r="O72" s="390"/>
      <c r="P72" s="390"/>
      <c r="Q72" s="390"/>
      <c r="S72" s="48"/>
    </row>
    <row r="73" spans="2:19" s="18" customFormat="1" ht="14" x14ac:dyDescent="0.3">
      <c r="B73" s="22"/>
      <c r="C73" s="247" t="s">
        <v>164</v>
      </c>
      <c r="D73" s="247"/>
      <c r="E73" s="247"/>
      <c r="F73" s="247"/>
      <c r="G73" s="247"/>
      <c r="H73" s="247"/>
      <c r="I73" s="247"/>
      <c r="J73" s="247"/>
      <c r="K73" s="247"/>
      <c r="L73" s="247"/>
      <c r="M73" s="247"/>
      <c r="N73" s="247"/>
      <c r="O73" s="247"/>
      <c r="P73" s="247"/>
      <c r="Q73" s="247"/>
      <c r="S73" s="26"/>
    </row>
  </sheetData>
  <mergeCells count="153">
    <mergeCell ref="C67:E67"/>
    <mergeCell ref="F67:Q67"/>
    <mergeCell ref="C71:Q71"/>
    <mergeCell ref="C72:Q72"/>
    <mergeCell ref="C73:Q73"/>
    <mergeCell ref="C61:E61"/>
    <mergeCell ref="F61:J61"/>
    <mergeCell ref="K61:Q61"/>
    <mergeCell ref="C65:E65"/>
    <mergeCell ref="F65:Q65"/>
    <mergeCell ref="C66:E66"/>
    <mergeCell ref="F66:Q66"/>
    <mergeCell ref="C60:E60"/>
    <mergeCell ref="F60:J60"/>
    <mergeCell ref="K60:Q60"/>
    <mergeCell ref="C54:E54"/>
    <mergeCell ref="F54:J54"/>
    <mergeCell ref="K54:Q54"/>
    <mergeCell ref="C55:E55"/>
    <mergeCell ref="F55:J55"/>
    <mergeCell ref="K55:Q55"/>
    <mergeCell ref="C49:Q49"/>
    <mergeCell ref="B48:H48"/>
    <mergeCell ref="N48:Q48"/>
    <mergeCell ref="C50:Q50"/>
    <mergeCell ref="C53:E53"/>
    <mergeCell ref="F53:J53"/>
    <mergeCell ref="K53:Q53"/>
    <mergeCell ref="C59:E59"/>
    <mergeCell ref="F59:J59"/>
    <mergeCell ref="K59:Q59"/>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4"/>
  <sheetViews>
    <sheetView zoomScaleNormal="100" workbookViewId="0">
      <selection activeCell="N62" sqref="N62:O6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528</v>
      </c>
      <c r="C5" s="235"/>
      <c r="D5" s="235"/>
      <c r="E5" s="235"/>
      <c r="F5" s="235"/>
      <c r="G5" s="235"/>
      <c r="H5" s="235"/>
      <c r="I5" s="235"/>
      <c r="J5" s="235"/>
      <c r="K5" s="235"/>
      <c r="L5" s="235"/>
      <c r="M5" s="235"/>
      <c r="N5" s="235"/>
      <c r="O5" s="235"/>
      <c r="P5" s="235"/>
      <c r="Q5" s="235"/>
    </row>
    <row r="6" spans="2:19" x14ac:dyDescent="0.35">
      <c r="B6" s="235" t="s">
        <v>529</v>
      </c>
      <c r="C6" s="235"/>
      <c r="D6" s="235"/>
      <c r="E6" s="235"/>
      <c r="F6" s="235"/>
      <c r="G6" s="235"/>
      <c r="H6" s="235"/>
      <c r="I6" s="235"/>
      <c r="J6" s="235"/>
      <c r="K6" s="235"/>
      <c r="L6" s="235"/>
      <c r="M6" s="235"/>
      <c r="N6" s="235"/>
      <c r="O6" s="235"/>
      <c r="P6" s="235"/>
      <c r="Q6" s="235"/>
    </row>
    <row r="8" spans="2:19" ht="15" customHeight="1" x14ac:dyDescent="0.35">
      <c r="B8" s="245" t="s">
        <v>41</v>
      </c>
      <c r="C8" s="245"/>
      <c r="D8" s="245"/>
      <c r="E8" s="245"/>
      <c r="F8" s="245"/>
      <c r="G8" s="245"/>
      <c r="H8" s="245"/>
      <c r="I8" s="245"/>
      <c r="J8" s="245"/>
      <c r="K8" s="245"/>
      <c r="L8" s="245"/>
      <c r="M8" s="245"/>
      <c r="N8" s="245"/>
      <c r="O8" s="245"/>
      <c r="P8" s="245"/>
      <c r="Q8" s="245"/>
    </row>
    <row r="9" spans="2:19" ht="15" customHeight="1" x14ac:dyDescent="0.35">
      <c r="B9" s="236" t="s">
        <v>39</v>
      </c>
      <c r="C9" s="236" t="s">
        <v>55</v>
      </c>
      <c r="D9" s="236"/>
      <c r="E9" s="257" t="s">
        <v>40</v>
      </c>
      <c r="F9" s="257"/>
      <c r="G9" s="257"/>
      <c r="H9" s="257"/>
      <c r="I9" s="257"/>
      <c r="J9" s="257"/>
      <c r="K9" s="305" t="s">
        <v>462</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51">
        <v>1</v>
      </c>
      <c r="C11" s="392">
        <v>2</v>
      </c>
      <c r="D11" s="392"/>
      <c r="E11" s="283">
        <v>3</v>
      </c>
      <c r="F11" s="283"/>
      <c r="G11" s="283"/>
      <c r="H11" s="283"/>
      <c r="I11" s="283"/>
      <c r="J11" s="283"/>
      <c r="K11" s="283">
        <v>4</v>
      </c>
      <c r="L11" s="283"/>
      <c r="M11" s="283"/>
      <c r="N11" s="83">
        <v>5</v>
      </c>
      <c r="O11" s="283">
        <v>6</v>
      </c>
      <c r="P11" s="283"/>
      <c r="Q11" s="283"/>
      <c r="S11" s="48"/>
    </row>
    <row r="12" spans="2:19" ht="29.25" customHeight="1" x14ac:dyDescent="0.35">
      <c r="B12" s="62" t="s">
        <v>43</v>
      </c>
      <c r="C12" s="262" t="s">
        <v>530</v>
      </c>
      <c r="D12" s="263"/>
      <c r="E12" s="307" t="s">
        <v>531</v>
      </c>
      <c r="F12" s="307"/>
      <c r="G12" s="307"/>
      <c r="H12" s="307"/>
      <c r="I12" s="307"/>
      <c r="J12" s="307"/>
      <c r="K12" s="306">
        <v>0</v>
      </c>
      <c r="L12" s="306"/>
      <c r="M12" s="306"/>
      <c r="N12" s="12">
        <v>0</v>
      </c>
      <c r="O12" s="267">
        <f>O43</f>
        <v>657</v>
      </c>
      <c r="P12" s="268"/>
      <c r="Q12" s="269"/>
    </row>
    <row r="13" spans="2:19" ht="32.25" customHeight="1" x14ac:dyDescent="0.35">
      <c r="B13" s="62" t="s">
        <v>45</v>
      </c>
      <c r="C13" s="262" t="s">
        <v>532</v>
      </c>
      <c r="D13" s="263"/>
      <c r="E13" s="279" t="s">
        <v>533</v>
      </c>
      <c r="F13" s="280"/>
      <c r="G13" s="280"/>
      <c r="H13" s="280"/>
      <c r="I13" s="280"/>
      <c r="J13" s="281"/>
      <c r="K13" s="264">
        <v>0</v>
      </c>
      <c r="L13" s="265"/>
      <c r="M13" s="266"/>
      <c r="N13" s="12">
        <v>0</v>
      </c>
      <c r="O13" s="267">
        <f>O58</f>
        <v>80</v>
      </c>
      <c r="P13" s="268"/>
      <c r="Q13" s="269"/>
    </row>
    <row r="14" spans="2:19" ht="30" customHeight="1" x14ac:dyDescent="0.35">
      <c r="B14" s="62" t="s">
        <v>47</v>
      </c>
      <c r="C14" s="262" t="s">
        <v>534</v>
      </c>
      <c r="D14" s="263"/>
      <c r="E14" s="279" t="s">
        <v>535</v>
      </c>
      <c r="F14" s="280"/>
      <c r="G14" s="280"/>
      <c r="H14" s="280"/>
      <c r="I14" s="280"/>
      <c r="J14" s="281"/>
      <c r="K14" s="264">
        <v>0</v>
      </c>
      <c r="L14" s="265"/>
      <c r="M14" s="266"/>
      <c r="N14" s="12">
        <v>0</v>
      </c>
      <c r="O14" s="267">
        <f>O60</f>
        <v>80</v>
      </c>
      <c r="P14" s="268"/>
      <c r="Q14" s="269"/>
    </row>
    <row r="17" spans="2:19" x14ac:dyDescent="0.35">
      <c r="B17" s="245" t="s">
        <v>38</v>
      </c>
      <c r="C17" s="245"/>
      <c r="D17" s="245"/>
      <c r="E17" s="245"/>
      <c r="F17" s="245"/>
      <c r="G17" s="245"/>
      <c r="H17" s="245"/>
      <c r="I17" s="245"/>
      <c r="J17" s="245"/>
      <c r="K17" s="245"/>
      <c r="L17" s="245"/>
      <c r="M17" s="245"/>
      <c r="N17" s="245"/>
      <c r="O17" s="245"/>
      <c r="P17" s="245"/>
      <c r="Q17" s="245"/>
    </row>
    <row r="18" spans="2:19" x14ac:dyDescent="0.35">
      <c r="B18" s="273" t="s">
        <v>56</v>
      </c>
      <c r="C18" s="273"/>
      <c r="D18" s="273"/>
      <c r="E18" s="273"/>
      <c r="F18" s="273"/>
      <c r="G18" s="273"/>
      <c r="H18" s="273"/>
      <c r="I18" s="273"/>
      <c r="J18" s="273"/>
      <c r="K18" s="273"/>
      <c r="L18" s="273"/>
      <c r="M18" s="273"/>
      <c r="N18" s="273" t="s">
        <v>27</v>
      </c>
      <c r="O18" s="273"/>
      <c r="P18" s="273"/>
      <c r="Q18" s="273"/>
    </row>
    <row r="19" spans="2:19" s="47" customFormat="1" ht="12" x14ac:dyDescent="0.3">
      <c r="B19" s="242">
        <v>1</v>
      </c>
      <c r="C19" s="242"/>
      <c r="D19" s="242"/>
      <c r="E19" s="242"/>
      <c r="F19" s="242"/>
      <c r="G19" s="242"/>
      <c r="H19" s="242"/>
      <c r="I19" s="242"/>
      <c r="J19" s="242"/>
      <c r="K19" s="242"/>
      <c r="L19" s="242"/>
      <c r="M19" s="242"/>
      <c r="N19" s="242">
        <v>2</v>
      </c>
      <c r="O19" s="242"/>
      <c r="P19" s="242"/>
      <c r="Q19" s="242"/>
      <c r="S19" s="48"/>
    </row>
    <row r="20" spans="2:19" x14ac:dyDescent="0.35">
      <c r="B20" s="243" t="s">
        <v>28</v>
      </c>
      <c r="C20" s="243"/>
      <c r="D20" s="243"/>
      <c r="E20" s="243"/>
      <c r="F20" s="243"/>
      <c r="G20" s="243"/>
      <c r="H20" s="243"/>
      <c r="I20" s="243"/>
      <c r="J20" s="243"/>
      <c r="K20" s="243"/>
      <c r="L20" s="243"/>
      <c r="M20" s="243"/>
      <c r="N20" s="244">
        <f>N21+N23+N26</f>
        <v>5902757</v>
      </c>
      <c r="O20" s="244"/>
      <c r="P20" s="244"/>
      <c r="Q20" s="244"/>
    </row>
    <row r="21" spans="2:19" x14ac:dyDescent="0.35">
      <c r="B21" s="243" t="s">
        <v>29</v>
      </c>
      <c r="C21" s="243"/>
      <c r="D21" s="243"/>
      <c r="E21" s="243"/>
      <c r="F21" s="243"/>
      <c r="G21" s="243"/>
      <c r="H21" s="243"/>
      <c r="I21" s="243"/>
      <c r="J21" s="243"/>
      <c r="K21" s="243"/>
      <c r="L21" s="243"/>
      <c r="M21" s="243"/>
      <c r="N21" s="244">
        <v>0</v>
      </c>
      <c r="O21" s="244"/>
      <c r="P21" s="244"/>
      <c r="Q21" s="244"/>
    </row>
    <row r="22" spans="2:19" x14ac:dyDescent="0.35">
      <c r="B22" s="274" t="s">
        <v>18</v>
      </c>
      <c r="C22" s="275"/>
      <c r="D22" s="275"/>
      <c r="E22" s="275"/>
      <c r="F22" s="275"/>
      <c r="G22" s="275"/>
      <c r="H22" s="275"/>
      <c r="I22" s="275"/>
      <c r="J22" s="275"/>
      <c r="K22" s="275"/>
      <c r="L22" s="275"/>
      <c r="M22" s="276"/>
      <c r="N22" s="251">
        <v>0</v>
      </c>
      <c r="O22" s="251"/>
      <c r="P22" s="251"/>
      <c r="Q22" s="251"/>
    </row>
    <row r="23" spans="2:19" x14ac:dyDescent="0.35">
      <c r="B23" s="243" t="s">
        <v>30</v>
      </c>
      <c r="C23" s="243"/>
      <c r="D23" s="243"/>
      <c r="E23" s="243"/>
      <c r="F23" s="243"/>
      <c r="G23" s="243"/>
      <c r="H23" s="243"/>
      <c r="I23" s="243"/>
      <c r="J23" s="243"/>
      <c r="K23" s="243"/>
      <c r="L23" s="243"/>
      <c r="M23" s="243"/>
      <c r="N23" s="244">
        <f>N24+N25</f>
        <v>0</v>
      </c>
      <c r="O23" s="244"/>
      <c r="P23" s="244"/>
      <c r="Q23" s="244"/>
    </row>
    <row r="24" spans="2:19" x14ac:dyDescent="0.35">
      <c r="B24" s="255" t="s">
        <v>53</v>
      </c>
      <c r="C24" s="255"/>
      <c r="D24" s="255"/>
      <c r="E24" s="255"/>
      <c r="F24" s="255"/>
      <c r="G24" s="255"/>
      <c r="H24" s="255"/>
      <c r="I24" s="255"/>
      <c r="J24" s="255"/>
      <c r="K24" s="255"/>
      <c r="L24" s="255"/>
      <c r="M24" s="255"/>
      <c r="N24" s="251">
        <f>K78</f>
        <v>0</v>
      </c>
      <c r="O24" s="251"/>
      <c r="P24" s="251"/>
      <c r="Q24" s="251"/>
      <c r="R24" s="69"/>
    </row>
    <row r="25" spans="2:19" x14ac:dyDescent="0.35">
      <c r="B25" s="248" t="s">
        <v>171</v>
      </c>
      <c r="C25" s="249"/>
      <c r="D25" s="249"/>
      <c r="E25" s="249"/>
      <c r="F25" s="249"/>
      <c r="G25" s="249"/>
      <c r="H25" s="249"/>
      <c r="I25" s="249"/>
      <c r="J25" s="249"/>
      <c r="K25" s="249"/>
      <c r="L25" s="249"/>
      <c r="M25" s="250"/>
      <c r="N25" s="251">
        <v>0</v>
      </c>
      <c r="O25" s="251"/>
      <c r="P25" s="251"/>
      <c r="Q25" s="251"/>
      <c r="R25" s="69"/>
    </row>
    <row r="26" spans="2:19" x14ac:dyDescent="0.35">
      <c r="B26" s="243" t="s">
        <v>31</v>
      </c>
      <c r="C26" s="243"/>
      <c r="D26" s="243"/>
      <c r="E26" s="243"/>
      <c r="F26" s="243"/>
      <c r="G26" s="243"/>
      <c r="H26" s="243"/>
      <c r="I26" s="243"/>
      <c r="J26" s="243"/>
      <c r="K26" s="243"/>
      <c r="L26" s="243"/>
      <c r="M26" s="243"/>
      <c r="N26" s="244">
        <f>N27</f>
        <v>5902757</v>
      </c>
      <c r="O26" s="244"/>
      <c r="P26" s="244"/>
      <c r="Q26" s="244"/>
    </row>
    <row r="27" spans="2:19" x14ac:dyDescent="0.35">
      <c r="B27" s="255" t="s">
        <v>54</v>
      </c>
      <c r="C27" s="255"/>
      <c r="D27" s="255"/>
      <c r="E27" s="255"/>
      <c r="F27" s="255"/>
      <c r="G27" s="255"/>
      <c r="H27" s="255"/>
      <c r="I27" s="255"/>
      <c r="J27" s="255"/>
      <c r="K27" s="255"/>
      <c r="L27" s="255"/>
      <c r="M27" s="255"/>
      <c r="N27" s="251">
        <f>L78</f>
        <v>5902757</v>
      </c>
      <c r="O27" s="251"/>
      <c r="P27" s="251"/>
      <c r="Q27" s="251"/>
    </row>
    <row r="28" spans="2:19" x14ac:dyDescent="0.35">
      <c r="B28" s="243" t="s">
        <v>32</v>
      </c>
      <c r="C28" s="243"/>
      <c r="D28" s="243"/>
      <c r="E28" s="243"/>
      <c r="F28" s="243"/>
      <c r="G28" s="243"/>
      <c r="H28" s="243"/>
      <c r="I28" s="243"/>
      <c r="J28" s="243"/>
      <c r="K28" s="243"/>
      <c r="L28" s="243"/>
      <c r="M28" s="243"/>
      <c r="N28" s="244">
        <v>0</v>
      </c>
      <c r="O28" s="244"/>
      <c r="P28" s="244"/>
      <c r="Q28" s="244"/>
    </row>
    <row r="29" spans="2:19" x14ac:dyDescent="0.35">
      <c r="B29" s="308" t="s">
        <v>18</v>
      </c>
      <c r="C29" s="308"/>
      <c r="D29" s="308"/>
      <c r="E29" s="308"/>
      <c r="F29" s="308"/>
      <c r="G29" s="308"/>
      <c r="H29" s="308"/>
      <c r="I29" s="308"/>
      <c r="J29" s="308"/>
      <c r="K29" s="308"/>
      <c r="L29" s="308"/>
      <c r="M29" s="308"/>
      <c r="N29" s="251">
        <v>0</v>
      </c>
      <c r="O29" s="251"/>
      <c r="P29" s="251"/>
      <c r="Q29" s="251"/>
    </row>
    <row r="30" spans="2:19" x14ac:dyDescent="0.35">
      <c r="B30" s="252" t="s">
        <v>33</v>
      </c>
      <c r="C30" s="253"/>
      <c r="D30" s="253"/>
      <c r="E30" s="253"/>
      <c r="F30" s="253"/>
      <c r="G30" s="253"/>
      <c r="H30" s="253"/>
      <c r="I30" s="253"/>
      <c r="J30" s="253"/>
      <c r="K30" s="253"/>
      <c r="L30" s="253"/>
      <c r="M30" s="254"/>
      <c r="N30" s="244">
        <f>N31+N32+N33</f>
        <v>1041664.3</v>
      </c>
      <c r="O30" s="244"/>
      <c r="P30" s="244"/>
      <c r="Q30" s="244"/>
    </row>
    <row r="31" spans="2:19" x14ac:dyDescent="0.35">
      <c r="B31" s="255" t="s">
        <v>34</v>
      </c>
      <c r="C31" s="255"/>
      <c r="D31" s="255"/>
      <c r="E31" s="255"/>
      <c r="F31" s="255"/>
      <c r="G31" s="255"/>
      <c r="H31" s="255"/>
      <c r="I31" s="255"/>
      <c r="J31" s="255"/>
      <c r="K31" s="255"/>
      <c r="L31" s="255"/>
      <c r="M31" s="255"/>
      <c r="N31" s="251">
        <f>M78</f>
        <v>1041664.3</v>
      </c>
      <c r="O31" s="251"/>
      <c r="P31" s="251"/>
      <c r="Q31" s="251"/>
    </row>
    <row r="32" spans="2:19" x14ac:dyDescent="0.35">
      <c r="B32" s="255" t="s">
        <v>35</v>
      </c>
      <c r="C32" s="255"/>
      <c r="D32" s="255"/>
      <c r="E32" s="255"/>
      <c r="F32" s="255"/>
      <c r="G32" s="255"/>
      <c r="H32" s="255"/>
      <c r="I32" s="255"/>
      <c r="J32" s="255"/>
      <c r="K32" s="255"/>
      <c r="L32" s="255"/>
      <c r="M32" s="255"/>
      <c r="N32" s="251">
        <v>0</v>
      </c>
      <c r="O32" s="251"/>
      <c r="P32" s="251"/>
      <c r="Q32" s="251"/>
    </row>
    <row r="33" spans="2:19" x14ac:dyDescent="0.35">
      <c r="B33" s="255" t="s">
        <v>36</v>
      </c>
      <c r="C33" s="255"/>
      <c r="D33" s="255"/>
      <c r="E33" s="255"/>
      <c r="F33" s="255"/>
      <c r="G33" s="255"/>
      <c r="H33" s="255"/>
      <c r="I33" s="255"/>
      <c r="J33" s="255"/>
      <c r="K33" s="255"/>
      <c r="L33" s="255"/>
      <c r="M33" s="255"/>
      <c r="N33" s="251">
        <v>0</v>
      </c>
      <c r="O33" s="251"/>
      <c r="P33" s="251"/>
      <c r="Q33" s="251"/>
    </row>
    <row r="34" spans="2:19" x14ac:dyDescent="0.35">
      <c r="B34" s="243" t="s">
        <v>37</v>
      </c>
      <c r="C34" s="243"/>
      <c r="D34" s="243"/>
      <c r="E34" s="243"/>
      <c r="F34" s="243"/>
      <c r="G34" s="243"/>
      <c r="H34" s="243"/>
      <c r="I34" s="243"/>
      <c r="J34" s="243"/>
      <c r="K34" s="243"/>
      <c r="L34" s="243"/>
      <c r="M34" s="243"/>
      <c r="N34" s="244">
        <f>N20+N30</f>
        <v>6944421.2999999998</v>
      </c>
      <c r="O34" s="244"/>
      <c r="P34" s="244"/>
      <c r="Q34" s="244"/>
    </row>
    <row r="35" spans="2:19" x14ac:dyDescent="0.35">
      <c r="B35" s="13"/>
      <c r="C35" s="13"/>
      <c r="D35" s="13"/>
      <c r="E35" s="13"/>
      <c r="F35" s="13"/>
      <c r="G35" s="13"/>
      <c r="H35" s="13"/>
      <c r="I35" s="13"/>
      <c r="J35" s="13"/>
      <c r="K35" s="13"/>
      <c r="L35" s="13"/>
      <c r="M35" s="13"/>
      <c r="N35" s="109"/>
      <c r="O35" s="109"/>
      <c r="P35" s="109"/>
      <c r="Q35" s="109"/>
    </row>
    <row r="37" spans="2:19" x14ac:dyDescent="0.35">
      <c r="B37" s="245" t="s">
        <v>25</v>
      </c>
      <c r="C37" s="245"/>
      <c r="D37" s="245"/>
      <c r="E37" s="245"/>
      <c r="F37" s="245"/>
      <c r="G37" s="245"/>
      <c r="H37" s="245"/>
      <c r="I37" s="245"/>
      <c r="J37" s="245"/>
      <c r="K37" s="245"/>
      <c r="L37" s="245"/>
      <c r="M37" s="245"/>
      <c r="N37" s="245"/>
      <c r="O37" s="245"/>
      <c r="P37" s="245"/>
      <c r="Q37" s="245"/>
    </row>
    <row r="38" spans="2:19" ht="15" customHeight="1" x14ac:dyDescent="0.35">
      <c r="B38" s="304" t="s">
        <v>57</v>
      </c>
      <c r="C38" s="304" t="s">
        <v>58</v>
      </c>
      <c r="D38" s="304" t="s">
        <v>0</v>
      </c>
      <c r="E38" s="304" t="s">
        <v>1</v>
      </c>
      <c r="F38" s="304" t="s">
        <v>59</v>
      </c>
      <c r="G38" s="304" t="s">
        <v>284</v>
      </c>
      <c r="H38" s="354" t="s">
        <v>2</v>
      </c>
      <c r="I38" s="303" t="s">
        <v>3</v>
      </c>
      <c r="J38" s="303"/>
      <c r="K38" s="303"/>
      <c r="L38" s="303"/>
      <c r="M38" s="303"/>
      <c r="N38" s="304" t="s">
        <v>60</v>
      </c>
      <c r="O38" s="304"/>
      <c r="P38" s="304" t="s">
        <v>4</v>
      </c>
      <c r="Q38" s="304" t="s">
        <v>5</v>
      </c>
    </row>
    <row r="39" spans="2:19" ht="30" customHeight="1" x14ac:dyDescent="0.35">
      <c r="B39" s="304"/>
      <c r="C39" s="304"/>
      <c r="D39" s="304"/>
      <c r="E39" s="304"/>
      <c r="F39" s="304"/>
      <c r="G39" s="304"/>
      <c r="H39" s="354"/>
      <c r="I39" s="303" t="s">
        <v>6</v>
      </c>
      <c r="J39" s="303" t="s">
        <v>7</v>
      </c>
      <c r="K39" s="303"/>
      <c r="L39" s="303"/>
      <c r="M39" s="303" t="s">
        <v>8</v>
      </c>
      <c r="N39" s="304" t="s">
        <v>301</v>
      </c>
      <c r="O39" s="304" t="s">
        <v>246</v>
      </c>
      <c r="P39" s="304"/>
      <c r="Q39" s="304"/>
    </row>
    <row r="40" spans="2:19" ht="52.5" x14ac:dyDescent="0.35">
      <c r="B40" s="304"/>
      <c r="C40" s="304"/>
      <c r="D40" s="304"/>
      <c r="E40" s="304"/>
      <c r="F40" s="304"/>
      <c r="G40" s="304"/>
      <c r="H40" s="354"/>
      <c r="I40" s="303"/>
      <c r="J40" s="10" t="s">
        <v>9</v>
      </c>
      <c r="K40" s="10" t="s">
        <v>10</v>
      </c>
      <c r="L40" s="10" t="s">
        <v>11</v>
      </c>
      <c r="M40" s="303"/>
      <c r="N40" s="304"/>
      <c r="O40" s="304"/>
      <c r="P40" s="304"/>
      <c r="Q40" s="304"/>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35">
      <c r="B42" s="321" t="s">
        <v>536</v>
      </c>
      <c r="C42" s="289" t="s">
        <v>13</v>
      </c>
      <c r="D42" s="289" t="s">
        <v>537</v>
      </c>
      <c r="E42" s="289" t="s">
        <v>538</v>
      </c>
      <c r="F42" s="289" t="s">
        <v>14</v>
      </c>
      <c r="G42" s="289" t="s">
        <v>144</v>
      </c>
      <c r="H42" s="289" t="s">
        <v>15</v>
      </c>
      <c r="I42" s="292">
        <f>SUM(J42:M43)</f>
        <v>4494609.66</v>
      </c>
      <c r="J42" s="292">
        <f>SUM(J45:J56)</f>
        <v>0</v>
      </c>
      <c r="K42" s="292">
        <f>SUM(K45:K56)</f>
        <v>0</v>
      </c>
      <c r="L42" s="292">
        <f>SUM(L45:L56)</f>
        <v>3820417.6100000003</v>
      </c>
      <c r="M42" s="292">
        <f>SUM(M45:M56)</f>
        <v>674192.05</v>
      </c>
      <c r="N42" s="44" t="s">
        <v>539</v>
      </c>
      <c r="O42" s="41">
        <f>O45+O47+O49+O51+O53+O55</f>
        <v>784</v>
      </c>
      <c r="P42" s="289" t="s">
        <v>307</v>
      </c>
      <c r="Q42" s="289" t="s">
        <v>540</v>
      </c>
    </row>
    <row r="43" spans="2:19" ht="46.5" customHeight="1" x14ac:dyDescent="0.35">
      <c r="B43" s="321"/>
      <c r="C43" s="289"/>
      <c r="D43" s="289"/>
      <c r="E43" s="289"/>
      <c r="F43" s="289"/>
      <c r="G43" s="289"/>
      <c r="H43" s="289"/>
      <c r="I43" s="292"/>
      <c r="J43" s="292"/>
      <c r="K43" s="292"/>
      <c r="L43" s="292"/>
      <c r="M43" s="292"/>
      <c r="N43" s="44" t="s">
        <v>541</v>
      </c>
      <c r="O43" s="41">
        <f>O46+O48+O50+O52+O54+O56</f>
        <v>657</v>
      </c>
      <c r="P43" s="289"/>
      <c r="Q43" s="289"/>
    </row>
    <row r="44" spans="2:19" ht="21" x14ac:dyDescent="0.35">
      <c r="B44" s="42" t="s">
        <v>16</v>
      </c>
      <c r="C44" s="43"/>
      <c r="D44" s="43"/>
      <c r="E44" s="43"/>
      <c r="F44" s="43"/>
      <c r="G44" s="43"/>
      <c r="H44" s="43"/>
      <c r="I44" s="58"/>
      <c r="J44" s="58"/>
      <c r="K44" s="60"/>
      <c r="L44" s="60"/>
      <c r="M44" s="58"/>
      <c r="N44" s="138"/>
      <c r="O44" s="72"/>
      <c r="P44" s="73"/>
      <c r="Q44" s="43"/>
    </row>
    <row r="45" spans="2:19" ht="21" x14ac:dyDescent="0.35">
      <c r="B45" s="290" t="s">
        <v>542</v>
      </c>
      <c r="C45" s="291"/>
      <c r="D45" s="285" t="s">
        <v>20</v>
      </c>
      <c r="E45" s="285" t="s">
        <v>543</v>
      </c>
      <c r="F45" s="291"/>
      <c r="G45" s="285" t="s">
        <v>144</v>
      </c>
      <c r="H45" s="291"/>
      <c r="I45" s="286">
        <f>SUM(J45:M46)</f>
        <v>2158643.66</v>
      </c>
      <c r="J45" s="286">
        <v>0</v>
      </c>
      <c r="K45" s="286">
        <v>0</v>
      </c>
      <c r="L45" s="318">
        <v>1834847.11</v>
      </c>
      <c r="M45" s="450">
        <v>323796.55</v>
      </c>
      <c r="N45" s="40" t="s">
        <v>539</v>
      </c>
      <c r="O45" s="139">
        <v>36</v>
      </c>
      <c r="P45" s="285" t="s">
        <v>314</v>
      </c>
      <c r="Q45" s="285" t="s">
        <v>304</v>
      </c>
    </row>
    <row r="46" spans="2:19" ht="56.25" customHeight="1" x14ac:dyDescent="0.35">
      <c r="B46" s="290"/>
      <c r="C46" s="291"/>
      <c r="D46" s="285"/>
      <c r="E46" s="285"/>
      <c r="F46" s="291"/>
      <c r="G46" s="285"/>
      <c r="H46" s="291"/>
      <c r="I46" s="286"/>
      <c r="J46" s="286"/>
      <c r="K46" s="286"/>
      <c r="L46" s="320"/>
      <c r="M46" s="450"/>
      <c r="N46" s="40" t="s">
        <v>541</v>
      </c>
      <c r="O46" s="139">
        <v>36</v>
      </c>
      <c r="P46" s="285"/>
      <c r="Q46" s="285"/>
    </row>
    <row r="47" spans="2:19" ht="32.25" customHeight="1" x14ac:dyDescent="0.35">
      <c r="B47" s="290" t="s">
        <v>544</v>
      </c>
      <c r="C47" s="291"/>
      <c r="D47" s="285" t="s">
        <v>22</v>
      </c>
      <c r="E47" s="285" t="s">
        <v>545</v>
      </c>
      <c r="F47" s="291"/>
      <c r="G47" s="285" t="s">
        <v>144</v>
      </c>
      <c r="H47" s="291"/>
      <c r="I47" s="286">
        <f>SUM(J47:M48)</f>
        <v>50000</v>
      </c>
      <c r="J47" s="286">
        <v>0</v>
      </c>
      <c r="K47" s="286">
        <v>0</v>
      </c>
      <c r="L47" s="318">
        <v>42500</v>
      </c>
      <c r="M47" s="286">
        <v>7500</v>
      </c>
      <c r="N47" s="40" t="s">
        <v>539</v>
      </c>
      <c r="O47" s="87">
        <v>430</v>
      </c>
      <c r="P47" s="285" t="s">
        <v>307</v>
      </c>
      <c r="Q47" s="285" t="s">
        <v>19</v>
      </c>
    </row>
    <row r="48" spans="2:19" ht="51" customHeight="1" x14ac:dyDescent="0.35">
      <c r="B48" s="290"/>
      <c r="C48" s="291"/>
      <c r="D48" s="285"/>
      <c r="E48" s="285"/>
      <c r="F48" s="291"/>
      <c r="G48" s="285"/>
      <c r="H48" s="291"/>
      <c r="I48" s="286"/>
      <c r="J48" s="286"/>
      <c r="K48" s="286"/>
      <c r="L48" s="320"/>
      <c r="M48" s="286"/>
      <c r="N48" s="40" t="s">
        <v>541</v>
      </c>
      <c r="O48" s="87">
        <v>389</v>
      </c>
      <c r="P48" s="285"/>
      <c r="Q48" s="285"/>
    </row>
    <row r="49" spans="2:23" ht="35.25" customHeight="1" x14ac:dyDescent="0.35">
      <c r="B49" s="290" t="s">
        <v>546</v>
      </c>
      <c r="C49" s="291"/>
      <c r="D49" s="285" t="s">
        <v>22</v>
      </c>
      <c r="E49" s="285" t="s">
        <v>547</v>
      </c>
      <c r="F49" s="291"/>
      <c r="G49" s="285" t="s">
        <v>144</v>
      </c>
      <c r="H49" s="291"/>
      <c r="I49" s="286">
        <f>SUM(J49:M50)</f>
        <v>600000</v>
      </c>
      <c r="J49" s="286">
        <v>0</v>
      </c>
      <c r="K49" s="286">
        <v>0</v>
      </c>
      <c r="L49" s="318">
        <v>510000</v>
      </c>
      <c r="M49" s="286">
        <v>90000</v>
      </c>
      <c r="N49" s="40" t="s">
        <v>539</v>
      </c>
      <c r="O49" s="87">
        <v>20</v>
      </c>
      <c r="P49" s="285" t="s">
        <v>307</v>
      </c>
      <c r="Q49" s="285" t="s">
        <v>304</v>
      </c>
    </row>
    <row r="50" spans="2:23" ht="44.25" customHeight="1" x14ac:dyDescent="0.35">
      <c r="B50" s="290"/>
      <c r="C50" s="291"/>
      <c r="D50" s="285"/>
      <c r="E50" s="285"/>
      <c r="F50" s="291"/>
      <c r="G50" s="285"/>
      <c r="H50" s="291"/>
      <c r="I50" s="286"/>
      <c r="J50" s="286"/>
      <c r="K50" s="286"/>
      <c r="L50" s="320"/>
      <c r="M50" s="286"/>
      <c r="N50" s="40" t="s">
        <v>541</v>
      </c>
      <c r="O50" s="87">
        <v>20</v>
      </c>
      <c r="P50" s="285"/>
      <c r="Q50" s="285"/>
      <c r="U50" s="25"/>
    </row>
    <row r="51" spans="2:23" ht="21" x14ac:dyDescent="0.35">
      <c r="B51" s="290" t="s">
        <v>548</v>
      </c>
      <c r="C51" s="291"/>
      <c r="D51" s="285" t="s">
        <v>26</v>
      </c>
      <c r="E51" s="285" t="s">
        <v>549</v>
      </c>
      <c r="F51" s="291"/>
      <c r="G51" s="285" t="s">
        <v>144</v>
      </c>
      <c r="H51" s="291"/>
      <c r="I51" s="286">
        <f>SUM(J51:M52)</f>
        <v>499296</v>
      </c>
      <c r="J51" s="286">
        <v>0</v>
      </c>
      <c r="K51" s="286">
        <v>0</v>
      </c>
      <c r="L51" s="318">
        <v>424401</v>
      </c>
      <c r="M51" s="286">
        <v>74895</v>
      </c>
      <c r="N51" s="40" t="s">
        <v>539</v>
      </c>
      <c r="O51" s="87">
        <v>8</v>
      </c>
      <c r="P51" s="285" t="s">
        <v>314</v>
      </c>
      <c r="Q51" s="285" t="s">
        <v>279</v>
      </c>
    </row>
    <row r="52" spans="2:23" ht="21" x14ac:dyDescent="0.35">
      <c r="B52" s="290"/>
      <c r="C52" s="291"/>
      <c r="D52" s="285"/>
      <c r="E52" s="285"/>
      <c r="F52" s="291"/>
      <c r="G52" s="285"/>
      <c r="H52" s="291"/>
      <c r="I52" s="286"/>
      <c r="J52" s="286"/>
      <c r="K52" s="286"/>
      <c r="L52" s="320"/>
      <c r="M52" s="286"/>
      <c r="N52" s="40" t="s">
        <v>541</v>
      </c>
      <c r="O52" s="38">
        <v>27</v>
      </c>
      <c r="P52" s="285"/>
      <c r="Q52" s="285"/>
      <c r="U52" s="25"/>
    </row>
    <row r="53" spans="2:23" ht="21" x14ac:dyDescent="0.35">
      <c r="B53" s="290" t="s">
        <v>550</v>
      </c>
      <c r="C53" s="291"/>
      <c r="D53" s="285" t="s">
        <v>551</v>
      </c>
      <c r="E53" s="289" t="s">
        <v>18</v>
      </c>
      <c r="F53" s="291"/>
      <c r="G53" s="285" t="s">
        <v>144</v>
      </c>
      <c r="H53" s="291"/>
      <c r="I53" s="286">
        <f>SUM(J53:M54)</f>
        <v>86670</v>
      </c>
      <c r="J53" s="286">
        <v>0</v>
      </c>
      <c r="K53" s="286">
        <v>0</v>
      </c>
      <c r="L53" s="318">
        <v>73669.5</v>
      </c>
      <c r="M53" s="286">
        <v>13000.5</v>
      </c>
      <c r="N53" s="40" t="s">
        <v>539</v>
      </c>
      <c r="O53" s="87">
        <v>210</v>
      </c>
      <c r="P53" s="285" t="s">
        <v>314</v>
      </c>
      <c r="Q53" s="285" t="s">
        <v>540</v>
      </c>
      <c r="T53" s="18"/>
      <c r="W53" s="28"/>
    </row>
    <row r="54" spans="2:23" ht="33.75" customHeight="1" x14ac:dyDescent="0.35">
      <c r="B54" s="290"/>
      <c r="C54" s="291"/>
      <c r="D54" s="285"/>
      <c r="E54" s="289"/>
      <c r="F54" s="291"/>
      <c r="G54" s="285"/>
      <c r="H54" s="291"/>
      <c r="I54" s="286"/>
      <c r="J54" s="286"/>
      <c r="K54" s="286"/>
      <c r="L54" s="320"/>
      <c r="M54" s="286"/>
      <c r="N54" s="40" t="s">
        <v>541</v>
      </c>
      <c r="O54" s="87">
        <v>105</v>
      </c>
      <c r="P54" s="285"/>
      <c r="Q54" s="285"/>
      <c r="U54" s="29"/>
      <c r="V54" s="29"/>
      <c r="W54" s="30"/>
    </row>
    <row r="55" spans="2:23" ht="21" x14ac:dyDescent="0.35">
      <c r="B55" s="290" t="s">
        <v>552</v>
      </c>
      <c r="C55" s="291"/>
      <c r="D55" s="285" t="s">
        <v>553</v>
      </c>
      <c r="E55" s="289" t="s">
        <v>18</v>
      </c>
      <c r="F55" s="291"/>
      <c r="G55" s="285" t="s">
        <v>144</v>
      </c>
      <c r="H55" s="291"/>
      <c r="I55" s="286">
        <f>SUM(J55:M56)</f>
        <v>1100000</v>
      </c>
      <c r="J55" s="286">
        <v>0</v>
      </c>
      <c r="K55" s="286">
        <v>0</v>
      </c>
      <c r="L55" s="318">
        <f>425000+510000</f>
        <v>935000</v>
      </c>
      <c r="M55" s="286">
        <f>75000+90000</f>
        <v>165000</v>
      </c>
      <c r="N55" s="40" t="s">
        <v>539</v>
      </c>
      <c r="O55" s="87">
        <f>20+60</f>
        <v>80</v>
      </c>
      <c r="P55" s="285" t="s">
        <v>314</v>
      </c>
      <c r="Q55" s="285" t="s">
        <v>310</v>
      </c>
    </row>
    <row r="56" spans="2:23" ht="21" x14ac:dyDescent="0.35">
      <c r="B56" s="290"/>
      <c r="C56" s="291"/>
      <c r="D56" s="285"/>
      <c r="E56" s="289"/>
      <c r="F56" s="291"/>
      <c r="G56" s="285"/>
      <c r="H56" s="291"/>
      <c r="I56" s="286"/>
      <c r="J56" s="286"/>
      <c r="K56" s="286"/>
      <c r="L56" s="320"/>
      <c r="M56" s="286"/>
      <c r="N56" s="40" t="s">
        <v>541</v>
      </c>
      <c r="O56" s="87">
        <f>20+60</f>
        <v>80</v>
      </c>
      <c r="P56" s="285"/>
      <c r="Q56" s="285"/>
    </row>
    <row r="57" spans="2:23" ht="21" customHeight="1" x14ac:dyDescent="0.35">
      <c r="B57" s="294" t="s">
        <v>554</v>
      </c>
      <c r="C57" s="297" t="s">
        <v>13</v>
      </c>
      <c r="D57" s="297" t="s">
        <v>537</v>
      </c>
      <c r="E57" s="297" t="s">
        <v>538</v>
      </c>
      <c r="F57" s="297" t="s">
        <v>14</v>
      </c>
      <c r="G57" s="297" t="s">
        <v>144</v>
      </c>
      <c r="H57" s="297" t="s">
        <v>15</v>
      </c>
      <c r="I57" s="435">
        <f>SUM(J57:M58)</f>
        <v>2449811.64</v>
      </c>
      <c r="J57" s="435">
        <f t="shared" ref="J57:L57" si="0">SUM(J62:J77)</f>
        <v>0</v>
      </c>
      <c r="K57" s="435">
        <f t="shared" si="0"/>
        <v>0</v>
      </c>
      <c r="L57" s="435">
        <f t="shared" si="0"/>
        <v>2082339.3900000001</v>
      </c>
      <c r="M57" s="435">
        <f>SUM(M62:M77)</f>
        <v>367472.25</v>
      </c>
      <c r="N57" s="44" t="s">
        <v>555</v>
      </c>
      <c r="O57" s="41">
        <f>O62+O66+O70+O74</f>
        <v>234</v>
      </c>
      <c r="P57" s="297" t="s">
        <v>314</v>
      </c>
      <c r="Q57" s="297" t="s">
        <v>540</v>
      </c>
    </row>
    <row r="58" spans="2:23" ht="21" x14ac:dyDescent="0.35">
      <c r="B58" s="295"/>
      <c r="C58" s="298"/>
      <c r="D58" s="298"/>
      <c r="E58" s="298"/>
      <c r="F58" s="298"/>
      <c r="G58" s="298"/>
      <c r="H58" s="298"/>
      <c r="I58" s="436"/>
      <c r="J58" s="436"/>
      <c r="K58" s="436"/>
      <c r="L58" s="436"/>
      <c r="M58" s="436"/>
      <c r="N58" s="44" t="s">
        <v>556</v>
      </c>
      <c r="O58" s="41">
        <v>80</v>
      </c>
      <c r="P58" s="298"/>
      <c r="Q58" s="298"/>
    </row>
    <row r="59" spans="2:23" ht="31.5" x14ac:dyDescent="0.35">
      <c r="B59" s="295"/>
      <c r="C59" s="298"/>
      <c r="D59" s="298"/>
      <c r="E59" s="298"/>
      <c r="F59" s="298"/>
      <c r="G59" s="298"/>
      <c r="H59" s="298"/>
      <c r="I59" s="436"/>
      <c r="J59" s="436"/>
      <c r="K59" s="436"/>
      <c r="L59" s="436"/>
      <c r="M59" s="436"/>
      <c r="N59" s="44" t="s">
        <v>557</v>
      </c>
      <c r="O59" s="41">
        <f>O64+O68+O72+O76</f>
        <v>4</v>
      </c>
      <c r="P59" s="298"/>
      <c r="Q59" s="298"/>
    </row>
    <row r="60" spans="2:23" ht="21" x14ac:dyDescent="0.35">
      <c r="B60" s="296"/>
      <c r="C60" s="299"/>
      <c r="D60" s="299"/>
      <c r="E60" s="299"/>
      <c r="F60" s="299"/>
      <c r="G60" s="299"/>
      <c r="H60" s="299"/>
      <c r="I60" s="451"/>
      <c r="J60" s="451"/>
      <c r="K60" s="451"/>
      <c r="L60" s="451"/>
      <c r="M60" s="451"/>
      <c r="N60" s="44" t="s">
        <v>558</v>
      </c>
      <c r="O60" s="41">
        <v>80</v>
      </c>
      <c r="P60" s="299"/>
      <c r="Q60" s="299"/>
    </row>
    <row r="61" spans="2:23" ht="21" x14ac:dyDescent="0.35">
      <c r="B61" s="42" t="s">
        <v>311</v>
      </c>
      <c r="C61" s="43"/>
      <c r="D61" s="43"/>
      <c r="E61" s="43"/>
      <c r="F61" s="43"/>
      <c r="G61" s="43"/>
      <c r="H61" s="43"/>
      <c r="I61" s="58"/>
      <c r="J61" s="58"/>
      <c r="K61" s="60"/>
      <c r="L61" s="60"/>
      <c r="M61" s="58"/>
      <c r="N61" s="138"/>
      <c r="O61" s="72"/>
      <c r="P61" s="73"/>
      <c r="Q61" s="43"/>
    </row>
    <row r="62" spans="2:23" x14ac:dyDescent="0.35">
      <c r="B62" s="290" t="s">
        <v>559</v>
      </c>
      <c r="C62" s="291"/>
      <c r="D62" s="285" t="s">
        <v>306</v>
      </c>
      <c r="E62" s="285" t="s">
        <v>560</v>
      </c>
      <c r="F62" s="291"/>
      <c r="G62" s="285" t="s">
        <v>144</v>
      </c>
      <c r="H62" s="291"/>
      <c r="I62" s="286">
        <f>SUM(J62:M64)</f>
        <v>445330</v>
      </c>
      <c r="J62" s="286">
        <v>0</v>
      </c>
      <c r="K62" s="286">
        <v>0</v>
      </c>
      <c r="L62" s="286">
        <v>378530</v>
      </c>
      <c r="M62" s="450">
        <v>66800</v>
      </c>
      <c r="N62" s="40" t="s">
        <v>555</v>
      </c>
      <c r="O62" s="139">
        <v>25</v>
      </c>
      <c r="P62" s="285" t="s">
        <v>314</v>
      </c>
      <c r="Q62" s="285" t="s">
        <v>304</v>
      </c>
      <c r="R62" s="85"/>
    </row>
    <row r="63" spans="2:23" ht="21" x14ac:dyDescent="0.35">
      <c r="B63" s="290"/>
      <c r="C63" s="291"/>
      <c r="D63" s="285"/>
      <c r="E63" s="285"/>
      <c r="F63" s="291"/>
      <c r="G63" s="285"/>
      <c r="H63" s="291"/>
      <c r="I63" s="286"/>
      <c r="J63" s="286"/>
      <c r="K63" s="286"/>
      <c r="L63" s="286"/>
      <c r="M63" s="450"/>
      <c r="N63" s="40" t="s">
        <v>556</v>
      </c>
      <c r="O63" s="139">
        <v>80</v>
      </c>
      <c r="P63" s="285"/>
      <c r="Q63" s="285"/>
    </row>
    <row r="64" spans="2:23" ht="21" x14ac:dyDescent="0.35">
      <c r="B64" s="290"/>
      <c r="C64" s="291"/>
      <c r="D64" s="285"/>
      <c r="E64" s="285"/>
      <c r="F64" s="291"/>
      <c r="G64" s="285"/>
      <c r="H64" s="291"/>
      <c r="I64" s="286"/>
      <c r="J64" s="286"/>
      <c r="K64" s="286"/>
      <c r="L64" s="286"/>
      <c r="M64" s="450"/>
      <c r="N64" s="40" t="s">
        <v>557</v>
      </c>
      <c r="O64" s="139">
        <v>1</v>
      </c>
      <c r="P64" s="285"/>
      <c r="Q64" s="285"/>
    </row>
    <row r="65" spans="2:18" ht="21" x14ac:dyDescent="0.35">
      <c r="B65" s="290"/>
      <c r="C65" s="291"/>
      <c r="D65" s="285"/>
      <c r="E65" s="285"/>
      <c r="F65" s="291"/>
      <c r="G65" s="285"/>
      <c r="H65" s="291"/>
      <c r="I65" s="286"/>
      <c r="J65" s="286"/>
      <c r="K65" s="286"/>
      <c r="L65" s="286"/>
      <c r="M65" s="450"/>
      <c r="N65" s="40" t="s">
        <v>558</v>
      </c>
      <c r="O65" s="139">
        <v>80</v>
      </c>
      <c r="P65" s="285"/>
      <c r="Q65" s="285"/>
    </row>
    <row r="66" spans="2:18" x14ac:dyDescent="0.35">
      <c r="B66" s="309" t="s">
        <v>561</v>
      </c>
      <c r="C66" s="312"/>
      <c r="D66" s="315" t="s">
        <v>20</v>
      </c>
      <c r="E66" s="315" t="s">
        <v>543</v>
      </c>
      <c r="F66" s="312"/>
      <c r="G66" s="315" t="s">
        <v>144</v>
      </c>
      <c r="H66" s="312"/>
      <c r="I66" s="318">
        <f>SUM(J66:M68)</f>
        <v>1067951.6400000001</v>
      </c>
      <c r="J66" s="318">
        <v>0</v>
      </c>
      <c r="K66" s="318">
        <v>0</v>
      </c>
      <c r="L66" s="318">
        <v>907758.89</v>
      </c>
      <c r="M66" s="318">
        <v>160192.75</v>
      </c>
      <c r="N66" s="40" t="s">
        <v>555</v>
      </c>
      <c r="O66" s="87">
        <f>18+36</f>
        <v>54</v>
      </c>
      <c r="P66" s="315" t="s">
        <v>314</v>
      </c>
      <c r="Q66" s="315" t="s">
        <v>304</v>
      </c>
    </row>
    <row r="67" spans="2:18" ht="21" x14ac:dyDescent="0.35">
      <c r="B67" s="310"/>
      <c r="C67" s="313"/>
      <c r="D67" s="316"/>
      <c r="E67" s="316"/>
      <c r="F67" s="313"/>
      <c r="G67" s="316"/>
      <c r="H67" s="313"/>
      <c r="I67" s="319"/>
      <c r="J67" s="319"/>
      <c r="K67" s="319"/>
      <c r="L67" s="319"/>
      <c r="M67" s="319"/>
      <c r="N67" s="40" t="s">
        <v>556</v>
      </c>
      <c r="O67" s="87">
        <v>80</v>
      </c>
      <c r="P67" s="316"/>
      <c r="Q67" s="316"/>
      <c r="R67" s="85"/>
    </row>
    <row r="68" spans="2:18" ht="21" x14ac:dyDescent="0.35">
      <c r="B68" s="310"/>
      <c r="C68" s="313"/>
      <c r="D68" s="316"/>
      <c r="E68" s="316"/>
      <c r="F68" s="313"/>
      <c r="G68" s="316"/>
      <c r="H68" s="313"/>
      <c r="I68" s="319"/>
      <c r="J68" s="319"/>
      <c r="K68" s="319"/>
      <c r="L68" s="319"/>
      <c r="M68" s="319"/>
      <c r="N68" s="40" t="s">
        <v>557</v>
      </c>
      <c r="O68" s="87">
        <v>1</v>
      </c>
      <c r="P68" s="316"/>
      <c r="Q68" s="316"/>
      <c r="R68" s="85"/>
    </row>
    <row r="69" spans="2:18" ht="21" x14ac:dyDescent="0.35">
      <c r="B69" s="310"/>
      <c r="C69" s="313"/>
      <c r="D69" s="316"/>
      <c r="E69" s="316"/>
      <c r="F69" s="313"/>
      <c r="G69" s="316"/>
      <c r="H69" s="313"/>
      <c r="I69" s="319"/>
      <c r="J69" s="319"/>
      <c r="K69" s="319"/>
      <c r="L69" s="319"/>
      <c r="M69" s="319"/>
      <c r="N69" s="40" t="s">
        <v>558</v>
      </c>
      <c r="O69" s="87">
        <v>80</v>
      </c>
      <c r="P69" s="316"/>
      <c r="Q69" s="316"/>
    </row>
    <row r="70" spans="2:18" x14ac:dyDescent="0.35">
      <c r="B70" s="309" t="s">
        <v>562</v>
      </c>
      <c r="C70" s="312"/>
      <c r="D70" s="315" t="s">
        <v>551</v>
      </c>
      <c r="E70" s="315" t="s">
        <v>18</v>
      </c>
      <c r="F70" s="312"/>
      <c r="G70" s="315" t="s">
        <v>144</v>
      </c>
      <c r="H70" s="312"/>
      <c r="I70" s="318">
        <f>SUM(J70:M72)</f>
        <v>281410</v>
      </c>
      <c r="J70" s="318">
        <v>0</v>
      </c>
      <c r="K70" s="318">
        <v>0</v>
      </c>
      <c r="L70" s="318">
        <v>239198.5</v>
      </c>
      <c r="M70" s="318">
        <v>42211.5</v>
      </c>
      <c r="N70" s="40" t="s">
        <v>555</v>
      </c>
      <c r="O70" s="87">
        <v>100</v>
      </c>
      <c r="P70" s="315" t="s">
        <v>314</v>
      </c>
      <c r="Q70" s="315" t="s">
        <v>540</v>
      </c>
      <c r="R70" s="85"/>
    </row>
    <row r="71" spans="2:18" ht="21" x14ac:dyDescent="0.35">
      <c r="B71" s="310"/>
      <c r="C71" s="313"/>
      <c r="D71" s="316"/>
      <c r="E71" s="316"/>
      <c r="F71" s="313"/>
      <c r="G71" s="316"/>
      <c r="H71" s="313"/>
      <c r="I71" s="319"/>
      <c r="J71" s="319"/>
      <c r="K71" s="319"/>
      <c r="L71" s="319"/>
      <c r="M71" s="319"/>
      <c r="N71" s="40" t="s">
        <v>556</v>
      </c>
      <c r="O71" s="87">
        <v>80</v>
      </c>
      <c r="P71" s="316"/>
      <c r="Q71" s="316"/>
    </row>
    <row r="72" spans="2:18" ht="21" x14ac:dyDescent="0.35">
      <c r="B72" s="310"/>
      <c r="C72" s="313"/>
      <c r="D72" s="316"/>
      <c r="E72" s="316"/>
      <c r="F72" s="313"/>
      <c r="G72" s="316"/>
      <c r="H72" s="313"/>
      <c r="I72" s="319"/>
      <c r="J72" s="319"/>
      <c r="K72" s="319"/>
      <c r="L72" s="319"/>
      <c r="M72" s="319"/>
      <c r="N72" s="40" t="s">
        <v>557</v>
      </c>
      <c r="O72" s="87">
        <v>1</v>
      </c>
      <c r="P72" s="316"/>
      <c r="Q72" s="316"/>
    </row>
    <row r="73" spans="2:18" ht="21" x14ac:dyDescent="0.35">
      <c r="B73" s="310"/>
      <c r="C73" s="313"/>
      <c r="D73" s="316"/>
      <c r="E73" s="316"/>
      <c r="F73" s="313"/>
      <c r="G73" s="316"/>
      <c r="H73" s="313"/>
      <c r="I73" s="319"/>
      <c r="J73" s="319"/>
      <c r="K73" s="319"/>
      <c r="L73" s="319"/>
      <c r="M73" s="319"/>
      <c r="N73" s="40" t="s">
        <v>558</v>
      </c>
      <c r="O73" s="87">
        <v>80</v>
      </c>
      <c r="P73" s="316"/>
      <c r="Q73" s="316"/>
    </row>
    <row r="74" spans="2:18" x14ac:dyDescent="0.35">
      <c r="B74" s="290" t="s">
        <v>563</v>
      </c>
      <c r="C74" s="291"/>
      <c r="D74" s="285" t="s">
        <v>553</v>
      </c>
      <c r="E74" s="285" t="s">
        <v>18</v>
      </c>
      <c r="F74" s="291"/>
      <c r="G74" s="285" t="s">
        <v>144</v>
      </c>
      <c r="H74" s="291"/>
      <c r="I74" s="286">
        <f>SUM(J74:M76)</f>
        <v>655120</v>
      </c>
      <c r="J74" s="286">
        <v>0</v>
      </c>
      <c r="K74" s="286">
        <v>0</v>
      </c>
      <c r="L74" s="286">
        <v>556852</v>
      </c>
      <c r="M74" s="286">
        <v>98268</v>
      </c>
      <c r="N74" s="40" t="s">
        <v>555</v>
      </c>
      <c r="O74" s="87">
        <v>55</v>
      </c>
      <c r="P74" s="285" t="s">
        <v>314</v>
      </c>
      <c r="Q74" s="285" t="s">
        <v>310</v>
      </c>
      <c r="R74" s="85"/>
    </row>
    <row r="75" spans="2:18" ht="21" x14ac:dyDescent="0.35">
      <c r="B75" s="290"/>
      <c r="C75" s="291"/>
      <c r="D75" s="285"/>
      <c r="E75" s="285"/>
      <c r="F75" s="291"/>
      <c r="G75" s="285"/>
      <c r="H75" s="291"/>
      <c r="I75" s="286"/>
      <c r="J75" s="286"/>
      <c r="K75" s="286"/>
      <c r="L75" s="286"/>
      <c r="M75" s="286"/>
      <c r="N75" s="40" t="s">
        <v>556</v>
      </c>
      <c r="O75" s="87">
        <v>80</v>
      </c>
      <c r="P75" s="285"/>
      <c r="Q75" s="285"/>
      <c r="R75" s="85"/>
    </row>
    <row r="76" spans="2:18" ht="21" x14ac:dyDescent="0.35">
      <c r="B76" s="290"/>
      <c r="C76" s="291"/>
      <c r="D76" s="285"/>
      <c r="E76" s="285"/>
      <c r="F76" s="291"/>
      <c r="G76" s="285"/>
      <c r="H76" s="291"/>
      <c r="I76" s="286"/>
      <c r="J76" s="286"/>
      <c r="K76" s="286"/>
      <c r="L76" s="286"/>
      <c r="M76" s="286"/>
      <c r="N76" s="40" t="s">
        <v>557</v>
      </c>
      <c r="O76" s="87">
        <v>1</v>
      </c>
      <c r="P76" s="285"/>
      <c r="Q76" s="285"/>
    </row>
    <row r="77" spans="2:18" ht="21" x14ac:dyDescent="0.35">
      <c r="B77" s="290"/>
      <c r="C77" s="291"/>
      <c r="D77" s="285"/>
      <c r="E77" s="285"/>
      <c r="F77" s="291"/>
      <c r="G77" s="285"/>
      <c r="H77" s="291"/>
      <c r="I77" s="286"/>
      <c r="J77" s="286"/>
      <c r="K77" s="286"/>
      <c r="L77" s="286"/>
      <c r="M77" s="286"/>
      <c r="N77" s="40" t="s">
        <v>558</v>
      </c>
      <c r="O77" s="87">
        <v>80</v>
      </c>
      <c r="P77" s="285"/>
      <c r="Q77" s="285"/>
    </row>
    <row r="78" spans="2:18" x14ac:dyDescent="0.35">
      <c r="B78" s="287" t="s">
        <v>12</v>
      </c>
      <c r="C78" s="287"/>
      <c r="D78" s="287"/>
      <c r="E78" s="287"/>
      <c r="F78" s="287"/>
      <c r="G78" s="287"/>
      <c r="H78" s="287"/>
      <c r="I78" s="9">
        <f t="shared" ref="I78:L78" si="1">I57+I42</f>
        <v>6944421.3000000007</v>
      </c>
      <c r="J78" s="9">
        <f t="shared" si="1"/>
        <v>0</v>
      </c>
      <c r="K78" s="9">
        <f t="shared" si="1"/>
        <v>0</v>
      </c>
      <c r="L78" s="9">
        <f t="shared" si="1"/>
        <v>5902757</v>
      </c>
      <c r="M78" s="9">
        <f>M57+M42</f>
        <v>1041664.3</v>
      </c>
      <c r="N78" s="288"/>
      <c r="O78" s="288"/>
      <c r="P78" s="288"/>
      <c r="Q78" s="288"/>
    </row>
    <row r="79" spans="2:18" x14ac:dyDescent="0.35">
      <c r="B79" s="415" t="s">
        <v>564</v>
      </c>
      <c r="C79" s="415"/>
      <c r="D79" s="415"/>
      <c r="E79" s="415"/>
      <c r="F79" s="415"/>
      <c r="G79" s="415"/>
      <c r="H79" s="415"/>
      <c r="I79" s="415"/>
      <c r="J79" s="415"/>
      <c r="K79" s="415"/>
      <c r="L79" s="415"/>
      <c r="M79" s="415"/>
      <c r="N79" s="415"/>
      <c r="O79" s="415"/>
      <c r="P79" s="415"/>
      <c r="Q79" s="415"/>
    </row>
    <row r="80" spans="2:18" x14ac:dyDescent="0.35">
      <c r="B80" s="24"/>
      <c r="C80" s="115"/>
      <c r="D80" s="115"/>
      <c r="E80" s="115"/>
      <c r="F80" s="115"/>
      <c r="G80" s="115"/>
      <c r="H80" s="115"/>
      <c r="I80" s="115"/>
      <c r="J80" s="115"/>
      <c r="K80" s="115"/>
      <c r="L80" s="115"/>
      <c r="M80" s="115"/>
      <c r="N80" s="115"/>
      <c r="O80" s="115"/>
      <c r="P80" s="115"/>
      <c r="Q80" s="115"/>
    </row>
    <row r="81" spans="2:17" x14ac:dyDescent="0.35">
      <c r="D81"/>
    </row>
    <row r="82" spans="2:17" x14ac:dyDescent="0.35">
      <c r="B82" s="245" t="s">
        <v>152</v>
      </c>
      <c r="C82" s="245"/>
      <c r="D82" s="245"/>
      <c r="E82" s="245"/>
      <c r="F82" s="245"/>
      <c r="G82" s="245"/>
      <c r="H82" s="245"/>
      <c r="I82" s="245"/>
      <c r="J82" s="245"/>
      <c r="K82" s="245"/>
      <c r="L82" s="245"/>
      <c r="M82" s="245"/>
      <c r="N82" s="245"/>
      <c r="O82" s="245"/>
      <c r="P82" s="245"/>
      <c r="Q82" s="245"/>
    </row>
    <row r="83" spans="2:17" x14ac:dyDescent="0.35">
      <c r="B83" s="11" t="s">
        <v>39</v>
      </c>
      <c r="C83" s="257" t="s">
        <v>153</v>
      </c>
      <c r="D83" s="257"/>
      <c r="E83" s="257"/>
      <c r="F83" s="324" t="s">
        <v>154</v>
      </c>
      <c r="G83" s="325"/>
      <c r="H83" s="325"/>
      <c r="I83" s="325"/>
      <c r="J83" s="326"/>
      <c r="K83" s="257" t="s">
        <v>155</v>
      </c>
      <c r="L83" s="257"/>
      <c r="M83" s="257"/>
      <c r="N83" s="257"/>
      <c r="O83" s="257"/>
      <c r="P83" s="257"/>
      <c r="Q83" s="257"/>
    </row>
    <row r="84" spans="2:17" x14ac:dyDescent="0.35">
      <c r="B84" s="56">
        <v>1</v>
      </c>
      <c r="C84" s="242">
        <v>2</v>
      </c>
      <c r="D84" s="242"/>
      <c r="E84" s="242"/>
      <c r="F84" s="327">
        <v>3</v>
      </c>
      <c r="G84" s="328"/>
      <c r="H84" s="328"/>
      <c r="I84" s="328"/>
      <c r="J84" s="329"/>
      <c r="K84" s="242">
        <v>4</v>
      </c>
      <c r="L84" s="242"/>
      <c r="M84" s="242"/>
      <c r="N84" s="242"/>
      <c r="O84" s="242"/>
      <c r="P84" s="242"/>
      <c r="Q84" s="242"/>
    </row>
    <row r="85" spans="2:17" x14ac:dyDescent="0.35">
      <c r="B85" s="22"/>
      <c r="C85" s="330" t="s">
        <v>164</v>
      </c>
      <c r="D85" s="331"/>
      <c r="E85" s="332"/>
      <c r="F85" s="333"/>
      <c r="G85" s="334"/>
      <c r="H85" s="334"/>
      <c r="I85" s="334"/>
      <c r="J85" s="335"/>
      <c r="K85" s="336"/>
      <c r="L85" s="336"/>
      <c r="M85" s="336"/>
      <c r="N85" s="336"/>
      <c r="O85" s="336"/>
      <c r="P85" s="336"/>
      <c r="Q85" s="336"/>
    </row>
    <row r="88" spans="2:17" x14ac:dyDescent="0.35">
      <c r="B88" s="245" t="s">
        <v>156</v>
      </c>
      <c r="C88" s="245"/>
      <c r="D88" s="245"/>
      <c r="E88" s="245"/>
      <c r="F88" s="245"/>
      <c r="G88" s="245"/>
      <c r="H88" s="245"/>
      <c r="I88" s="245"/>
      <c r="J88" s="245"/>
      <c r="K88" s="245"/>
      <c r="L88" s="245"/>
      <c r="M88" s="245"/>
      <c r="N88" s="245"/>
      <c r="O88" s="245"/>
      <c r="P88" s="245"/>
      <c r="Q88" s="245"/>
    </row>
    <row r="89" spans="2:17" x14ac:dyDescent="0.35">
      <c r="B89" s="11" t="s">
        <v>39</v>
      </c>
      <c r="C89" s="257" t="s">
        <v>157</v>
      </c>
      <c r="D89" s="257"/>
      <c r="E89" s="257"/>
      <c r="F89" s="257" t="s">
        <v>154</v>
      </c>
      <c r="G89" s="257"/>
      <c r="H89" s="257"/>
      <c r="I89" s="257"/>
      <c r="J89" s="257"/>
      <c r="K89" s="257" t="s">
        <v>158</v>
      </c>
      <c r="L89" s="257"/>
      <c r="M89" s="257"/>
      <c r="N89" s="257"/>
      <c r="O89" s="257"/>
      <c r="P89" s="257"/>
      <c r="Q89" s="257"/>
    </row>
    <row r="90" spans="2:17" x14ac:dyDescent="0.35">
      <c r="B90" s="56">
        <v>1</v>
      </c>
      <c r="C90" s="242">
        <v>2</v>
      </c>
      <c r="D90" s="242"/>
      <c r="E90" s="242"/>
      <c r="F90" s="242">
        <v>3</v>
      </c>
      <c r="G90" s="242"/>
      <c r="H90" s="242"/>
      <c r="I90" s="242"/>
      <c r="J90" s="242"/>
      <c r="K90" s="242">
        <v>4</v>
      </c>
      <c r="L90" s="242"/>
      <c r="M90" s="242"/>
      <c r="N90" s="242"/>
      <c r="O90" s="242"/>
      <c r="P90" s="242"/>
      <c r="Q90" s="242"/>
    </row>
    <row r="91" spans="2:17" x14ac:dyDescent="0.35">
      <c r="B91" s="22"/>
      <c r="C91" s="247" t="s">
        <v>164</v>
      </c>
      <c r="D91" s="247"/>
      <c r="E91" s="247"/>
      <c r="F91" s="346"/>
      <c r="G91" s="346"/>
      <c r="H91" s="346"/>
      <c r="I91" s="346"/>
      <c r="J91" s="346"/>
      <c r="K91" s="336"/>
      <c r="L91" s="336"/>
      <c r="M91" s="336"/>
      <c r="N91" s="336"/>
      <c r="O91" s="336"/>
      <c r="P91" s="336"/>
      <c r="Q91" s="336"/>
    </row>
    <row r="94" spans="2:17" x14ac:dyDescent="0.35">
      <c r="B94" s="245" t="s">
        <v>159</v>
      </c>
      <c r="C94" s="245"/>
      <c r="D94" s="245"/>
      <c r="E94" s="245"/>
      <c r="F94" s="245"/>
      <c r="G94" s="245"/>
      <c r="H94" s="245"/>
      <c r="I94" s="245"/>
      <c r="J94" s="245"/>
      <c r="K94" s="245"/>
      <c r="L94" s="245"/>
      <c r="M94" s="245"/>
      <c r="N94" s="245"/>
      <c r="O94" s="245"/>
      <c r="P94" s="245"/>
      <c r="Q94" s="245"/>
    </row>
    <row r="95" spans="2:17" x14ac:dyDescent="0.35">
      <c r="B95" s="11" t="s">
        <v>39</v>
      </c>
      <c r="C95" s="236" t="s">
        <v>160</v>
      </c>
      <c r="D95" s="236"/>
      <c r="E95" s="236"/>
      <c r="F95" s="337" t="s">
        <v>161</v>
      </c>
      <c r="G95" s="338"/>
      <c r="H95" s="338"/>
      <c r="I95" s="338"/>
      <c r="J95" s="338"/>
      <c r="K95" s="338"/>
      <c r="L95" s="338"/>
      <c r="M95" s="338"/>
      <c r="N95" s="338"/>
      <c r="O95" s="338"/>
      <c r="P95" s="338"/>
      <c r="Q95" s="339"/>
    </row>
    <row r="96" spans="2:17" x14ac:dyDescent="0.35">
      <c r="B96" s="63">
        <v>1</v>
      </c>
      <c r="C96" s="345">
        <v>2</v>
      </c>
      <c r="D96" s="345"/>
      <c r="E96" s="345"/>
      <c r="F96" s="340">
        <v>3</v>
      </c>
      <c r="G96" s="341"/>
      <c r="H96" s="341"/>
      <c r="I96" s="341"/>
      <c r="J96" s="341"/>
      <c r="K96" s="341"/>
      <c r="L96" s="341"/>
      <c r="M96" s="341"/>
      <c r="N96" s="341"/>
      <c r="O96" s="341"/>
      <c r="P96" s="341"/>
      <c r="Q96" s="342"/>
    </row>
    <row r="97" spans="2:17" ht="47.25" customHeight="1" x14ac:dyDescent="0.35">
      <c r="B97" s="12" t="s">
        <v>69</v>
      </c>
      <c r="C97" s="344" t="s">
        <v>565</v>
      </c>
      <c r="D97" s="344"/>
      <c r="E97" s="344"/>
      <c r="F97" s="437" t="s">
        <v>584</v>
      </c>
      <c r="G97" s="438"/>
      <c r="H97" s="438"/>
      <c r="I97" s="438"/>
      <c r="J97" s="438"/>
      <c r="K97" s="438"/>
      <c r="L97" s="438"/>
      <c r="M97" s="438"/>
      <c r="N97" s="438"/>
      <c r="O97" s="438"/>
      <c r="P97" s="438"/>
      <c r="Q97" s="439"/>
    </row>
    <row r="98" spans="2:17" ht="44.25" customHeight="1" x14ac:dyDescent="0.35">
      <c r="B98" s="12" t="s">
        <v>45</v>
      </c>
      <c r="C98" s="344" t="s">
        <v>566</v>
      </c>
      <c r="D98" s="344"/>
      <c r="E98" s="344"/>
      <c r="F98" s="440"/>
      <c r="G98" s="441"/>
      <c r="H98" s="441"/>
      <c r="I98" s="441"/>
      <c r="J98" s="441"/>
      <c r="K98" s="441"/>
      <c r="L98" s="441"/>
      <c r="M98" s="441"/>
      <c r="N98" s="441"/>
      <c r="O98" s="441"/>
      <c r="P98" s="441"/>
      <c r="Q98" s="442"/>
    </row>
    <row r="99" spans="2:17" x14ac:dyDescent="0.35">
      <c r="B99" s="18"/>
      <c r="C99" s="65"/>
      <c r="D99" s="65"/>
      <c r="E99" s="65"/>
      <c r="F99" s="65"/>
      <c r="G99" s="65"/>
      <c r="H99" s="65"/>
      <c r="I99" s="59"/>
      <c r="J99" s="59"/>
      <c r="K99" s="59"/>
      <c r="L99" s="59"/>
      <c r="M99" s="59"/>
      <c r="N99" s="59"/>
      <c r="O99" s="59"/>
      <c r="P99" s="59"/>
      <c r="Q99" s="59"/>
    </row>
    <row r="101" spans="2:17" x14ac:dyDescent="0.35">
      <c r="B101" s="245" t="s">
        <v>162</v>
      </c>
      <c r="C101" s="245"/>
      <c r="D101" s="245"/>
      <c r="E101" s="245"/>
      <c r="F101" s="245"/>
      <c r="G101" s="245"/>
      <c r="H101" s="245"/>
      <c r="I101" s="245"/>
      <c r="J101" s="245"/>
      <c r="K101" s="245"/>
      <c r="L101" s="245"/>
      <c r="M101" s="245"/>
      <c r="N101" s="245"/>
      <c r="O101" s="245"/>
    </row>
    <row r="102" spans="2:17" x14ac:dyDescent="0.35">
      <c r="B102" s="14" t="s">
        <v>39</v>
      </c>
      <c r="C102" s="273" t="s">
        <v>163</v>
      </c>
      <c r="D102" s="273"/>
      <c r="E102" s="273"/>
      <c r="F102" s="273"/>
      <c r="G102" s="273"/>
      <c r="H102" s="273"/>
      <c r="I102" s="273"/>
      <c r="J102" s="273"/>
      <c r="K102" s="273"/>
      <c r="L102" s="273"/>
      <c r="M102" s="273"/>
      <c r="N102" s="273"/>
      <c r="O102" s="273"/>
      <c r="P102" s="273"/>
      <c r="Q102" s="273"/>
    </row>
    <row r="103" spans="2:17" x14ac:dyDescent="0.35">
      <c r="B103" s="63">
        <v>1</v>
      </c>
      <c r="C103" s="242">
        <v>2</v>
      </c>
      <c r="D103" s="242"/>
      <c r="E103" s="242"/>
      <c r="F103" s="242"/>
      <c r="G103" s="242"/>
      <c r="H103" s="242"/>
      <c r="I103" s="242"/>
      <c r="J103" s="242"/>
      <c r="K103" s="242"/>
      <c r="L103" s="242"/>
      <c r="M103" s="242"/>
      <c r="N103" s="242"/>
      <c r="O103" s="242"/>
      <c r="P103" s="242"/>
      <c r="Q103" s="242"/>
    </row>
    <row r="104" spans="2:17" x14ac:dyDescent="0.35">
      <c r="B104" s="22"/>
      <c r="C104" s="247" t="s">
        <v>164</v>
      </c>
      <c r="D104" s="247"/>
      <c r="E104" s="247"/>
      <c r="F104" s="247"/>
      <c r="G104" s="247"/>
      <c r="H104" s="247"/>
      <c r="I104" s="247"/>
      <c r="J104" s="247"/>
      <c r="K104" s="247"/>
      <c r="L104" s="247"/>
      <c r="M104" s="247"/>
      <c r="N104" s="247"/>
      <c r="O104" s="247"/>
      <c r="P104" s="247"/>
      <c r="Q104" s="247"/>
    </row>
  </sheetData>
  <mergeCells count="282">
    <mergeCell ref="C102:Q102"/>
    <mergeCell ref="C103:Q103"/>
    <mergeCell ref="C104:Q104"/>
    <mergeCell ref="C96:E96"/>
    <mergeCell ref="F96:Q96"/>
    <mergeCell ref="C97:E97"/>
    <mergeCell ref="F97:Q98"/>
    <mergeCell ref="C98:E98"/>
    <mergeCell ref="B101:O101"/>
    <mergeCell ref="C91:E91"/>
    <mergeCell ref="F91:J91"/>
    <mergeCell ref="K91:Q91"/>
    <mergeCell ref="B94:Q94"/>
    <mergeCell ref="C95:E95"/>
    <mergeCell ref="F95:Q95"/>
    <mergeCell ref="B88:Q88"/>
    <mergeCell ref="C89:E89"/>
    <mergeCell ref="F89:J89"/>
    <mergeCell ref="K89:Q89"/>
    <mergeCell ref="C90:E90"/>
    <mergeCell ref="F90:J90"/>
    <mergeCell ref="K90:Q90"/>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K62:K65"/>
    <mergeCell ref="L62:L65"/>
    <mergeCell ref="M62:M65"/>
    <mergeCell ref="P62:P65"/>
    <mergeCell ref="K66:K69"/>
    <mergeCell ref="L66:L69"/>
    <mergeCell ref="M66:M69"/>
    <mergeCell ref="P66:P69"/>
    <mergeCell ref="Q66:Q69"/>
    <mergeCell ref="B66:B69"/>
    <mergeCell ref="C66:C69"/>
    <mergeCell ref="D66:D69"/>
    <mergeCell ref="E66:E69"/>
    <mergeCell ref="F66:F69"/>
    <mergeCell ref="G66:G69"/>
    <mergeCell ref="H66:H69"/>
    <mergeCell ref="I66:I69"/>
    <mergeCell ref="J66:J69"/>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K53:K54"/>
    <mergeCell ref="L53:L54"/>
    <mergeCell ref="M53:M54"/>
    <mergeCell ref="P53:P54"/>
    <mergeCell ref="K55:K56"/>
    <mergeCell ref="L55:L56"/>
    <mergeCell ref="M55:M56"/>
    <mergeCell ref="P55:P56"/>
    <mergeCell ref="Q55:Q56"/>
    <mergeCell ref="B55:B56"/>
    <mergeCell ref="C55:C56"/>
    <mergeCell ref="D55:D56"/>
    <mergeCell ref="E55:E56"/>
    <mergeCell ref="F55:F56"/>
    <mergeCell ref="G55:G56"/>
    <mergeCell ref="H55:H56"/>
    <mergeCell ref="I55:I56"/>
    <mergeCell ref="J55:J56"/>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E47:E48"/>
    <mergeCell ref="F47:F48"/>
    <mergeCell ref="G47:G48"/>
    <mergeCell ref="H47:H48"/>
    <mergeCell ref="G45:G46"/>
    <mergeCell ref="H45:H46"/>
    <mergeCell ref="K42:K43"/>
    <mergeCell ref="L42:L43"/>
    <mergeCell ref="M42:M43"/>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2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N27" sqref="N27:Q27"/>
    </sheetView>
  </sheetViews>
  <sheetFormatPr defaultRowHeight="14.5" x14ac:dyDescent="0.35"/>
  <cols>
    <col min="1" max="1" width="3.7265625" customWidth="1"/>
    <col min="2" max="2" width="18.453125" style="4" customWidth="1"/>
    <col min="3" max="3" width="9.54296875" style="1" customWidth="1"/>
    <col min="4" max="4" width="14.54296875" style="1" customWidth="1"/>
    <col min="5" max="5" width="29.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6.26953125" customWidth="1"/>
    <col min="19" max="19" width="10.81640625" style="25" bestFit="1" customWidth="1"/>
    <col min="20" max="20" width="17.1796875" customWidth="1"/>
    <col min="21" max="21" width="14.26953125" customWidth="1"/>
    <col min="22" max="22" width="10.726562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603</v>
      </c>
      <c r="C5" s="235"/>
      <c r="D5" s="235"/>
      <c r="E5" s="235"/>
      <c r="F5" s="235"/>
      <c r="G5" s="235"/>
      <c r="H5" s="235"/>
      <c r="I5" s="235"/>
      <c r="J5" s="235"/>
      <c r="K5" s="235"/>
      <c r="L5" s="235"/>
      <c r="M5" s="235"/>
      <c r="N5" s="235"/>
      <c r="O5" s="235"/>
      <c r="P5" s="235"/>
      <c r="Q5" s="235"/>
    </row>
    <row r="6" spans="2:19" x14ac:dyDescent="0.35">
      <c r="B6" s="235" t="s">
        <v>604</v>
      </c>
      <c r="C6" s="235"/>
      <c r="D6" s="235"/>
      <c r="E6" s="235"/>
      <c r="F6" s="235"/>
      <c r="G6" s="235"/>
      <c r="H6" s="235"/>
      <c r="I6" s="235"/>
      <c r="J6" s="235"/>
      <c r="K6" s="235"/>
      <c r="L6" s="235"/>
      <c r="M6" s="235"/>
      <c r="N6" s="235"/>
      <c r="O6" s="235"/>
      <c r="P6" s="235"/>
      <c r="Q6" s="235"/>
    </row>
    <row r="8" spans="2:19" ht="15" customHeight="1" x14ac:dyDescent="0.35">
      <c r="B8" s="245" t="s">
        <v>41</v>
      </c>
      <c r="C8" s="245"/>
      <c r="D8" s="245"/>
      <c r="E8" s="245"/>
      <c r="F8" s="245"/>
      <c r="G8" s="245"/>
      <c r="H8" s="245"/>
      <c r="I8" s="245"/>
      <c r="J8" s="245"/>
      <c r="K8" s="245"/>
      <c r="L8" s="245"/>
      <c r="M8" s="245"/>
      <c r="N8" s="245"/>
      <c r="O8" s="245"/>
      <c r="P8" s="245"/>
      <c r="Q8" s="245"/>
    </row>
    <row r="9" spans="2:19" ht="15" customHeight="1" x14ac:dyDescent="0.35">
      <c r="B9" s="236" t="s">
        <v>39</v>
      </c>
      <c r="C9" s="236" t="s">
        <v>55</v>
      </c>
      <c r="D9" s="236"/>
      <c r="E9" s="257" t="s">
        <v>40</v>
      </c>
      <c r="F9" s="257"/>
      <c r="G9" s="257"/>
      <c r="H9" s="257"/>
      <c r="I9" s="257"/>
      <c r="J9" s="257"/>
      <c r="K9" s="305" t="s">
        <v>462</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51">
        <v>1</v>
      </c>
      <c r="C11" s="392">
        <v>2</v>
      </c>
      <c r="D11" s="392"/>
      <c r="E11" s="283">
        <v>3</v>
      </c>
      <c r="F11" s="283"/>
      <c r="G11" s="283"/>
      <c r="H11" s="283"/>
      <c r="I11" s="283"/>
      <c r="J11" s="283"/>
      <c r="K11" s="283">
        <v>4</v>
      </c>
      <c r="L11" s="283"/>
      <c r="M11" s="283"/>
      <c r="N11" s="83">
        <v>5</v>
      </c>
      <c r="O11" s="283">
        <v>6</v>
      </c>
      <c r="P11" s="283"/>
      <c r="Q11" s="283"/>
      <c r="S11" s="48"/>
    </row>
    <row r="12" spans="2:19" x14ac:dyDescent="0.35">
      <c r="B12" s="62" t="s">
        <v>43</v>
      </c>
      <c r="C12" s="262" t="s">
        <v>656</v>
      </c>
      <c r="D12" s="263"/>
      <c r="E12" s="307" t="s">
        <v>657</v>
      </c>
      <c r="F12" s="307"/>
      <c r="G12" s="307"/>
      <c r="H12" s="307"/>
      <c r="I12" s="307"/>
      <c r="J12" s="307"/>
      <c r="K12" s="306">
        <v>0</v>
      </c>
      <c r="L12" s="306"/>
      <c r="M12" s="306"/>
      <c r="N12" s="12">
        <v>0</v>
      </c>
      <c r="O12" s="267">
        <f>O43</f>
        <v>502800</v>
      </c>
      <c r="P12" s="268"/>
      <c r="Q12" s="269"/>
    </row>
    <row r="13" spans="2:19" ht="32.25" customHeight="1" x14ac:dyDescent="0.35">
      <c r="B13" s="62" t="s">
        <v>45</v>
      </c>
      <c r="C13" s="262" t="s">
        <v>658</v>
      </c>
      <c r="D13" s="263"/>
      <c r="E13" s="279" t="s">
        <v>659</v>
      </c>
      <c r="F13" s="280"/>
      <c r="G13" s="280"/>
      <c r="H13" s="280"/>
      <c r="I13" s="280"/>
      <c r="J13" s="281"/>
      <c r="K13" s="264">
        <v>0</v>
      </c>
      <c r="L13" s="265"/>
      <c r="M13" s="266"/>
      <c r="N13" s="12">
        <v>0</v>
      </c>
      <c r="O13" s="432">
        <f>O44</f>
        <v>0.17</v>
      </c>
      <c r="P13" s="433"/>
      <c r="Q13" s="434"/>
    </row>
    <row r="14" spans="2:19" x14ac:dyDescent="0.35">
      <c r="B14" s="62" t="s">
        <v>47</v>
      </c>
      <c r="C14" s="262" t="s">
        <v>660</v>
      </c>
      <c r="D14" s="263"/>
      <c r="E14" s="279" t="s">
        <v>661</v>
      </c>
      <c r="F14" s="280"/>
      <c r="G14" s="280"/>
      <c r="H14" s="280"/>
      <c r="I14" s="280"/>
      <c r="J14" s="281"/>
      <c r="K14" s="264">
        <v>0</v>
      </c>
      <c r="L14" s="265"/>
      <c r="M14" s="266"/>
      <c r="N14" s="12">
        <v>0</v>
      </c>
      <c r="O14" s="432">
        <f>O60</f>
        <v>33.646000000000001</v>
      </c>
      <c r="P14" s="433"/>
      <c r="Q14" s="434"/>
    </row>
    <row r="17" spans="2:19" x14ac:dyDescent="0.35">
      <c r="B17" s="245" t="s">
        <v>38</v>
      </c>
      <c r="C17" s="245"/>
      <c r="D17" s="245"/>
      <c r="E17" s="245"/>
      <c r="F17" s="245"/>
      <c r="G17" s="245"/>
      <c r="H17" s="245"/>
      <c r="I17" s="245"/>
      <c r="J17" s="245"/>
      <c r="K17" s="245"/>
      <c r="L17" s="245"/>
      <c r="M17" s="245"/>
      <c r="N17" s="245"/>
      <c r="O17" s="245"/>
      <c r="P17" s="245"/>
      <c r="Q17" s="245"/>
    </row>
    <row r="18" spans="2:19" x14ac:dyDescent="0.35">
      <c r="B18" s="273" t="s">
        <v>56</v>
      </c>
      <c r="C18" s="273"/>
      <c r="D18" s="273"/>
      <c r="E18" s="273"/>
      <c r="F18" s="273"/>
      <c r="G18" s="273"/>
      <c r="H18" s="273"/>
      <c r="I18" s="273"/>
      <c r="J18" s="273"/>
      <c r="K18" s="273"/>
      <c r="L18" s="273"/>
      <c r="M18" s="273"/>
      <c r="N18" s="273" t="s">
        <v>27</v>
      </c>
      <c r="O18" s="273"/>
      <c r="P18" s="273"/>
      <c r="Q18" s="273"/>
    </row>
    <row r="19" spans="2:19" s="47" customFormat="1" ht="12" x14ac:dyDescent="0.3">
      <c r="B19" s="242">
        <v>1</v>
      </c>
      <c r="C19" s="242"/>
      <c r="D19" s="242"/>
      <c r="E19" s="242"/>
      <c r="F19" s="242"/>
      <c r="G19" s="242"/>
      <c r="H19" s="242"/>
      <c r="I19" s="242"/>
      <c r="J19" s="242"/>
      <c r="K19" s="242"/>
      <c r="L19" s="242"/>
      <c r="M19" s="242"/>
      <c r="N19" s="242">
        <v>2</v>
      </c>
      <c r="O19" s="242"/>
      <c r="P19" s="242"/>
      <c r="Q19" s="242"/>
      <c r="S19" s="48"/>
    </row>
    <row r="20" spans="2:19" x14ac:dyDescent="0.35">
      <c r="B20" s="243" t="s">
        <v>28</v>
      </c>
      <c r="C20" s="243"/>
      <c r="D20" s="243"/>
      <c r="E20" s="243"/>
      <c r="F20" s="243"/>
      <c r="G20" s="243"/>
      <c r="H20" s="243"/>
      <c r="I20" s="243"/>
      <c r="J20" s="243"/>
      <c r="K20" s="243"/>
      <c r="L20" s="243"/>
      <c r="M20" s="243"/>
      <c r="N20" s="244">
        <f>N21+N23+N26</f>
        <v>40299723.5</v>
      </c>
      <c r="O20" s="244"/>
      <c r="P20" s="244"/>
      <c r="Q20" s="244"/>
    </row>
    <row r="21" spans="2:19" x14ac:dyDescent="0.35">
      <c r="B21" s="243" t="s">
        <v>29</v>
      </c>
      <c r="C21" s="243"/>
      <c r="D21" s="243"/>
      <c r="E21" s="243"/>
      <c r="F21" s="243"/>
      <c r="G21" s="243"/>
      <c r="H21" s="243"/>
      <c r="I21" s="243"/>
      <c r="J21" s="243"/>
      <c r="K21" s="243"/>
      <c r="L21" s="243"/>
      <c r="M21" s="243"/>
      <c r="N21" s="244">
        <v>0</v>
      </c>
      <c r="O21" s="244"/>
      <c r="P21" s="244"/>
      <c r="Q21" s="244"/>
    </row>
    <row r="22" spans="2:19" x14ac:dyDescent="0.35">
      <c r="B22" s="274" t="s">
        <v>18</v>
      </c>
      <c r="C22" s="275"/>
      <c r="D22" s="275"/>
      <c r="E22" s="275"/>
      <c r="F22" s="275"/>
      <c r="G22" s="275"/>
      <c r="H22" s="275"/>
      <c r="I22" s="275"/>
      <c r="J22" s="275"/>
      <c r="K22" s="275"/>
      <c r="L22" s="275"/>
      <c r="M22" s="276"/>
      <c r="N22" s="251">
        <v>0</v>
      </c>
      <c r="O22" s="251"/>
      <c r="P22" s="251"/>
      <c r="Q22" s="251"/>
    </row>
    <row r="23" spans="2:19" x14ac:dyDescent="0.35">
      <c r="B23" s="243" t="s">
        <v>30</v>
      </c>
      <c r="C23" s="243"/>
      <c r="D23" s="243"/>
      <c r="E23" s="243"/>
      <c r="F23" s="243"/>
      <c r="G23" s="243"/>
      <c r="H23" s="243"/>
      <c r="I23" s="243"/>
      <c r="J23" s="243"/>
      <c r="K23" s="243"/>
      <c r="L23" s="243"/>
      <c r="M23" s="243"/>
      <c r="N23" s="244">
        <f>N24+N25</f>
        <v>0</v>
      </c>
      <c r="O23" s="244"/>
      <c r="P23" s="244"/>
      <c r="Q23" s="244"/>
    </row>
    <row r="24" spans="2:19" x14ac:dyDescent="0.35">
      <c r="B24" s="255" t="s">
        <v>53</v>
      </c>
      <c r="C24" s="255"/>
      <c r="D24" s="255"/>
      <c r="E24" s="255"/>
      <c r="F24" s="255"/>
      <c r="G24" s="255"/>
      <c r="H24" s="255"/>
      <c r="I24" s="255"/>
      <c r="J24" s="255"/>
      <c r="K24" s="255"/>
      <c r="L24" s="255"/>
      <c r="M24" s="255"/>
      <c r="N24" s="251">
        <f>K69</f>
        <v>0</v>
      </c>
      <c r="O24" s="251"/>
      <c r="P24" s="251"/>
      <c r="Q24" s="251"/>
      <c r="R24" s="69"/>
    </row>
    <row r="25" spans="2:19" x14ac:dyDescent="0.35">
      <c r="B25" s="248" t="s">
        <v>171</v>
      </c>
      <c r="C25" s="249"/>
      <c r="D25" s="249"/>
      <c r="E25" s="249"/>
      <c r="F25" s="249"/>
      <c r="G25" s="249"/>
      <c r="H25" s="249"/>
      <c r="I25" s="249"/>
      <c r="J25" s="249"/>
      <c r="K25" s="249"/>
      <c r="L25" s="249"/>
      <c r="M25" s="250"/>
      <c r="N25" s="251">
        <v>0</v>
      </c>
      <c r="O25" s="251"/>
      <c r="P25" s="251"/>
      <c r="Q25" s="251"/>
      <c r="R25" s="69"/>
    </row>
    <row r="26" spans="2:19" x14ac:dyDescent="0.35">
      <c r="B26" s="243" t="s">
        <v>31</v>
      </c>
      <c r="C26" s="243"/>
      <c r="D26" s="243"/>
      <c r="E26" s="243"/>
      <c r="F26" s="243"/>
      <c r="G26" s="243"/>
      <c r="H26" s="243"/>
      <c r="I26" s="243"/>
      <c r="J26" s="243"/>
      <c r="K26" s="243"/>
      <c r="L26" s="243"/>
      <c r="M26" s="243"/>
      <c r="N26" s="244">
        <f>N27</f>
        <v>40299723.5</v>
      </c>
      <c r="O26" s="244"/>
      <c r="P26" s="244"/>
      <c r="Q26" s="244"/>
    </row>
    <row r="27" spans="2:19" x14ac:dyDescent="0.35">
      <c r="B27" s="255" t="s">
        <v>54</v>
      </c>
      <c r="C27" s="255"/>
      <c r="D27" s="255"/>
      <c r="E27" s="255"/>
      <c r="F27" s="255"/>
      <c r="G27" s="255"/>
      <c r="H27" s="255"/>
      <c r="I27" s="255"/>
      <c r="J27" s="255"/>
      <c r="K27" s="255"/>
      <c r="L27" s="255"/>
      <c r="M27" s="255"/>
      <c r="N27" s="251">
        <f>L69</f>
        <v>40299723.5</v>
      </c>
      <c r="O27" s="251"/>
      <c r="P27" s="251"/>
      <c r="Q27" s="251"/>
    </row>
    <row r="28" spans="2:19" x14ac:dyDescent="0.35">
      <c r="B28" s="243" t="s">
        <v>32</v>
      </c>
      <c r="C28" s="243"/>
      <c r="D28" s="243"/>
      <c r="E28" s="243"/>
      <c r="F28" s="243"/>
      <c r="G28" s="243"/>
      <c r="H28" s="243"/>
      <c r="I28" s="243"/>
      <c r="J28" s="243"/>
      <c r="K28" s="243"/>
      <c r="L28" s="243"/>
      <c r="M28" s="243"/>
      <c r="N28" s="244">
        <v>0</v>
      </c>
      <c r="O28" s="244"/>
      <c r="P28" s="244"/>
      <c r="Q28" s="244"/>
    </row>
    <row r="29" spans="2:19" x14ac:dyDescent="0.35">
      <c r="B29" s="308" t="s">
        <v>18</v>
      </c>
      <c r="C29" s="308"/>
      <c r="D29" s="308"/>
      <c r="E29" s="308"/>
      <c r="F29" s="308"/>
      <c r="G29" s="308"/>
      <c r="H29" s="308"/>
      <c r="I29" s="308"/>
      <c r="J29" s="308"/>
      <c r="K29" s="308"/>
      <c r="L29" s="308"/>
      <c r="M29" s="308"/>
      <c r="N29" s="251">
        <v>0</v>
      </c>
      <c r="O29" s="251"/>
      <c r="P29" s="251"/>
      <c r="Q29" s="251"/>
    </row>
    <row r="30" spans="2:19" x14ac:dyDescent="0.35">
      <c r="B30" s="252" t="s">
        <v>33</v>
      </c>
      <c r="C30" s="253"/>
      <c r="D30" s="253"/>
      <c r="E30" s="253"/>
      <c r="F30" s="253"/>
      <c r="G30" s="253"/>
      <c r="H30" s="253"/>
      <c r="I30" s="253"/>
      <c r="J30" s="253"/>
      <c r="K30" s="253"/>
      <c r="L30" s="253"/>
      <c r="M30" s="254"/>
      <c r="N30" s="244">
        <f>N31+N32+N33</f>
        <v>7111716.5</v>
      </c>
      <c r="O30" s="244"/>
      <c r="P30" s="244"/>
      <c r="Q30" s="244"/>
    </row>
    <row r="31" spans="2:19" x14ac:dyDescent="0.35">
      <c r="B31" s="255" t="s">
        <v>34</v>
      </c>
      <c r="C31" s="255"/>
      <c r="D31" s="255"/>
      <c r="E31" s="255"/>
      <c r="F31" s="255"/>
      <c r="G31" s="255"/>
      <c r="H31" s="255"/>
      <c r="I31" s="255"/>
      <c r="J31" s="255"/>
      <c r="K31" s="255"/>
      <c r="L31" s="255"/>
      <c r="M31" s="255"/>
      <c r="N31" s="251">
        <f>M69</f>
        <v>7111716.5</v>
      </c>
      <c r="O31" s="251"/>
      <c r="P31" s="251"/>
      <c r="Q31" s="251"/>
    </row>
    <row r="32" spans="2:19" x14ac:dyDescent="0.35">
      <c r="B32" s="255" t="s">
        <v>35</v>
      </c>
      <c r="C32" s="255"/>
      <c r="D32" s="255"/>
      <c r="E32" s="255"/>
      <c r="F32" s="255"/>
      <c r="G32" s="255"/>
      <c r="H32" s="255"/>
      <c r="I32" s="255"/>
      <c r="J32" s="255"/>
      <c r="K32" s="255"/>
      <c r="L32" s="255"/>
      <c r="M32" s="255"/>
      <c r="N32" s="251">
        <v>0</v>
      </c>
      <c r="O32" s="251"/>
      <c r="P32" s="251"/>
      <c r="Q32" s="251"/>
    </row>
    <row r="33" spans="2:19" x14ac:dyDescent="0.35">
      <c r="B33" s="255" t="s">
        <v>36</v>
      </c>
      <c r="C33" s="255"/>
      <c r="D33" s="255"/>
      <c r="E33" s="255"/>
      <c r="F33" s="255"/>
      <c r="G33" s="255"/>
      <c r="H33" s="255"/>
      <c r="I33" s="255"/>
      <c r="J33" s="255"/>
      <c r="K33" s="255"/>
      <c r="L33" s="255"/>
      <c r="M33" s="255"/>
      <c r="N33" s="251">
        <v>0</v>
      </c>
      <c r="O33" s="251"/>
      <c r="P33" s="251"/>
      <c r="Q33" s="251"/>
    </row>
    <row r="34" spans="2:19" x14ac:dyDescent="0.35">
      <c r="B34" s="243" t="s">
        <v>37</v>
      </c>
      <c r="C34" s="243"/>
      <c r="D34" s="243"/>
      <c r="E34" s="243"/>
      <c r="F34" s="243"/>
      <c r="G34" s="243"/>
      <c r="H34" s="243"/>
      <c r="I34" s="243"/>
      <c r="J34" s="243"/>
      <c r="K34" s="243"/>
      <c r="L34" s="243"/>
      <c r="M34" s="243"/>
      <c r="N34" s="244">
        <f>N20+N30</f>
        <v>47411440</v>
      </c>
      <c r="O34" s="244"/>
      <c r="P34" s="244"/>
      <c r="Q34" s="244"/>
    </row>
    <row r="35" spans="2:19" x14ac:dyDescent="0.35">
      <c r="B35" s="13"/>
      <c r="C35" s="13"/>
      <c r="D35" s="13"/>
      <c r="E35" s="13"/>
      <c r="F35" s="13"/>
      <c r="G35" s="13"/>
      <c r="H35" s="13"/>
      <c r="I35" s="13"/>
      <c r="J35" s="13"/>
      <c r="K35" s="13"/>
      <c r="L35" s="13"/>
      <c r="M35" s="13"/>
      <c r="N35" s="109"/>
      <c r="O35" s="109"/>
      <c r="P35" s="109"/>
      <c r="Q35" s="109"/>
    </row>
    <row r="37" spans="2:19" x14ac:dyDescent="0.35">
      <c r="B37" s="245" t="s">
        <v>25</v>
      </c>
      <c r="C37" s="245"/>
      <c r="D37" s="245"/>
      <c r="E37" s="245"/>
      <c r="F37" s="245"/>
      <c r="G37" s="245"/>
      <c r="H37" s="245"/>
      <c r="I37" s="245"/>
      <c r="J37" s="245"/>
      <c r="K37" s="245"/>
      <c r="L37" s="245"/>
      <c r="M37" s="245"/>
      <c r="N37" s="245"/>
      <c r="O37" s="245"/>
      <c r="P37" s="245"/>
      <c r="Q37" s="245"/>
    </row>
    <row r="38" spans="2:19" ht="15" customHeight="1" x14ac:dyDescent="0.35">
      <c r="B38" s="304" t="s">
        <v>57</v>
      </c>
      <c r="C38" s="304" t="s">
        <v>58</v>
      </c>
      <c r="D38" s="304" t="s">
        <v>0</v>
      </c>
      <c r="E38" s="304" t="s">
        <v>1</v>
      </c>
      <c r="F38" s="304" t="s">
        <v>59</v>
      </c>
      <c r="G38" s="304" t="s">
        <v>284</v>
      </c>
      <c r="H38" s="354" t="s">
        <v>2</v>
      </c>
      <c r="I38" s="303" t="s">
        <v>3</v>
      </c>
      <c r="J38" s="303"/>
      <c r="K38" s="303"/>
      <c r="L38" s="303"/>
      <c r="M38" s="303"/>
      <c r="N38" s="304" t="s">
        <v>60</v>
      </c>
      <c r="O38" s="304"/>
      <c r="P38" s="304" t="s">
        <v>4</v>
      </c>
      <c r="Q38" s="304" t="s">
        <v>5</v>
      </c>
    </row>
    <row r="39" spans="2:19" ht="30" customHeight="1" x14ac:dyDescent="0.35">
      <c r="B39" s="304"/>
      <c r="C39" s="304"/>
      <c r="D39" s="304"/>
      <c r="E39" s="304"/>
      <c r="F39" s="304"/>
      <c r="G39" s="304"/>
      <c r="H39" s="354"/>
      <c r="I39" s="303" t="s">
        <v>6</v>
      </c>
      <c r="J39" s="303" t="s">
        <v>7</v>
      </c>
      <c r="K39" s="303"/>
      <c r="L39" s="303"/>
      <c r="M39" s="303" t="s">
        <v>8</v>
      </c>
      <c r="N39" s="304" t="s">
        <v>301</v>
      </c>
      <c r="O39" s="304" t="s">
        <v>246</v>
      </c>
      <c r="P39" s="304"/>
      <c r="Q39" s="304"/>
    </row>
    <row r="40" spans="2:19" ht="52.5" x14ac:dyDescent="0.35">
      <c r="B40" s="304"/>
      <c r="C40" s="304"/>
      <c r="D40" s="304"/>
      <c r="E40" s="304"/>
      <c r="F40" s="304"/>
      <c r="G40" s="304"/>
      <c r="H40" s="354"/>
      <c r="I40" s="303"/>
      <c r="J40" s="10" t="s">
        <v>9</v>
      </c>
      <c r="K40" s="10" t="s">
        <v>10</v>
      </c>
      <c r="L40" s="10" t="s">
        <v>11</v>
      </c>
      <c r="M40" s="303"/>
      <c r="N40" s="304"/>
      <c r="O40" s="304"/>
      <c r="P40" s="304"/>
      <c r="Q40" s="304"/>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5">
      <c r="B42" s="294" t="s">
        <v>605</v>
      </c>
      <c r="C42" s="297" t="s">
        <v>13</v>
      </c>
      <c r="D42" s="297" t="s">
        <v>176</v>
      </c>
      <c r="E42" s="297" t="s">
        <v>475</v>
      </c>
      <c r="F42" s="297" t="s">
        <v>14</v>
      </c>
      <c r="G42" s="297" t="s">
        <v>673</v>
      </c>
      <c r="H42" s="297" t="s">
        <v>15</v>
      </c>
      <c r="I42" s="300">
        <f>SUM(J42:M43)</f>
        <v>21736530</v>
      </c>
      <c r="J42" s="300">
        <f>SUM(J47:J59)</f>
        <v>0</v>
      </c>
      <c r="K42" s="300">
        <f>SUM(K47:K59)</f>
        <v>0</v>
      </c>
      <c r="L42" s="300">
        <f>SUM(L47:L59)</f>
        <v>18476050.5</v>
      </c>
      <c r="M42" s="300">
        <f>SUM(M47:M59)</f>
        <v>3260479.5</v>
      </c>
      <c r="N42" s="44" t="s">
        <v>477</v>
      </c>
      <c r="O42" s="41">
        <f>O47+O49+O51+O53+O55+O57</f>
        <v>6</v>
      </c>
      <c r="P42" s="297" t="s">
        <v>314</v>
      </c>
      <c r="Q42" s="297" t="s">
        <v>540</v>
      </c>
    </row>
    <row r="43" spans="2:19" ht="21" x14ac:dyDescent="0.35">
      <c r="B43" s="295"/>
      <c r="C43" s="298"/>
      <c r="D43" s="298"/>
      <c r="E43" s="298"/>
      <c r="F43" s="298"/>
      <c r="G43" s="298"/>
      <c r="H43" s="298"/>
      <c r="I43" s="301"/>
      <c r="J43" s="301"/>
      <c r="K43" s="301"/>
      <c r="L43" s="301"/>
      <c r="M43" s="301"/>
      <c r="N43" s="44" t="s">
        <v>497</v>
      </c>
      <c r="O43" s="41">
        <f>O48+O50+O52+O54+O56</f>
        <v>502800</v>
      </c>
      <c r="P43" s="298"/>
      <c r="Q43" s="298"/>
    </row>
    <row r="44" spans="2:19" ht="21" x14ac:dyDescent="0.35">
      <c r="B44" s="295"/>
      <c r="C44" s="298"/>
      <c r="D44" s="298"/>
      <c r="E44" s="298"/>
      <c r="F44" s="298"/>
      <c r="G44" s="298"/>
      <c r="H44" s="298"/>
      <c r="I44" s="301"/>
      <c r="J44" s="301"/>
      <c r="K44" s="301"/>
      <c r="L44" s="301"/>
      <c r="M44" s="301"/>
      <c r="N44" s="44" t="s">
        <v>606</v>
      </c>
      <c r="O44" s="126">
        <f>O58</f>
        <v>0.17</v>
      </c>
      <c r="P44" s="298"/>
      <c r="Q44" s="298"/>
    </row>
    <row r="45" spans="2:19" ht="21" x14ac:dyDescent="0.35">
      <c r="B45" s="296"/>
      <c r="C45" s="299"/>
      <c r="D45" s="299"/>
      <c r="E45" s="299"/>
      <c r="F45" s="299"/>
      <c r="G45" s="299"/>
      <c r="H45" s="299"/>
      <c r="I45" s="302"/>
      <c r="J45" s="302"/>
      <c r="K45" s="302"/>
      <c r="L45" s="302"/>
      <c r="M45" s="302"/>
      <c r="N45" s="44" t="s">
        <v>607</v>
      </c>
      <c r="O45" s="41">
        <f>O59</f>
        <v>9100</v>
      </c>
      <c r="P45" s="299"/>
      <c r="Q45" s="299"/>
    </row>
    <row r="46" spans="2:19" x14ac:dyDescent="0.35">
      <c r="B46" s="42" t="s">
        <v>16</v>
      </c>
      <c r="C46" s="43"/>
      <c r="D46" s="43"/>
      <c r="E46" s="43"/>
      <c r="F46" s="43"/>
      <c r="G46" s="43"/>
      <c r="H46" s="43"/>
      <c r="I46" s="58"/>
      <c r="J46" s="58"/>
      <c r="K46" s="60"/>
      <c r="L46" s="60"/>
      <c r="M46" s="58"/>
      <c r="N46" s="138"/>
      <c r="O46" s="72"/>
      <c r="P46" s="73"/>
      <c r="Q46" s="43"/>
    </row>
    <row r="47" spans="2:19" ht="15" customHeight="1" x14ac:dyDescent="0.35">
      <c r="B47" s="290" t="s">
        <v>608</v>
      </c>
      <c r="C47" s="291"/>
      <c r="D47" s="285" t="s">
        <v>22</v>
      </c>
      <c r="E47" s="285" t="s">
        <v>668</v>
      </c>
      <c r="F47" s="291"/>
      <c r="G47" s="285" t="s">
        <v>673</v>
      </c>
      <c r="H47" s="291"/>
      <c r="I47" s="286">
        <f>SUM(J47:M48)</f>
        <v>3000588</v>
      </c>
      <c r="J47" s="286">
        <v>0</v>
      </c>
      <c r="K47" s="286">
        <v>0</v>
      </c>
      <c r="L47" s="318">
        <v>2550499.7999999998</v>
      </c>
      <c r="M47" s="450">
        <v>450088.2</v>
      </c>
      <c r="N47" s="40" t="s">
        <v>477</v>
      </c>
      <c r="O47" s="139">
        <v>1</v>
      </c>
      <c r="P47" s="285" t="s">
        <v>315</v>
      </c>
      <c r="Q47" s="285" t="s">
        <v>609</v>
      </c>
      <c r="R47" s="162"/>
    </row>
    <row r="48" spans="2:19" ht="39" customHeight="1" x14ac:dyDescent="0.35">
      <c r="B48" s="290"/>
      <c r="C48" s="291"/>
      <c r="D48" s="285"/>
      <c r="E48" s="285"/>
      <c r="F48" s="291"/>
      <c r="G48" s="285"/>
      <c r="H48" s="291"/>
      <c r="I48" s="286"/>
      <c r="J48" s="286"/>
      <c r="K48" s="286"/>
      <c r="L48" s="320"/>
      <c r="M48" s="450"/>
      <c r="N48" s="40" t="s">
        <v>497</v>
      </c>
      <c r="O48" s="139">
        <v>154224</v>
      </c>
      <c r="P48" s="285"/>
      <c r="Q48" s="285"/>
      <c r="R48" s="162"/>
    </row>
    <row r="49" spans="2:23" ht="64.5" customHeight="1" x14ac:dyDescent="0.35">
      <c r="B49" s="290" t="s">
        <v>610</v>
      </c>
      <c r="C49" s="291"/>
      <c r="D49" s="285" t="s">
        <v>22</v>
      </c>
      <c r="E49" s="290" t="s">
        <v>611</v>
      </c>
      <c r="F49" s="291"/>
      <c r="G49" s="285" t="s">
        <v>673</v>
      </c>
      <c r="H49" s="291"/>
      <c r="I49" s="286">
        <f>SUM(J49:M50)</f>
        <v>12305242</v>
      </c>
      <c r="J49" s="286">
        <v>0</v>
      </c>
      <c r="K49" s="286">
        <v>0</v>
      </c>
      <c r="L49" s="318">
        <v>10459455.699999999</v>
      </c>
      <c r="M49" s="286">
        <v>1845786.3</v>
      </c>
      <c r="N49" s="40" t="s">
        <v>477</v>
      </c>
      <c r="O49" s="87">
        <v>1</v>
      </c>
      <c r="P49" s="285" t="s">
        <v>314</v>
      </c>
      <c r="Q49" s="285" t="s">
        <v>468</v>
      </c>
      <c r="R49" s="162"/>
    </row>
    <row r="50" spans="2:23" ht="73.5" customHeight="1" x14ac:dyDescent="0.35">
      <c r="B50" s="290"/>
      <c r="C50" s="291"/>
      <c r="D50" s="285"/>
      <c r="E50" s="290"/>
      <c r="F50" s="291"/>
      <c r="G50" s="285"/>
      <c r="H50" s="291"/>
      <c r="I50" s="286"/>
      <c r="J50" s="286"/>
      <c r="K50" s="286"/>
      <c r="L50" s="320"/>
      <c r="M50" s="286"/>
      <c r="N50" s="40" t="s">
        <v>497</v>
      </c>
      <c r="O50" s="87">
        <v>286944</v>
      </c>
      <c r="P50" s="285"/>
      <c r="Q50" s="285"/>
    </row>
    <row r="51" spans="2:23" x14ac:dyDescent="0.35">
      <c r="B51" s="290" t="s">
        <v>612</v>
      </c>
      <c r="C51" s="291"/>
      <c r="D51" s="285" t="s">
        <v>22</v>
      </c>
      <c r="E51" s="285" t="s">
        <v>671</v>
      </c>
      <c r="F51" s="291"/>
      <c r="G51" s="285" t="s">
        <v>673</v>
      </c>
      <c r="H51" s="291"/>
      <c r="I51" s="286">
        <f>SUM(J51:M52)</f>
        <v>2418200</v>
      </c>
      <c r="J51" s="286">
        <v>0</v>
      </c>
      <c r="K51" s="286">
        <v>0</v>
      </c>
      <c r="L51" s="318">
        <v>2055470</v>
      </c>
      <c r="M51" s="286">
        <v>362730</v>
      </c>
      <c r="N51" s="40" t="s">
        <v>477</v>
      </c>
      <c r="O51" s="87">
        <v>1</v>
      </c>
      <c r="P51" s="285" t="s">
        <v>21</v>
      </c>
      <c r="Q51" s="285" t="s">
        <v>468</v>
      </c>
    </row>
    <row r="52" spans="2:23" ht="45" customHeight="1" x14ac:dyDescent="0.35">
      <c r="B52" s="290"/>
      <c r="C52" s="291"/>
      <c r="D52" s="285"/>
      <c r="E52" s="285"/>
      <c r="F52" s="291"/>
      <c r="G52" s="285"/>
      <c r="H52" s="291"/>
      <c r="I52" s="286"/>
      <c r="J52" s="286"/>
      <c r="K52" s="286"/>
      <c r="L52" s="320"/>
      <c r="M52" s="286"/>
      <c r="N52" s="40" t="s">
        <v>497</v>
      </c>
      <c r="O52" s="87">
        <v>37632</v>
      </c>
      <c r="P52" s="285"/>
      <c r="Q52" s="285"/>
      <c r="U52" s="25"/>
    </row>
    <row r="53" spans="2:23" x14ac:dyDescent="0.35">
      <c r="B53" s="290" t="s">
        <v>613</v>
      </c>
      <c r="C53" s="291"/>
      <c r="D53" s="285" t="s">
        <v>22</v>
      </c>
      <c r="E53" s="285" t="s">
        <v>614</v>
      </c>
      <c r="F53" s="291"/>
      <c r="G53" s="285" t="s">
        <v>673</v>
      </c>
      <c r="H53" s="291"/>
      <c r="I53" s="286">
        <f>SUM(J53:M54)</f>
        <v>1070000</v>
      </c>
      <c r="J53" s="286">
        <v>0</v>
      </c>
      <c r="K53" s="286">
        <v>0</v>
      </c>
      <c r="L53" s="318">
        <v>909500</v>
      </c>
      <c r="M53" s="286">
        <v>160500</v>
      </c>
      <c r="N53" s="40" t="s">
        <v>477</v>
      </c>
      <c r="O53" s="87">
        <v>1</v>
      </c>
      <c r="P53" s="285" t="s">
        <v>19</v>
      </c>
      <c r="Q53" s="285" t="s">
        <v>540</v>
      </c>
      <c r="R53" s="130"/>
    </row>
    <row r="54" spans="2:23" ht="47.25" customHeight="1" x14ac:dyDescent="0.35">
      <c r="B54" s="290"/>
      <c r="C54" s="291"/>
      <c r="D54" s="285"/>
      <c r="E54" s="285"/>
      <c r="F54" s="291"/>
      <c r="G54" s="285"/>
      <c r="H54" s="291"/>
      <c r="I54" s="286"/>
      <c r="J54" s="286"/>
      <c r="K54" s="286"/>
      <c r="L54" s="320"/>
      <c r="M54" s="286"/>
      <c r="N54" s="40" t="s">
        <v>497</v>
      </c>
      <c r="O54" s="87">
        <v>12000</v>
      </c>
      <c r="P54" s="285"/>
      <c r="Q54" s="285"/>
      <c r="R54" s="130"/>
      <c r="U54" s="25"/>
    </row>
    <row r="55" spans="2:23" ht="31.5" customHeight="1" x14ac:dyDescent="0.35">
      <c r="B55" s="290" t="s">
        <v>615</v>
      </c>
      <c r="C55" s="291"/>
      <c r="D55" s="285" t="s">
        <v>22</v>
      </c>
      <c r="E55" s="285" t="s">
        <v>614</v>
      </c>
      <c r="F55" s="291"/>
      <c r="G55" s="285" t="s">
        <v>673</v>
      </c>
      <c r="H55" s="291"/>
      <c r="I55" s="286">
        <f>SUM(J55:M56)</f>
        <v>1926000</v>
      </c>
      <c r="J55" s="286">
        <v>0</v>
      </c>
      <c r="K55" s="286">
        <v>0</v>
      </c>
      <c r="L55" s="318">
        <v>1637100</v>
      </c>
      <c r="M55" s="286">
        <v>288900</v>
      </c>
      <c r="N55" s="40" t="s">
        <v>477</v>
      </c>
      <c r="O55" s="87">
        <v>1</v>
      </c>
      <c r="P55" s="285" t="s">
        <v>19</v>
      </c>
      <c r="Q55" s="285" t="s">
        <v>540</v>
      </c>
      <c r="R55" s="130"/>
      <c r="T55" s="18"/>
      <c r="W55" s="28"/>
    </row>
    <row r="56" spans="2:23" ht="29.25" customHeight="1" x14ac:dyDescent="0.35">
      <c r="B56" s="290"/>
      <c r="C56" s="291"/>
      <c r="D56" s="285"/>
      <c r="E56" s="285"/>
      <c r="F56" s="291"/>
      <c r="G56" s="285"/>
      <c r="H56" s="291"/>
      <c r="I56" s="286"/>
      <c r="J56" s="286"/>
      <c r="K56" s="286"/>
      <c r="L56" s="320"/>
      <c r="M56" s="286"/>
      <c r="N56" s="40" t="s">
        <v>497</v>
      </c>
      <c r="O56" s="87">
        <v>12000</v>
      </c>
      <c r="P56" s="285"/>
      <c r="Q56" s="285"/>
      <c r="R56" s="130"/>
      <c r="U56" s="29"/>
      <c r="V56" s="29"/>
      <c r="W56" s="30"/>
    </row>
    <row r="57" spans="2:23" x14ac:dyDescent="0.35">
      <c r="B57" s="290" t="s">
        <v>616</v>
      </c>
      <c r="C57" s="291"/>
      <c r="D57" s="285" t="s">
        <v>22</v>
      </c>
      <c r="E57" s="289" t="s">
        <v>18</v>
      </c>
      <c r="F57" s="291"/>
      <c r="G57" s="315" t="s">
        <v>673</v>
      </c>
      <c r="H57" s="291"/>
      <c r="I57" s="286">
        <f>SUM(J57:M59)</f>
        <v>1016500</v>
      </c>
      <c r="J57" s="286">
        <v>0</v>
      </c>
      <c r="K57" s="286">
        <v>0</v>
      </c>
      <c r="L57" s="318">
        <v>864025</v>
      </c>
      <c r="M57" s="286">
        <v>152475</v>
      </c>
      <c r="N57" s="40" t="s">
        <v>469</v>
      </c>
      <c r="O57" s="87">
        <v>1</v>
      </c>
      <c r="P57" s="285" t="s">
        <v>19</v>
      </c>
      <c r="Q57" s="285" t="s">
        <v>540</v>
      </c>
      <c r="R57" s="130"/>
    </row>
    <row r="58" spans="2:23" ht="21" x14ac:dyDescent="0.35">
      <c r="B58" s="290"/>
      <c r="C58" s="291"/>
      <c r="D58" s="285"/>
      <c r="E58" s="289"/>
      <c r="F58" s="291"/>
      <c r="G58" s="316"/>
      <c r="H58" s="291"/>
      <c r="I58" s="286"/>
      <c r="J58" s="286"/>
      <c r="K58" s="286"/>
      <c r="L58" s="319"/>
      <c r="M58" s="286"/>
      <c r="N58" s="40" t="s">
        <v>606</v>
      </c>
      <c r="O58" s="128">
        <v>0.17</v>
      </c>
      <c r="P58" s="285"/>
      <c r="Q58" s="285"/>
      <c r="R58" s="130"/>
    </row>
    <row r="59" spans="2:23" ht="25.5" customHeight="1" x14ac:dyDescent="0.35">
      <c r="B59" s="290"/>
      <c r="C59" s="291"/>
      <c r="D59" s="285"/>
      <c r="E59" s="289"/>
      <c r="F59" s="291"/>
      <c r="G59" s="317"/>
      <c r="H59" s="291"/>
      <c r="I59" s="286"/>
      <c r="J59" s="286"/>
      <c r="K59" s="286"/>
      <c r="L59" s="320"/>
      <c r="M59" s="286"/>
      <c r="N59" s="40" t="s">
        <v>607</v>
      </c>
      <c r="O59" s="87">
        <v>9100</v>
      </c>
      <c r="P59" s="285"/>
      <c r="Q59" s="285"/>
      <c r="R59" s="130"/>
    </row>
    <row r="60" spans="2:23" ht="21" customHeight="1" x14ac:dyDescent="0.35">
      <c r="B60" s="294" t="s">
        <v>617</v>
      </c>
      <c r="C60" s="297" t="s">
        <v>13</v>
      </c>
      <c r="D60" s="297" t="s">
        <v>176</v>
      </c>
      <c r="E60" s="297" t="s">
        <v>18</v>
      </c>
      <c r="F60" s="297" t="s">
        <v>14</v>
      </c>
      <c r="G60" s="297" t="s">
        <v>673</v>
      </c>
      <c r="H60" s="297" t="s">
        <v>15</v>
      </c>
      <c r="I60" s="435">
        <f>SUM(J60:M60)</f>
        <v>25674910</v>
      </c>
      <c r="J60" s="435">
        <f>SUM(J63:J68)</f>
        <v>0</v>
      </c>
      <c r="K60" s="435">
        <f>SUM(K63:K68)</f>
        <v>0</v>
      </c>
      <c r="L60" s="435">
        <f>SUM(L63:L68)</f>
        <v>21823673</v>
      </c>
      <c r="M60" s="435">
        <f>SUM(M63:M68)</f>
        <v>3851237</v>
      </c>
      <c r="N60" s="44" t="s">
        <v>618</v>
      </c>
      <c r="O60" s="126">
        <f>O63+O65+O67</f>
        <v>33.646000000000001</v>
      </c>
      <c r="P60" s="297" t="s">
        <v>314</v>
      </c>
      <c r="Q60" s="297" t="s">
        <v>540</v>
      </c>
      <c r="R60" s="130"/>
    </row>
    <row r="61" spans="2:23" ht="39" customHeight="1" x14ac:dyDescent="0.35">
      <c r="B61" s="295"/>
      <c r="C61" s="298"/>
      <c r="D61" s="298"/>
      <c r="E61" s="298"/>
      <c r="F61" s="298"/>
      <c r="G61" s="298"/>
      <c r="H61" s="298"/>
      <c r="I61" s="436"/>
      <c r="J61" s="436"/>
      <c r="K61" s="436"/>
      <c r="L61" s="436"/>
      <c r="M61" s="436"/>
      <c r="N61" s="44" t="s">
        <v>469</v>
      </c>
      <c r="O61" s="41">
        <f>O64+O66+O68</f>
        <v>2</v>
      </c>
      <c r="P61" s="298"/>
      <c r="Q61" s="298"/>
      <c r="R61" s="130"/>
    </row>
    <row r="62" spans="2:23" x14ac:dyDescent="0.35">
      <c r="B62" s="42" t="s">
        <v>311</v>
      </c>
      <c r="C62" s="43"/>
      <c r="D62" s="43"/>
      <c r="E62" s="43"/>
      <c r="F62" s="43"/>
      <c r="G62" s="43"/>
      <c r="H62" s="43"/>
      <c r="I62" s="58"/>
      <c r="J62" s="58"/>
      <c r="K62" s="60"/>
      <c r="L62" s="60"/>
      <c r="M62" s="58"/>
      <c r="N62" s="138"/>
      <c r="O62" s="72"/>
      <c r="P62" s="73"/>
      <c r="Q62" s="43"/>
      <c r="R62" s="130"/>
    </row>
    <row r="63" spans="2:23" ht="27.75" customHeight="1" x14ac:dyDescent="0.35">
      <c r="B63" s="290" t="s">
        <v>619</v>
      </c>
      <c r="C63" s="291"/>
      <c r="D63" s="285" t="s">
        <v>22</v>
      </c>
      <c r="E63" s="285" t="s">
        <v>18</v>
      </c>
      <c r="F63" s="291"/>
      <c r="G63" s="285" t="s">
        <v>673</v>
      </c>
      <c r="H63" s="291"/>
      <c r="I63" s="286">
        <f>SUM(J63:M64)</f>
        <v>642000</v>
      </c>
      <c r="J63" s="286">
        <v>0</v>
      </c>
      <c r="K63" s="286">
        <v>0</v>
      </c>
      <c r="L63" s="286">
        <v>545700</v>
      </c>
      <c r="M63" s="450">
        <v>96300</v>
      </c>
      <c r="N63" s="40" t="s">
        <v>618</v>
      </c>
      <c r="O63" s="191">
        <v>5.3959999999999999</v>
      </c>
      <c r="P63" s="285" t="s">
        <v>257</v>
      </c>
      <c r="Q63" s="285" t="s">
        <v>540</v>
      </c>
      <c r="R63" s="130"/>
    </row>
    <row r="64" spans="2:23" ht="28.5" customHeight="1" x14ac:dyDescent="0.35">
      <c r="B64" s="290"/>
      <c r="C64" s="291"/>
      <c r="D64" s="285"/>
      <c r="E64" s="285"/>
      <c r="F64" s="291"/>
      <c r="G64" s="285"/>
      <c r="H64" s="291"/>
      <c r="I64" s="286"/>
      <c r="J64" s="286"/>
      <c r="K64" s="286"/>
      <c r="L64" s="286"/>
      <c r="M64" s="450"/>
      <c r="N64" s="40" t="s">
        <v>469</v>
      </c>
      <c r="O64" s="139">
        <v>1</v>
      </c>
      <c r="P64" s="285"/>
      <c r="Q64" s="285"/>
      <c r="R64" s="130"/>
    </row>
    <row r="65" spans="2:19" ht="27" customHeight="1" x14ac:dyDescent="0.35">
      <c r="B65" s="309" t="s">
        <v>620</v>
      </c>
      <c r="C65" s="312"/>
      <c r="D65" s="315" t="s">
        <v>22</v>
      </c>
      <c r="E65" s="315" t="s">
        <v>18</v>
      </c>
      <c r="F65" s="312"/>
      <c r="G65" s="315" t="s">
        <v>673</v>
      </c>
      <c r="H65" s="312"/>
      <c r="I65" s="318">
        <f>SUM(J65:M66)</f>
        <v>22857600</v>
      </c>
      <c r="J65" s="318">
        <v>0</v>
      </c>
      <c r="K65" s="318">
        <v>0</v>
      </c>
      <c r="L65" s="318">
        <v>19428960</v>
      </c>
      <c r="M65" s="318">
        <v>3428640</v>
      </c>
      <c r="N65" s="40" t="s">
        <v>618</v>
      </c>
      <c r="O65" s="128">
        <v>13.45</v>
      </c>
      <c r="P65" s="315" t="s">
        <v>314</v>
      </c>
      <c r="Q65" s="315" t="s">
        <v>540</v>
      </c>
      <c r="R65" s="130"/>
    </row>
    <row r="66" spans="2:19" ht="37.9" customHeight="1" x14ac:dyDescent="0.35">
      <c r="B66" s="310"/>
      <c r="C66" s="313"/>
      <c r="D66" s="316"/>
      <c r="E66" s="316"/>
      <c r="F66" s="313"/>
      <c r="G66" s="316"/>
      <c r="H66" s="313"/>
      <c r="I66" s="319"/>
      <c r="J66" s="319"/>
      <c r="K66" s="319"/>
      <c r="L66" s="319"/>
      <c r="M66" s="319"/>
      <c r="N66" s="40" t="s">
        <v>469</v>
      </c>
      <c r="O66" s="87">
        <v>1</v>
      </c>
      <c r="P66" s="316"/>
      <c r="Q66" s="316"/>
      <c r="R66" s="130"/>
    </row>
    <row r="67" spans="2:19" ht="28.5" customHeight="1" x14ac:dyDescent="0.35">
      <c r="B67" s="309" t="s">
        <v>621</v>
      </c>
      <c r="C67" s="312"/>
      <c r="D67" s="315" t="s">
        <v>22</v>
      </c>
      <c r="E67" s="315" t="s">
        <v>18</v>
      </c>
      <c r="F67" s="312"/>
      <c r="G67" s="315" t="s">
        <v>673</v>
      </c>
      <c r="H67" s="312"/>
      <c r="I67" s="318">
        <f>SUM(J67:M68)</f>
        <v>2175310</v>
      </c>
      <c r="J67" s="318">
        <v>0</v>
      </c>
      <c r="K67" s="318">
        <v>0</v>
      </c>
      <c r="L67" s="318">
        <v>1849013</v>
      </c>
      <c r="M67" s="318">
        <v>326297</v>
      </c>
      <c r="N67" s="40" t="s">
        <v>618</v>
      </c>
      <c r="O67" s="128">
        <v>14.8</v>
      </c>
      <c r="P67" s="285" t="s">
        <v>471</v>
      </c>
      <c r="Q67" s="285" t="s">
        <v>540</v>
      </c>
      <c r="R67" s="130"/>
    </row>
    <row r="68" spans="2:19" x14ac:dyDescent="0.35">
      <c r="B68" s="310"/>
      <c r="C68" s="313"/>
      <c r="D68" s="316"/>
      <c r="E68" s="316"/>
      <c r="F68" s="313"/>
      <c r="G68" s="316"/>
      <c r="H68" s="313"/>
      <c r="I68" s="319"/>
      <c r="J68" s="319"/>
      <c r="K68" s="319"/>
      <c r="L68" s="319"/>
      <c r="M68" s="319"/>
      <c r="N68" s="40" t="s">
        <v>665</v>
      </c>
      <c r="O68" s="87">
        <v>0</v>
      </c>
      <c r="P68" s="285"/>
      <c r="Q68" s="285"/>
      <c r="R68" s="130"/>
    </row>
    <row r="69" spans="2:19" x14ac:dyDescent="0.35">
      <c r="B69" s="413" t="s">
        <v>12</v>
      </c>
      <c r="C69" s="413"/>
      <c r="D69" s="413"/>
      <c r="E69" s="413"/>
      <c r="F69" s="413"/>
      <c r="G69" s="413"/>
      <c r="H69" s="413"/>
      <c r="I69" s="161">
        <f>I60+I42</f>
        <v>47411440</v>
      </c>
      <c r="J69" s="161">
        <f>J60+J42</f>
        <v>0</v>
      </c>
      <c r="K69" s="161">
        <f>K60+K42</f>
        <v>0</v>
      </c>
      <c r="L69" s="161">
        <f>L60+L42</f>
        <v>40299723.5</v>
      </c>
      <c r="M69" s="161">
        <f>M60+M42</f>
        <v>7111716.5</v>
      </c>
      <c r="N69" s="288"/>
      <c r="O69" s="288"/>
      <c r="P69" s="288"/>
      <c r="Q69" s="288"/>
    </row>
    <row r="70" spans="2:19" s="166" customFormat="1" ht="10.5" x14ac:dyDescent="0.25">
      <c r="B70" s="452" t="s">
        <v>622</v>
      </c>
      <c r="C70" s="452"/>
      <c r="D70" s="452"/>
      <c r="E70" s="452"/>
      <c r="F70" s="452"/>
      <c r="G70" s="452"/>
      <c r="H70" s="452"/>
      <c r="I70" s="452"/>
      <c r="J70" s="452"/>
      <c r="K70" s="452"/>
      <c r="L70" s="452"/>
      <c r="M70" s="452"/>
      <c r="N70" s="452"/>
      <c r="O70" s="452"/>
      <c r="P70" s="452"/>
      <c r="Q70" s="452"/>
      <c r="S70" s="167"/>
    </row>
    <row r="71" spans="2:19" s="166" customFormat="1" ht="10.5" x14ac:dyDescent="0.25">
      <c r="B71" s="453" t="s">
        <v>664</v>
      </c>
      <c r="C71" s="453"/>
      <c r="D71" s="453"/>
      <c r="E71" s="453"/>
      <c r="F71" s="453"/>
      <c r="G71" s="453"/>
      <c r="H71" s="453"/>
      <c r="I71" s="453"/>
      <c r="J71" s="453"/>
      <c r="K71" s="453"/>
      <c r="L71" s="453"/>
      <c r="M71" s="453"/>
      <c r="N71" s="453"/>
      <c r="O71" s="453"/>
      <c r="P71" s="453"/>
      <c r="Q71" s="453"/>
      <c r="S71" s="167"/>
    </row>
    <row r="72" spans="2:19" s="166" customFormat="1" ht="24" customHeight="1" x14ac:dyDescent="0.25">
      <c r="B72" s="453" t="s">
        <v>666</v>
      </c>
      <c r="C72" s="453"/>
      <c r="D72" s="453"/>
      <c r="E72" s="453"/>
      <c r="F72" s="453"/>
      <c r="G72" s="453"/>
      <c r="H72" s="453"/>
      <c r="I72" s="453"/>
      <c r="J72" s="453"/>
      <c r="K72" s="453"/>
      <c r="L72" s="453"/>
      <c r="M72" s="453"/>
      <c r="N72" s="453"/>
      <c r="O72" s="453"/>
      <c r="P72" s="453"/>
      <c r="Q72" s="453"/>
      <c r="S72" s="167"/>
    </row>
    <row r="73" spans="2:19" x14ac:dyDescent="0.35">
      <c r="D73"/>
    </row>
    <row r="74" spans="2:19" x14ac:dyDescent="0.35">
      <c r="B74" s="169"/>
      <c r="C74" s="170"/>
      <c r="D74" s="171"/>
      <c r="E74" s="171"/>
      <c r="F74" s="170"/>
      <c r="G74" s="171"/>
      <c r="H74" s="170"/>
      <c r="I74" s="172"/>
      <c r="J74" s="172"/>
      <c r="K74" s="172"/>
      <c r="L74" s="172"/>
      <c r="M74" s="172"/>
      <c r="N74" s="173"/>
      <c r="O74" s="174"/>
      <c r="P74" s="171"/>
      <c r="Q74" s="171"/>
    </row>
    <row r="75" spans="2:19" x14ac:dyDescent="0.35">
      <c r="B75" s="245" t="s">
        <v>152</v>
      </c>
      <c r="C75" s="245"/>
      <c r="D75" s="245"/>
      <c r="E75" s="245"/>
      <c r="F75" s="245"/>
      <c r="G75" s="245"/>
      <c r="H75" s="245"/>
      <c r="I75" s="245"/>
      <c r="J75" s="245"/>
      <c r="K75" s="245"/>
      <c r="L75" s="245"/>
      <c r="M75" s="245"/>
      <c r="N75" s="245"/>
      <c r="O75" s="245"/>
      <c r="P75" s="245"/>
      <c r="Q75" s="245"/>
    </row>
    <row r="76" spans="2:19" x14ac:dyDescent="0.35">
      <c r="B76" s="11" t="s">
        <v>39</v>
      </c>
      <c r="C76" s="324" t="s">
        <v>153</v>
      </c>
      <c r="D76" s="325"/>
      <c r="E76" s="326"/>
      <c r="F76" s="324" t="s">
        <v>154</v>
      </c>
      <c r="G76" s="325"/>
      <c r="H76" s="325"/>
      <c r="I76" s="325"/>
      <c r="J76" s="326"/>
      <c r="K76" s="324" t="s">
        <v>155</v>
      </c>
      <c r="L76" s="325"/>
      <c r="M76" s="325"/>
      <c r="N76" s="325"/>
      <c r="O76" s="325"/>
      <c r="P76" s="325"/>
      <c r="Q76" s="326"/>
    </row>
    <row r="77" spans="2:19" x14ac:dyDescent="0.35">
      <c r="B77" s="56">
        <v>1</v>
      </c>
      <c r="C77" s="242">
        <v>2</v>
      </c>
      <c r="D77" s="242"/>
      <c r="E77" s="242"/>
      <c r="F77" s="327">
        <v>3</v>
      </c>
      <c r="G77" s="328"/>
      <c r="H77" s="328"/>
      <c r="I77" s="328"/>
      <c r="J77" s="329"/>
      <c r="K77" s="242">
        <v>4</v>
      </c>
      <c r="L77" s="242"/>
      <c r="M77" s="242"/>
      <c r="N77" s="242"/>
      <c r="O77" s="242"/>
      <c r="P77" s="242"/>
      <c r="Q77" s="242"/>
    </row>
    <row r="78" spans="2:19" x14ac:dyDescent="0.35">
      <c r="B78" s="22"/>
      <c r="C78" s="330" t="s">
        <v>164</v>
      </c>
      <c r="D78" s="331"/>
      <c r="E78" s="332"/>
      <c r="F78" s="333"/>
      <c r="G78" s="334"/>
      <c r="H78" s="334"/>
      <c r="I78" s="334"/>
      <c r="J78" s="335"/>
      <c r="K78" s="336"/>
      <c r="L78" s="336"/>
      <c r="M78" s="336"/>
      <c r="N78" s="336"/>
      <c r="O78" s="336"/>
      <c r="P78" s="336"/>
      <c r="Q78" s="336"/>
    </row>
    <row r="81" spans="2:17" x14ac:dyDescent="0.35">
      <c r="B81" s="245" t="s">
        <v>156</v>
      </c>
      <c r="C81" s="245"/>
      <c r="D81" s="245"/>
      <c r="E81" s="245"/>
      <c r="F81" s="245"/>
      <c r="G81" s="245"/>
      <c r="H81" s="245"/>
      <c r="I81" s="245"/>
      <c r="J81" s="245"/>
      <c r="K81" s="245"/>
      <c r="L81" s="245"/>
      <c r="M81" s="245"/>
      <c r="N81" s="245"/>
      <c r="O81" s="245"/>
      <c r="P81" s="245"/>
      <c r="Q81" s="245"/>
    </row>
    <row r="82" spans="2:17" x14ac:dyDescent="0.35">
      <c r="B82" s="11" t="s">
        <v>39</v>
      </c>
      <c r="C82" s="257" t="s">
        <v>157</v>
      </c>
      <c r="D82" s="257"/>
      <c r="E82" s="257"/>
      <c r="F82" s="257" t="s">
        <v>154</v>
      </c>
      <c r="G82" s="257"/>
      <c r="H82" s="257"/>
      <c r="I82" s="257"/>
      <c r="J82" s="257"/>
      <c r="K82" s="257" t="s">
        <v>158</v>
      </c>
      <c r="L82" s="257"/>
      <c r="M82" s="257"/>
      <c r="N82" s="257"/>
      <c r="O82" s="257"/>
      <c r="P82" s="257"/>
      <c r="Q82" s="257"/>
    </row>
    <row r="83" spans="2:17" x14ac:dyDescent="0.35">
      <c r="B83" s="56">
        <v>1</v>
      </c>
      <c r="C83" s="242">
        <v>2</v>
      </c>
      <c r="D83" s="242"/>
      <c r="E83" s="242"/>
      <c r="F83" s="242">
        <v>3</v>
      </c>
      <c r="G83" s="242"/>
      <c r="H83" s="242"/>
      <c r="I83" s="242"/>
      <c r="J83" s="242"/>
      <c r="K83" s="242">
        <v>4</v>
      </c>
      <c r="L83" s="242"/>
      <c r="M83" s="242"/>
      <c r="N83" s="242"/>
      <c r="O83" s="242"/>
      <c r="P83" s="242"/>
      <c r="Q83" s="242"/>
    </row>
    <row r="84" spans="2:17" x14ac:dyDescent="0.35">
      <c r="B84" s="22"/>
      <c r="C84" s="247" t="s">
        <v>164</v>
      </c>
      <c r="D84" s="247"/>
      <c r="E84" s="247"/>
      <c r="F84" s="346"/>
      <c r="G84" s="346"/>
      <c r="H84" s="346"/>
      <c r="I84" s="346"/>
      <c r="J84" s="346"/>
      <c r="K84" s="336"/>
      <c r="L84" s="336"/>
      <c r="M84" s="336"/>
      <c r="N84" s="336"/>
      <c r="O84" s="336"/>
      <c r="P84" s="336"/>
      <c r="Q84" s="336"/>
    </row>
    <row r="87" spans="2:17" x14ac:dyDescent="0.35">
      <c r="B87" s="245" t="s">
        <v>159</v>
      </c>
      <c r="C87" s="245"/>
      <c r="D87" s="245"/>
      <c r="E87" s="245"/>
      <c r="F87" s="245"/>
      <c r="G87" s="245"/>
      <c r="H87" s="245"/>
      <c r="I87" s="245"/>
      <c r="J87" s="245"/>
      <c r="K87" s="245"/>
      <c r="L87" s="245"/>
      <c r="M87" s="245"/>
      <c r="N87" s="245"/>
      <c r="O87" s="245"/>
      <c r="P87" s="245"/>
      <c r="Q87" s="245"/>
    </row>
    <row r="88" spans="2:17" x14ac:dyDescent="0.35">
      <c r="B88" s="11" t="s">
        <v>39</v>
      </c>
      <c r="C88" s="236" t="s">
        <v>160</v>
      </c>
      <c r="D88" s="236"/>
      <c r="E88" s="236"/>
      <c r="F88" s="337" t="s">
        <v>161</v>
      </c>
      <c r="G88" s="338"/>
      <c r="H88" s="338"/>
      <c r="I88" s="338"/>
      <c r="J88" s="338"/>
      <c r="K88" s="338"/>
      <c r="L88" s="338"/>
      <c r="M88" s="338"/>
      <c r="N88" s="338"/>
      <c r="O88" s="338"/>
      <c r="P88" s="338"/>
      <c r="Q88" s="339"/>
    </row>
    <row r="89" spans="2:17" x14ac:dyDescent="0.35">
      <c r="B89" s="63">
        <v>1</v>
      </c>
      <c r="C89" s="345">
        <v>2</v>
      </c>
      <c r="D89" s="345"/>
      <c r="E89" s="345"/>
      <c r="F89" s="340">
        <v>3</v>
      </c>
      <c r="G89" s="341"/>
      <c r="H89" s="341"/>
      <c r="I89" s="341"/>
      <c r="J89" s="341"/>
      <c r="K89" s="341"/>
      <c r="L89" s="341"/>
      <c r="M89" s="341"/>
      <c r="N89" s="341"/>
      <c r="O89" s="341"/>
      <c r="P89" s="341"/>
      <c r="Q89" s="342"/>
    </row>
    <row r="90" spans="2:17" ht="107.25" customHeight="1" x14ac:dyDescent="0.35">
      <c r="B90" s="12" t="s">
        <v>69</v>
      </c>
      <c r="C90" s="344" t="s">
        <v>623</v>
      </c>
      <c r="D90" s="344"/>
      <c r="E90" s="344"/>
      <c r="F90" s="343" t="s">
        <v>624</v>
      </c>
      <c r="G90" s="343"/>
      <c r="H90" s="343"/>
      <c r="I90" s="343"/>
      <c r="J90" s="343"/>
      <c r="K90" s="343"/>
      <c r="L90" s="343"/>
      <c r="M90" s="343"/>
      <c r="N90" s="343"/>
      <c r="O90" s="343"/>
      <c r="P90" s="343"/>
      <c r="Q90" s="343"/>
    </row>
    <row r="91" spans="2:17" ht="76.5" customHeight="1" x14ac:dyDescent="0.35">
      <c r="B91" s="12" t="s">
        <v>45</v>
      </c>
      <c r="C91" s="344" t="s">
        <v>625</v>
      </c>
      <c r="D91" s="344"/>
      <c r="E91" s="344"/>
      <c r="F91" s="440" t="s">
        <v>626</v>
      </c>
      <c r="G91" s="441"/>
      <c r="H91" s="441"/>
      <c r="I91" s="441"/>
      <c r="J91" s="441"/>
      <c r="K91" s="441"/>
      <c r="L91" s="441"/>
      <c r="M91" s="441"/>
      <c r="N91" s="441"/>
      <c r="O91" s="441"/>
      <c r="P91" s="441"/>
      <c r="Q91" s="442"/>
    </row>
    <row r="92" spans="2:17" x14ac:dyDescent="0.35">
      <c r="B92" s="18"/>
      <c r="C92" s="65"/>
      <c r="D92" s="65"/>
      <c r="E92" s="65"/>
      <c r="F92" s="65"/>
      <c r="G92" s="65"/>
      <c r="H92" s="65"/>
      <c r="I92" s="59"/>
      <c r="J92" s="59"/>
      <c r="K92" s="59"/>
      <c r="L92" s="59"/>
      <c r="M92" s="59"/>
      <c r="N92" s="59"/>
      <c r="O92" s="59"/>
      <c r="P92" s="59"/>
      <c r="Q92" s="59"/>
    </row>
    <row r="94" spans="2:17" x14ac:dyDescent="0.35">
      <c r="B94" s="245" t="s">
        <v>162</v>
      </c>
      <c r="C94" s="245"/>
      <c r="D94" s="245"/>
      <c r="E94" s="245"/>
      <c r="F94" s="245"/>
      <c r="G94" s="245"/>
      <c r="H94" s="245"/>
      <c r="I94" s="245"/>
      <c r="J94" s="245"/>
      <c r="K94" s="245"/>
      <c r="L94" s="245"/>
      <c r="M94" s="245"/>
      <c r="N94" s="245"/>
      <c r="O94" s="245"/>
    </row>
    <row r="95" spans="2:17" x14ac:dyDescent="0.35">
      <c r="B95" s="14" t="s">
        <v>39</v>
      </c>
      <c r="C95" s="273" t="s">
        <v>163</v>
      </c>
      <c r="D95" s="273"/>
      <c r="E95" s="273"/>
      <c r="F95" s="273"/>
      <c r="G95" s="273"/>
      <c r="H95" s="273"/>
      <c r="I95" s="273"/>
      <c r="J95" s="273"/>
      <c r="K95" s="273"/>
      <c r="L95" s="273"/>
      <c r="M95" s="273"/>
      <c r="N95" s="273"/>
      <c r="O95" s="273"/>
      <c r="P95" s="273"/>
      <c r="Q95" s="273"/>
    </row>
    <row r="96" spans="2:17" x14ac:dyDescent="0.35">
      <c r="B96" s="63">
        <v>1</v>
      </c>
      <c r="C96" s="242">
        <v>2</v>
      </c>
      <c r="D96" s="242"/>
      <c r="E96" s="242"/>
      <c r="F96" s="242"/>
      <c r="G96" s="242"/>
      <c r="H96" s="242"/>
      <c r="I96" s="242"/>
      <c r="J96" s="242"/>
      <c r="K96" s="242"/>
      <c r="L96" s="242"/>
      <c r="M96" s="242"/>
      <c r="N96" s="242"/>
      <c r="O96" s="242"/>
      <c r="P96" s="242"/>
      <c r="Q96" s="242"/>
    </row>
    <row r="97" spans="2:17" x14ac:dyDescent="0.35">
      <c r="B97" s="22"/>
      <c r="C97" s="247" t="s">
        <v>164</v>
      </c>
      <c r="D97" s="247"/>
      <c r="E97" s="247"/>
      <c r="F97" s="247"/>
      <c r="G97" s="247"/>
      <c r="H97" s="247"/>
      <c r="I97" s="247"/>
      <c r="J97" s="247"/>
      <c r="K97" s="247"/>
      <c r="L97" s="247"/>
      <c r="M97" s="247"/>
      <c r="N97" s="247"/>
      <c r="O97" s="247"/>
      <c r="P97" s="247"/>
      <c r="Q97" s="247"/>
    </row>
  </sheetData>
  <mergeCells count="271">
    <mergeCell ref="C96:Q96"/>
    <mergeCell ref="C97:Q97"/>
    <mergeCell ref="B87:Q87"/>
    <mergeCell ref="C88:E88"/>
    <mergeCell ref="F88:Q88"/>
    <mergeCell ref="C89:E89"/>
    <mergeCell ref="F89:Q89"/>
    <mergeCell ref="C90:E90"/>
    <mergeCell ref="F90:Q90"/>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workbookViewId="0">
      <selection activeCell="R24" sqref="R2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1796875" style="1" customWidth="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638</v>
      </c>
      <c r="C5" s="235"/>
      <c r="D5" s="235"/>
      <c r="E5" s="235"/>
      <c r="F5" s="235"/>
      <c r="G5" s="235"/>
      <c r="H5" s="235"/>
      <c r="I5" s="235"/>
      <c r="J5" s="235"/>
      <c r="K5" s="235"/>
      <c r="L5" s="235"/>
      <c r="M5" s="235"/>
      <c r="N5" s="235"/>
      <c r="O5" s="235"/>
      <c r="P5" s="235"/>
      <c r="Q5" s="235"/>
    </row>
    <row r="6" spans="2:19" x14ac:dyDescent="0.35">
      <c r="B6" s="235" t="s">
        <v>627</v>
      </c>
      <c r="C6" s="235"/>
      <c r="D6" s="235"/>
      <c r="E6" s="235"/>
      <c r="F6" s="235"/>
      <c r="G6" s="235"/>
      <c r="H6" s="235"/>
      <c r="I6" s="235"/>
      <c r="J6" s="235"/>
      <c r="K6" s="235"/>
      <c r="L6" s="235"/>
      <c r="M6" s="235"/>
      <c r="N6" s="235"/>
      <c r="O6" s="235"/>
      <c r="P6" s="235"/>
      <c r="Q6" s="235"/>
    </row>
    <row r="8" spans="2:19" ht="15" customHeight="1" x14ac:dyDescent="0.35">
      <c r="B8" s="13" t="s">
        <v>41</v>
      </c>
      <c r="I8" s="1"/>
      <c r="J8" s="1"/>
      <c r="K8" s="1"/>
      <c r="L8" s="1"/>
      <c r="M8" s="1"/>
      <c r="O8" s="1"/>
    </row>
    <row r="9" spans="2:19" ht="15" customHeight="1" x14ac:dyDescent="0.35">
      <c r="B9" s="278" t="s">
        <v>39</v>
      </c>
      <c r="C9" s="278" t="s">
        <v>55</v>
      </c>
      <c r="D9" s="278"/>
      <c r="E9" s="257" t="s">
        <v>40</v>
      </c>
      <c r="F9" s="257"/>
      <c r="G9" s="257"/>
      <c r="H9" s="257"/>
      <c r="I9" s="257"/>
      <c r="J9" s="257"/>
      <c r="K9" s="305" t="s">
        <v>44</v>
      </c>
      <c r="L9" s="305"/>
      <c r="M9" s="305"/>
      <c r="N9" s="257" t="s">
        <v>400</v>
      </c>
      <c r="O9" s="257"/>
      <c r="P9" s="257"/>
      <c r="Q9" s="257"/>
    </row>
    <row r="10" spans="2:19" x14ac:dyDescent="0.35">
      <c r="B10" s="278"/>
      <c r="C10" s="278"/>
      <c r="D10" s="278"/>
      <c r="E10" s="257"/>
      <c r="F10" s="257"/>
      <c r="G10" s="257"/>
      <c r="H10" s="257"/>
      <c r="I10" s="257"/>
      <c r="J10" s="257"/>
      <c r="K10" s="305"/>
      <c r="L10" s="305"/>
      <c r="M10" s="305"/>
      <c r="N10" s="11" t="s">
        <v>628</v>
      </c>
      <c r="O10" s="257" t="s">
        <v>629</v>
      </c>
      <c r="P10" s="257"/>
      <c r="Q10" s="257"/>
    </row>
    <row r="11" spans="2:19" s="47" customFormat="1" ht="12" x14ac:dyDescent="0.3">
      <c r="B11" s="45">
        <v>1</v>
      </c>
      <c r="C11" s="284">
        <v>2</v>
      </c>
      <c r="D11" s="284"/>
      <c r="E11" s="282">
        <v>3</v>
      </c>
      <c r="F11" s="282"/>
      <c r="G11" s="282"/>
      <c r="H11" s="282"/>
      <c r="I11" s="282"/>
      <c r="J11" s="282"/>
      <c r="K11" s="283">
        <v>4</v>
      </c>
      <c r="L11" s="283"/>
      <c r="M11" s="283"/>
      <c r="N11" s="46">
        <v>5</v>
      </c>
      <c r="O11" s="282">
        <v>6</v>
      </c>
      <c r="P11" s="282"/>
      <c r="Q11" s="282"/>
      <c r="S11" s="48"/>
    </row>
    <row r="12" spans="2:19" ht="31.5" customHeight="1" x14ac:dyDescent="0.35">
      <c r="B12" s="62" t="s">
        <v>43</v>
      </c>
      <c r="C12" s="262" t="s">
        <v>630</v>
      </c>
      <c r="D12" s="263"/>
      <c r="E12" s="307" t="s">
        <v>168</v>
      </c>
      <c r="F12" s="307"/>
      <c r="G12" s="307"/>
      <c r="H12" s="307"/>
      <c r="I12" s="307"/>
      <c r="J12" s="307"/>
      <c r="K12" s="306">
        <v>0</v>
      </c>
      <c r="L12" s="306"/>
      <c r="M12" s="306"/>
      <c r="N12" s="12">
        <v>0</v>
      </c>
      <c r="O12" s="454">
        <f>O41</f>
        <v>10000</v>
      </c>
      <c r="P12" s="455"/>
      <c r="Q12" s="456"/>
    </row>
    <row r="15" spans="2:19" x14ac:dyDescent="0.35">
      <c r="B15" s="13" t="s">
        <v>38</v>
      </c>
    </row>
    <row r="16" spans="2:19" x14ac:dyDescent="0.35">
      <c r="B16" s="273" t="s">
        <v>56</v>
      </c>
      <c r="C16" s="273"/>
      <c r="D16" s="273"/>
      <c r="E16" s="273"/>
      <c r="F16" s="273"/>
      <c r="G16" s="273"/>
      <c r="H16" s="273"/>
      <c r="I16" s="273"/>
      <c r="J16" s="273"/>
      <c r="K16" s="273"/>
      <c r="L16" s="273"/>
      <c r="M16" s="273"/>
      <c r="N16" s="273" t="s">
        <v>27</v>
      </c>
      <c r="O16" s="273"/>
      <c r="P16" s="273"/>
      <c r="Q16" s="273"/>
    </row>
    <row r="17" spans="2:19" s="47" customFormat="1" ht="12" x14ac:dyDescent="0.3">
      <c r="B17" s="242">
        <v>1</v>
      </c>
      <c r="C17" s="242"/>
      <c r="D17" s="242"/>
      <c r="E17" s="242"/>
      <c r="F17" s="242"/>
      <c r="G17" s="242"/>
      <c r="H17" s="242"/>
      <c r="I17" s="242"/>
      <c r="J17" s="242"/>
      <c r="K17" s="242"/>
      <c r="L17" s="242"/>
      <c r="M17" s="242"/>
      <c r="N17" s="242">
        <v>2</v>
      </c>
      <c r="O17" s="242"/>
      <c r="P17" s="242"/>
      <c r="Q17" s="242"/>
      <c r="S17" s="48"/>
    </row>
    <row r="18" spans="2:19" x14ac:dyDescent="0.35">
      <c r="B18" s="243" t="s">
        <v>28</v>
      </c>
      <c r="C18" s="243"/>
      <c r="D18" s="243"/>
      <c r="E18" s="243"/>
      <c r="F18" s="243"/>
      <c r="G18" s="243"/>
      <c r="H18" s="243"/>
      <c r="I18" s="243"/>
      <c r="J18" s="243"/>
      <c r="K18" s="243"/>
      <c r="L18" s="243"/>
      <c r="M18" s="243"/>
      <c r="N18" s="244">
        <f>N19+N21+N24</f>
        <v>3074030</v>
      </c>
      <c r="O18" s="244"/>
      <c r="P18" s="244"/>
      <c r="Q18" s="244"/>
    </row>
    <row r="19" spans="2:19" x14ac:dyDescent="0.35">
      <c r="B19" s="243" t="s">
        <v>29</v>
      </c>
      <c r="C19" s="243"/>
      <c r="D19" s="243"/>
      <c r="E19" s="243"/>
      <c r="F19" s="243"/>
      <c r="G19" s="243"/>
      <c r="H19" s="243"/>
      <c r="I19" s="243"/>
      <c r="J19" s="243"/>
      <c r="K19" s="243"/>
      <c r="L19" s="243"/>
      <c r="M19" s="243"/>
      <c r="N19" s="244">
        <v>0</v>
      </c>
      <c r="O19" s="244"/>
      <c r="P19" s="244"/>
      <c r="Q19" s="244"/>
    </row>
    <row r="20" spans="2:19" x14ac:dyDescent="0.35">
      <c r="B20" s="274" t="s">
        <v>18</v>
      </c>
      <c r="C20" s="275"/>
      <c r="D20" s="275"/>
      <c r="E20" s="275"/>
      <c r="F20" s="275"/>
      <c r="G20" s="275"/>
      <c r="H20" s="275"/>
      <c r="I20" s="275"/>
      <c r="J20" s="275"/>
      <c r="K20" s="275"/>
      <c r="L20" s="275"/>
      <c r="M20" s="276"/>
      <c r="N20" s="251">
        <v>0</v>
      </c>
      <c r="O20" s="251"/>
      <c r="P20" s="251"/>
      <c r="Q20" s="251"/>
    </row>
    <row r="21" spans="2:19" x14ac:dyDescent="0.35">
      <c r="B21" s="243" t="s">
        <v>30</v>
      </c>
      <c r="C21" s="243"/>
      <c r="D21" s="243"/>
      <c r="E21" s="243"/>
      <c r="F21" s="243"/>
      <c r="G21" s="243"/>
      <c r="H21" s="243"/>
      <c r="I21" s="243"/>
      <c r="J21" s="243"/>
      <c r="K21" s="243"/>
      <c r="L21" s="243"/>
      <c r="M21" s="243"/>
      <c r="N21" s="244">
        <f>N22+N23</f>
        <v>0</v>
      </c>
      <c r="O21" s="244"/>
      <c r="P21" s="244"/>
      <c r="Q21" s="244"/>
    </row>
    <row r="22" spans="2:19" x14ac:dyDescent="0.35">
      <c r="B22" s="255" t="s">
        <v>53</v>
      </c>
      <c r="C22" s="255"/>
      <c r="D22" s="255"/>
      <c r="E22" s="255"/>
      <c r="F22" s="255"/>
      <c r="G22" s="255"/>
      <c r="H22" s="255"/>
      <c r="I22" s="255"/>
      <c r="J22" s="255"/>
      <c r="K22" s="255"/>
      <c r="L22" s="255"/>
      <c r="M22" s="255"/>
      <c r="N22" s="251">
        <f>K45</f>
        <v>0</v>
      </c>
      <c r="O22" s="251"/>
      <c r="P22" s="251"/>
      <c r="Q22" s="251"/>
      <c r="R22" s="61"/>
    </row>
    <row r="23" spans="2:19" x14ac:dyDescent="0.35">
      <c r="B23" s="248" t="s">
        <v>171</v>
      </c>
      <c r="C23" s="249"/>
      <c r="D23" s="249"/>
      <c r="E23" s="249"/>
      <c r="F23" s="249"/>
      <c r="G23" s="249"/>
      <c r="H23" s="249"/>
      <c r="I23" s="249"/>
      <c r="J23" s="249"/>
      <c r="K23" s="249"/>
      <c r="L23" s="249"/>
      <c r="M23" s="250"/>
      <c r="N23" s="251">
        <v>0</v>
      </c>
      <c r="O23" s="251"/>
      <c r="P23" s="251"/>
      <c r="Q23" s="251"/>
      <c r="R23" s="61"/>
    </row>
    <row r="24" spans="2:19" x14ac:dyDescent="0.35">
      <c r="B24" s="261" t="s">
        <v>31</v>
      </c>
      <c r="C24" s="261"/>
      <c r="D24" s="261"/>
      <c r="E24" s="261"/>
      <c r="F24" s="261"/>
      <c r="G24" s="261"/>
      <c r="H24" s="261"/>
      <c r="I24" s="261"/>
      <c r="J24" s="261"/>
      <c r="K24" s="261"/>
      <c r="L24" s="261"/>
      <c r="M24" s="261"/>
      <c r="N24" s="244">
        <f>N25</f>
        <v>3074030</v>
      </c>
      <c r="O24" s="244"/>
      <c r="P24" s="244"/>
      <c r="Q24" s="244"/>
    </row>
    <row r="25" spans="2:19" x14ac:dyDescent="0.35">
      <c r="B25" s="256" t="s">
        <v>54</v>
      </c>
      <c r="C25" s="256"/>
      <c r="D25" s="256"/>
      <c r="E25" s="256"/>
      <c r="F25" s="256"/>
      <c r="G25" s="256"/>
      <c r="H25" s="256"/>
      <c r="I25" s="256"/>
      <c r="J25" s="256"/>
      <c r="K25" s="256"/>
      <c r="L25" s="256"/>
      <c r="M25" s="256"/>
      <c r="N25" s="251">
        <f>L45</f>
        <v>3074030</v>
      </c>
      <c r="O25" s="251"/>
      <c r="P25" s="251"/>
      <c r="Q25" s="251"/>
    </row>
    <row r="26" spans="2:19" x14ac:dyDescent="0.35">
      <c r="B26" s="243" t="s">
        <v>32</v>
      </c>
      <c r="C26" s="243"/>
      <c r="D26" s="243"/>
      <c r="E26" s="243"/>
      <c r="F26" s="243"/>
      <c r="G26" s="243"/>
      <c r="H26" s="243"/>
      <c r="I26" s="243"/>
      <c r="J26" s="243"/>
      <c r="K26" s="243"/>
      <c r="L26" s="243"/>
      <c r="M26" s="243"/>
      <c r="N26" s="244">
        <v>0</v>
      </c>
      <c r="O26" s="244"/>
      <c r="P26" s="244"/>
      <c r="Q26" s="244"/>
    </row>
    <row r="27" spans="2:19" x14ac:dyDescent="0.35">
      <c r="B27" s="308" t="s">
        <v>18</v>
      </c>
      <c r="C27" s="308"/>
      <c r="D27" s="308"/>
      <c r="E27" s="308"/>
      <c r="F27" s="308"/>
      <c r="G27" s="308"/>
      <c r="H27" s="308"/>
      <c r="I27" s="308"/>
      <c r="J27" s="308"/>
      <c r="K27" s="308"/>
      <c r="L27" s="308"/>
      <c r="M27" s="308"/>
      <c r="N27" s="251">
        <v>0</v>
      </c>
      <c r="O27" s="251"/>
      <c r="P27" s="251"/>
      <c r="Q27" s="251"/>
    </row>
    <row r="28" spans="2:19" x14ac:dyDescent="0.35">
      <c r="B28" s="252" t="s">
        <v>33</v>
      </c>
      <c r="C28" s="253"/>
      <c r="D28" s="253"/>
      <c r="E28" s="253"/>
      <c r="F28" s="253"/>
      <c r="G28" s="253"/>
      <c r="H28" s="253"/>
      <c r="I28" s="253"/>
      <c r="J28" s="253"/>
      <c r="K28" s="253"/>
      <c r="L28" s="253"/>
      <c r="M28" s="254"/>
      <c r="N28" s="244">
        <f>N29+N30+N31</f>
        <v>542476</v>
      </c>
      <c r="O28" s="244"/>
      <c r="P28" s="244"/>
      <c r="Q28" s="244"/>
    </row>
    <row r="29" spans="2:19" x14ac:dyDescent="0.35">
      <c r="B29" s="255" t="s">
        <v>34</v>
      </c>
      <c r="C29" s="255"/>
      <c r="D29" s="255"/>
      <c r="E29" s="255"/>
      <c r="F29" s="255"/>
      <c r="G29" s="255"/>
      <c r="H29" s="255"/>
      <c r="I29" s="255"/>
      <c r="J29" s="255"/>
      <c r="K29" s="255"/>
      <c r="L29" s="255"/>
      <c r="M29" s="255"/>
      <c r="N29" s="251">
        <f>M43</f>
        <v>542476</v>
      </c>
      <c r="O29" s="251"/>
      <c r="P29" s="251"/>
      <c r="Q29" s="251"/>
    </row>
    <row r="30" spans="2:19" x14ac:dyDescent="0.35">
      <c r="B30" s="255" t="s">
        <v>35</v>
      </c>
      <c r="C30" s="255"/>
      <c r="D30" s="255"/>
      <c r="E30" s="255"/>
      <c r="F30" s="255"/>
      <c r="G30" s="255"/>
      <c r="H30" s="255"/>
      <c r="I30" s="255"/>
      <c r="J30" s="255"/>
      <c r="K30" s="255"/>
      <c r="L30" s="255"/>
      <c r="M30" s="255"/>
      <c r="N30" s="251">
        <v>0</v>
      </c>
      <c r="O30" s="251"/>
      <c r="P30" s="251"/>
      <c r="Q30" s="251"/>
    </row>
    <row r="31" spans="2:19" x14ac:dyDescent="0.35">
      <c r="B31" s="255" t="s">
        <v>36</v>
      </c>
      <c r="C31" s="255"/>
      <c r="D31" s="255"/>
      <c r="E31" s="255"/>
      <c r="F31" s="255"/>
      <c r="G31" s="255"/>
      <c r="H31" s="255"/>
      <c r="I31" s="255"/>
      <c r="J31" s="255"/>
      <c r="K31" s="255"/>
      <c r="L31" s="255"/>
      <c r="M31" s="255"/>
      <c r="N31" s="251">
        <v>0</v>
      </c>
      <c r="O31" s="251"/>
      <c r="P31" s="251"/>
      <c r="Q31" s="251"/>
    </row>
    <row r="32" spans="2:19" x14ac:dyDescent="0.35">
      <c r="B32" s="243" t="s">
        <v>37</v>
      </c>
      <c r="C32" s="243"/>
      <c r="D32" s="243"/>
      <c r="E32" s="243"/>
      <c r="F32" s="243"/>
      <c r="G32" s="243"/>
      <c r="H32" s="243"/>
      <c r="I32" s="243"/>
      <c r="J32" s="243"/>
      <c r="K32" s="243"/>
      <c r="L32" s="243"/>
      <c r="M32" s="243"/>
      <c r="N32" s="244">
        <f>N18+N28</f>
        <v>3616506</v>
      </c>
      <c r="O32" s="244"/>
      <c r="P32" s="244"/>
      <c r="Q32" s="244"/>
    </row>
    <row r="35" spans="2:19" x14ac:dyDescent="0.35">
      <c r="B35" s="13" t="s">
        <v>25</v>
      </c>
    </row>
    <row r="36" spans="2:19" x14ac:dyDescent="0.35">
      <c r="B36" s="258" t="s">
        <v>57</v>
      </c>
      <c r="C36" s="258" t="s">
        <v>58</v>
      </c>
      <c r="D36" s="258" t="s">
        <v>0</v>
      </c>
      <c r="E36" s="258" t="s">
        <v>1</v>
      </c>
      <c r="F36" s="258" t="s">
        <v>59</v>
      </c>
      <c r="G36" s="258" t="s">
        <v>284</v>
      </c>
      <c r="H36" s="259" t="s">
        <v>2</v>
      </c>
      <c r="I36" s="260" t="s">
        <v>3</v>
      </c>
      <c r="J36" s="260"/>
      <c r="K36" s="260"/>
      <c r="L36" s="260"/>
      <c r="M36" s="260"/>
      <c r="N36" s="258" t="s">
        <v>60</v>
      </c>
      <c r="O36" s="258"/>
      <c r="P36" s="258" t="s">
        <v>4</v>
      </c>
      <c r="Q36" s="258" t="s">
        <v>5</v>
      </c>
    </row>
    <row r="37" spans="2:19" ht="26.25" customHeight="1" x14ac:dyDescent="0.35">
      <c r="B37" s="258"/>
      <c r="C37" s="258"/>
      <c r="D37" s="258"/>
      <c r="E37" s="258"/>
      <c r="F37" s="258"/>
      <c r="G37" s="258"/>
      <c r="H37" s="259"/>
      <c r="I37" s="260" t="s">
        <v>6</v>
      </c>
      <c r="J37" s="260" t="s">
        <v>7</v>
      </c>
      <c r="K37" s="260"/>
      <c r="L37" s="260"/>
      <c r="M37" s="303" t="s">
        <v>8</v>
      </c>
      <c r="N37" s="258" t="s">
        <v>301</v>
      </c>
      <c r="O37" s="304" t="s">
        <v>246</v>
      </c>
      <c r="P37" s="258"/>
      <c r="Q37" s="258"/>
    </row>
    <row r="38" spans="2:19" ht="52.5" x14ac:dyDescent="0.35">
      <c r="B38" s="258"/>
      <c r="C38" s="258"/>
      <c r="D38" s="258"/>
      <c r="E38" s="258"/>
      <c r="F38" s="258"/>
      <c r="G38" s="258"/>
      <c r="H38" s="259"/>
      <c r="I38" s="260"/>
      <c r="J38" s="10" t="s">
        <v>9</v>
      </c>
      <c r="K38" s="10" t="s">
        <v>10</v>
      </c>
      <c r="L38" s="10" t="s">
        <v>11</v>
      </c>
      <c r="M38" s="303"/>
      <c r="N38" s="258"/>
      <c r="O38" s="304"/>
      <c r="P38" s="258"/>
      <c r="Q38" s="258"/>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64" t="s">
        <v>674</v>
      </c>
      <c r="C40" s="289" t="s">
        <v>13</v>
      </c>
      <c r="D40" s="289" t="s">
        <v>176</v>
      </c>
      <c r="E40" s="289" t="s">
        <v>631</v>
      </c>
      <c r="F40" s="289" t="s">
        <v>14</v>
      </c>
      <c r="G40" s="289" t="s">
        <v>518</v>
      </c>
      <c r="H40" s="289" t="s">
        <v>15</v>
      </c>
      <c r="I40" s="292">
        <f>SUM(I43:I44)</f>
        <v>3616506</v>
      </c>
      <c r="J40" s="292">
        <f>SUM(J43:J44)</f>
        <v>0</v>
      </c>
      <c r="K40" s="292">
        <f>SUM(K43:K44)</f>
        <v>0</v>
      </c>
      <c r="L40" s="292">
        <f>SUM(L43:L44)</f>
        <v>3074030</v>
      </c>
      <c r="M40" s="292">
        <f>SUM(M43:M44)</f>
        <v>542476</v>
      </c>
      <c r="N40" s="44" t="s">
        <v>632</v>
      </c>
      <c r="O40" s="90">
        <f>O43</f>
        <v>32</v>
      </c>
      <c r="P40" s="457" t="s">
        <v>315</v>
      </c>
      <c r="Q40" s="457" t="s">
        <v>468</v>
      </c>
    </row>
    <row r="41" spans="2:19" ht="21" x14ac:dyDescent="0.35">
      <c r="B41" s="364"/>
      <c r="C41" s="289"/>
      <c r="D41" s="289"/>
      <c r="E41" s="289"/>
      <c r="F41" s="289"/>
      <c r="G41" s="289"/>
      <c r="H41" s="289"/>
      <c r="I41" s="292"/>
      <c r="J41" s="292"/>
      <c r="K41" s="292"/>
      <c r="L41" s="292"/>
      <c r="M41" s="292"/>
      <c r="N41" s="44" t="s">
        <v>633</v>
      </c>
      <c r="O41" s="41">
        <f>O44</f>
        <v>10000</v>
      </c>
      <c r="P41" s="457"/>
      <c r="Q41" s="457"/>
    </row>
    <row r="42" spans="2:19" ht="21" x14ac:dyDescent="0.35">
      <c r="B42" s="42" t="s">
        <v>16</v>
      </c>
      <c r="C42" s="2"/>
      <c r="D42" s="2"/>
      <c r="E42" s="2"/>
      <c r="F42" s="2"/>
      <c r="G42" s="2"/>
      <c r="H42" s="2"/>
      <c r="I42" s="7"/>
      <c r="J42" s="58"/>
      <c r="K42" s="81"/>
      <c r="L42" s="81"/>
      <c r="M42" s="58"/>
      <c r="N42" s="2"/>
      <c r="O42" s="6"/>
      <c r="P42" s="106"/>
      <c r="Q42" s="107"/>
    </row>
    <row r="43" spans="2:19" ht="23.25" customHeight="1" x14ac:dyDescent="0.35">
      <c r="B43" s="458" t="s">
        <v>634</v>
      </c>
      <c r="C43" s="94"/>
      <c r="D43" s="459" t="s">
        <v>23</v>
      </c>
      <c r="E43" s="459" t="s">
        <v>635</v>
      </c>
      <c r="F43" s="94"/>
      <c r="G43" s="459" t="s">
        <v>518</v>
      </c>
      <c r="H43" s="94"/>
      <c r="I43" s="318">
        <f>SUM(J43:M44)</f>
        <v>3616506</v>
      </c>
      <c r="J43" s="318">
        <v>0</v>
      </c>
      <c r="K43" s="318">
        <v>0</v>
      </c>
      <c r="L43" s="318">
        <v>3074030</v>
      </c>
      <c r="M43" s="318">
        <v>542476</v>
      </c>
      <c r="N43" s="80" t="s">
        <v>632</v>
      </c>
      <c r="O43" s="104">
        <v>32</v>
      </c>
      <c r="P43" s="461" t="s">
        <v>315</v>
      </c>
      <c r="Q43" s="461" t="s">
        <v>468</v>
      </c>
    </row>
    <row r="44" spans="2:19" ht="21" x14ac:dyDescent="0.35">
      <c r="B44" s="458"/>
      <c r="C44" s="95"/>
      <c r="D44" s="460"/>
      <c r="E44" s="460"/>
      <c r="F44" s="95"/>
      <c r="G44" s="460"/>
      <c r="H44" s="95"/>
      <c r="I44" s="320"/>
      <c r="J44" s="320"/>
      <c r="K44" s="320"/>
      <c r="L44" s="320"/>
      <c r="M44" s="320"/>
      <c r="N44" s="80" t="s">
        <v>633</v>
      </c>
      <c r="O44" s="163">
        <v>10000</v>
      </c>
      <c r="P44" s="461"/>
      <c r="Q44" s="461"/>
    </row>
    <row r="45" spans="2:19" x14ac:dyDescent="0.35">
      <c r="B45" s="287" t="s">
        <v>12</v>
      </c>
      <c r="C45" s="287"/>
      <c r="D45" s="287"/>
      <c r="E45" s="287"/>
      <c r="F45" s="287"/>
      <c r="G45" s="287"/>
      <c r="H45" s="287"/>
      <c r="I45" s="9">
        <f>I40</f>
        <v>3616506</v>
      </c>
      <c r="J45" s="9">
        <f>J40</f>
        <v>0</v>
      </c>
      <c r="K45" s="82">
        <f>K40</f>
        <v>0</v>
      </c>
      <c r="L45" s="82">
        <f>L40</f>
        <v>3074030</v>
      </c>
      <c r="M45" s="9">
        <f>M40</f>
        <v>542476</v>
      </c>
      <c r="N45" s="288"/>
      <c r="O45" s="288"/>
      <c r="P45" s="288"/>
      <c r="Q45" s="288"/>
    </row>
    <row r="46" spans="2:19" ht="14.5" customHeight="1" x14ac:dyDescent="0.35">
      <c r="B46" s="24"/>
      <c r="C46" s="277"/>
      <c r="D46" s="277"/>
      <c r="E46" s="277"/>
      <c r="F46" s="277"/>
      <c r="G46" s="277"/>
      <c r="H46" s="277"/>
      <c r="I46" s="277"/>
      <c r="J46" s="277"/>
      <c r="K46" s="277"/>
      <c r="L46" s="277"/>
      <c r="M46" s="277"/>
      <c r="N46" s="277"/>
      <c r="O46" s="277"/>
      <c r="P46" s="277"/>
      <c r="Q46" s="277"/>
    </row>
    <row r="48" spans="2:19" x14ac:dyDescent="0.35">
      <c r="B48" s="21" t="s">
        <v>152</v>
      </c>
    </row>
    <row r="49" spans="2:19" ht="15" customHeight="1" x14ac:dyDescent="0.35">
      <c r="B49" s="14" t="s">
        <v>39</v>
      </c>
      <c r="C49" s="273" t="s">
        <v>153</v>
      </c>
      <c r="D49" s="273"/>
      <c r="E49" s="273"/>
      <c r="F49" s="351" t="s">
        <v>154</v>
      </c>
      <c r="G49" s="352"/>
      <c r="H49" s="352"/>
      <c r="I49" s="352"/>
      <c r="J49" s="353"/>
      <c r="K49" s="273" t="s">
        <v>155</v>
      </c>
      <c r="L49" s="273"/>
      <c r="M49" s="273"/>
      <c r="N49" s="273"/>
      <c r="O49" s="273"/>
      <c r="P49" s="273"/>
      <c r="Q49" s="273"/>
    </row>
    <row r="50" spans="2:19" s="47" customFormat="1" ht="12" x14ac:dyDescent="0.3">
      <c r="B50" s="56">
        <v>1</v>
      </c>
      <c r="C50" s="242">
        <v>2</v>
      </c>
      <c r="D50" s="242"/>
      <c r="E50" s="242"/>
      <c r="F50" s="327">
        <v>3</v>
      </c>
      <c r="G50" s="328"/>
      <c r="H50" s="328"/>
      <c r="I50" s="328"/>
      <c r="J50" s="329"/>
      <c r="K50" s="242">
        <v>4</v>
      </c>
      <c r="L50" s="242"/>
      <c r="M50" s="242"/>
      <c r="N50" s="242"/>
      <c r="O50" s="242"/>
      <c r="P50" s="242"/>
      <c r="Q50" s="242"/>
      <c r="S50" s="48"/>
    </row>
    <row r="51" spans="2:19" s="18" customFormat="1" ht="14" x14ac:dyDescent="0.3">
      <c r="B51" s="22"/>
      <c r="C51" s="330" t="s">
        <v>164</v>
      </c>
      <c r="D51" s="331"/>
      <c r="E51" s="332"/>
      <c r="F51" s="333"/>
      <c r="G51" s="334"/>
      <c r="H51" s="334"/>
      <c r="I51" s="334"/>
      <c r="J51" s="335"/>
      <c r="K51" s="336"/>
      <c r="L51" s="336"/>
      <c r="M51" s="336"/>
      <c r="N51" s="336"/>
      <c r="O51" s="336"/>
      <c r="P51" s="336"/>
      <c r="Q51" s="336"/>
      <c r="S51" s="26"/>
    </row>
    <row r="54" spans="2:19" x14ac:dyDescent="0.35">
      <c r="B54" s="21" t="s">
        <v>156</v>
      </c>
    </row>
    <row r="55" spans="2:19" ht="15" customHeight="1" x14ac:dyDescent="0.35">
      <c r="B55" s="14" t="s">
        <v>39</v>
      </c>
      <c r="C55" s="273" t="s">
        <v>157</v>
      </c>
      <c r="D55" s="273"/>
      <c r="E55" s="273"/>
      <c r="F55" s="273" t="s">
        <v>154</v>
      </c>
      <c r="G55" s="273"/>
      <c r="H55" s="273"/>
      <c r="I55" s="273"/>
      <c r="J55" s="273"/>
      <c r="K55" s="273" t="s">
        <v>158</v>
      </c>
      <c r="L55" s="273"/>
      <c r="M55" s="273"/>
      <c r="N55" s="273"/>
      <c r="O55" s="273"/>
      <c r="P55" s="273"/>
      <c r="Q55" s="273"/>
    </row>
    <row r="56" spans="2:19" s="47" customFormat="1" ht="11.25" customHeight="1" x14ac:dyDescent="0.3">
      <c r="B56" s="56">
        <v>1</v>
      </c>
      <c r="C56" s="242">
        <v>2</v>
      </c>
      <c r="D56" s="242"/>
      <c r="E56" s="242"/>
      <c r="F56" s="242">
        <v>3</v>
      </c>
      <c r="G56" s="242"/>
      <c r="H56" s="242"/>
      <c r="I56" s="242"/>
      <c r="J56" s="242"/>
      <c r="K56" s="242">
        <v>4</v>
      </c>
      <c r="L56" s="242"/>
      <c r="M56" s="242"/>
      <c r="N56" s="242"/>
      <c r="O56" s="242"/>
      <c r="P56" s="242"/>
      <c r="Q56" s="242"/>
      <c r="S56" s="48"/>
    </row>
    <row r="57" spans="2:19" s="18" customFormat="1" ht="14" x14ac:dyDescent="0.3">
      <c r="B57" s="22"/>
      <c r="C57" s="247" t="s">
        <v>164</v>
      </c>
      <c r="D57" s="247"/>
      <c r="E57" s="247"/>
      <c r="F57" s="346"/>
      <c r="G57" s="346"/>
      <c r="H57" s="346"/>
      <c r="I57" s="346"/>
      <c r="J57" s="346"/>
      <c r="K57" s="336"/>
      <c r="L57" s="336"/>
      <c r="M57" s="336"/>
      <c r="N57" s="336"/>
      <c r="O57" s="336"/>
      <c r="P57" s="336"/>
      <c r="Q57" s="336"/>
      <c r="S57" s="26"/>
    </row>
    <row r="60" spans="2:19" x14ac:dyDescent="0.35">
      <c r="B60" s="21" t="s">
        <v>159</v>
      </c>
    </row>
    <row r="61" spans="2:19" ht="47.25" customHeight="1" x14ac:dyDescent="0.35">
      <c r="B61" s="11" t="s">
        <v>39</v>
      </c>
      <c r="C61" s="236" t="s">
        <v>160</v>
      </c>
      <c r="D61" s="236"/>
      <c r="E61" s="236"/>
      <c r="F61" s="337" t="s">
        <v>161</v>
      </c>
      <c r="G61" s="338"/>
      <c r="H61" s="338"/>
      <c r="I61" s="338"/>
      <c r="J61" s="338"/>
      <c r="K61" s="338"/>
      <c r="L61" s="338"/>
      <c r="M61" s="338"/>
      <c r="N61" s="338"/>
      <c r="O61" s="338"/>
      <c r="P61" s="338"/>
      <c r="Q61" s="339"/>
    </row>
    <row r="62" spans="2:19" s="64" customFormat="1" ht="12" x14ac:dyDescent="0.3">
      <c r="B62" s="63">
        <v>1</v>
      </c>
      <c r="C62" s="345">
        <v>2</v>
      </c>
      <c r="D62" s="345"/>
      <c r="E62" s="345"/>
      <c r="F62" s="340">
        <v>3</v>
      </c>
      <c r="G62" s="341"/>
      <c r="H62" s="341"/>
      <c r="I62" s="341"/>
      <c r="J62" s="341"/>
      <c r="K62" s="341"/>
      <c r="L62" s="341"/>
      <c r="M62" s="341"/>
      <c r="N62" s="341"/>
      <c r="O62" s="341"/>
      <c r="P62" s="341"/>
      <c r="Q62" s="342"/>
      <c r="S62" s="48"/>
    </row>
    <row r="63" spans="2:19" s="18" customFormat="1" ht="90" customHeight="1" x14ac:dyDescent="0.3">
      <c r="B63" s="12" t="s">
        <v>69</v>
      </c>
      <c r="C63" s="344" t="s">
        <v>636</v>
      </c>
      <c r="D63" s="344"/>
      <c r="E63" s="344"/>
      <c r="F63" s="347" t="s">
        <v>637</v>
      </c>
      <c r="G63" s="348"/>
      <c r="H63" s="348"/>
      <c r="I63" s="348"/>
      <c r="J63" s="348"/>
      <c r="K63" s="348"/>
      <c r="L63" s="348"/>
      <c r="M63" s="348"/>
      <c r="N63" s="348"/>
      <c r="O63" s="348"/>
      <c r="P63" s="348"/>
      <c r="Q63" s="349"/>
      <c r="S63" s="26"/>
    </row>
    <row r="64" spans="2:19" s="18" customFormat="1" ht="14" x14ac:dyDescent="0.3">
      <c r="B64" s="55"/>
      <c r="C64" s="53"/>
      <c r="D64" s="53"/>
      <c r="E64" s="53"/>
      <c r="F64" s="53"/>
      <c r="G64" s="53"/>
      <c r="H64" s="53"/>
      <c r="I64" s="54"/>
      <c r="J64" s="59"/>
      <c r="K64" s="59"/>
      <c r="L64" s="59"/>
      <c r="M64" s="59"/>
      <c r="N64" s="54"/>
      <c r="O64" s="54"/>
      <c r="P64" s="54"/>
      <c r="Q64" s="54"/>
      <c r="S64" s="26"/>
    </row>
    <row r="66" spans="2:19" x14ac:dyDescent="0.35">
      <c r="B66" s="21" t="s">
        <v>162</v>
      </c>
    </row>
    <row r="67" spans="2:19" x14ac:dyDescent="0.35">
      <c r="B67" s="14" t="s">
        <v>39</v>
      </c>
      <c r="C67" s="273" t="s">
        <v>163</v>
      </c>
      <c r="D67" s="273"/>
      <c r="E67" s="273"/>
      <c r="F67" s="273"/>
      <c r="G67" s="273"/>
      <c r="H67" s="273"/>
      <c r="I67" s="273"/>
      <c r="J67" s="273"/>
      <c r="K67" s="273"/>
      <c r="L67" s="273"/>
      <c r="M67" s="273"/>
      <c r="N67" s="273"/>
      <c r="O67" s="273"/>
      <c r="P67" s="273"/>
      <c r="Q67" s="273"/>
    </row>
    <row r="68" spans="2:19" s="47" customFormat="1" ht="12" x14ac:dyDescent="0.3">
      <c r="B68" s="63">
        <v>1</v>
      </c>
      <c r="C68" s="242">
        <v>2</v>
      </c>
      <c r="D68" s="242"/>
      <c r="E68" s="242"/>
      <c r="F68" s="242"/>
      <c r="G68" s="242"/>
      <c r="H68" s="242"/>
      <c r="I68" s="242"/>
      <c r="J68" s="242"/>
      <c r="K68" s="242"/>
      <c r="L68" s="242"/>
      <c r="M68" s="242"/>
      <c r="N68" s="242"/>
      <c r="O68" s="242"/>
      <c r="P68" s="242"/>
      <c r="Q68" s="242"/>
      <c r="S68" s="48"/>
    </row>
    <row r="69" spans="2:19" s="18" customFormat="1" ht="14" x14ac:dyDescent="0.3">
      <c r="B69" s="22"/>
      <c r="C69" s="247" t="s">
        <v>164</v>
      </c>
      <c r="D69" s="247"/>
      <c r="E69" s="247"/>
      <c r="F69" s="247"/>
      <c r="G69" s="247"/>
      <c r="H69" s="247"/>
      <c r="I69" s="247"/>
      <c r="J69" s="247"/>
      <c r="K69" s="247"/>
      <c r="L69" s="247"/>
      <c r="M69" s="247"/>
      <c r="N69" s="247"/>
      <c r="O69" s="247"/>
      <c r="P69" s="247"/>
      <c r="Q69" s="247"/>
      <c r="S69" s="26"/>
    </row>
  </sheetData>
  <mergeCells count="123">
    <mergeCell ref="C67:Q67"/>
    <mergeCell ref="C68:Q68"/>
    <mergeCell ref="C69:Q69"/>
    <mergeCell ref="C61:E61"/>
    <mergeCell ref="F61:Q61"/>
    <mergeCell ref="C62:E62"/>
    <mergeCell ref="F62:Q62"/>
    <mergeCell ref="C63:E63"/>
    <mergeCell ref="F63:Q63"/>
    <mergeCell ref="C56:E56"/>
    <mergeCell ref="F56:J56"/>
    <mergeCell ref="K56:Q56"/>
    <mergeCell ref="C57:E57"/>
    <mergeCell ref="F57:J57"/>
    <mergeCell ref="K57:Q57"/>
    <mergeCell ref="C51:E51"/>
    <mergeCell ref="F51:J51"/>
    <mergeCell ref="K51:Q51"/>
    <mergeCell ref="C55:E55"/>
    <mergeCell ref="F55:J55"/>
    <mergeCell ref="K55:Q55"/>
    <mergeCell ref="C49:E49"/>
    <mergeCell ref="F49:J49"/>
    <mergeCell ref="K49:Q49"/>
    <mergeCell ref="C50:E50"/>
    <mergeCell ref="F50:J50"/>
    <mergeCell ref="K50:Q50"/>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topLeftCell="F1" zoomScale="90" zoomScaleNormal="90" workbookViewId="0">
      <pane ySplit="8" topLeftCell="A9" activePane="bottomLeft" state="frozen"/>
      <selection pane="bottomLeft" activeCell="O18" sqref="O18"/>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0.54296875" customWidth="1"/>
    <col min="13" max="13" width="13.26953125" customWidth="1"/>
    <col min="14" max="14" width="12.1796875" customWidth="1"/>
    <col min="15" max="15" width="12.54296875" customWidth="1"/>
    <col min="16" max="16" width="11.1796875" customWidth="1"/>
  </cols>
  <sheetData>
    <row r="2" spans="2:16" x14ac:dyDescent="0.35">
      <c r="B2" s="234" t="s">
        <v>83</v>
      </c>
      <c r="C2" s="235"/>
      <c r="D2" s="235"/>
      <c r="E2" s="235"/>
      <c r="F2" s="235"/>
      <c r="G2" s="235"/>
      <c r="H2" s="235"/>
      <c r="I2" s="235"/>
      <c r="J2" s="235"/>
      <c r="K2" s="235"/>
      <c r="L2" s="235"/>
    </row>
    <row r="3" spans="2:16" x14ac:dyDescent="0.35">
      <c r="B3" s="234" t="s">
        <v>84</v>
      </c>
      <c r="C3" s="235"/>
      <c r="D3" s="235"/>
      <c r="E3" s="235"/>
      <c r="F3" s="235"/>
      <c r="G3" s="235"/>
      <c r="H3" s="235"/>
      <c r="I3" s="235"/>
      <c r="J3" s="235"/>
      <c r="K3" s="235"/>
      <c r="L3" s="235"/>
    </row>
    <row r="5" spans="2:16" ht="15.5" x14ac:dyDescent="0.35">
      <c r="B5" s="17" t="s">
        <v>70</v>
      </c>
      <c r="J5" s="32"/>
      <c r="K5" s="32"/>
    </row>
    <row r="6" spans="2:16" x14ac:dyDescent="0.35">
      <c r="B6" s="236" t="s">
        <v>39</v>
      </c>
      <c r="C6" s="236" t="s">
        <v>61</v>
      </c>
      <c r="D6" s="236"/>
      <c r="E6" s="236" t="s">
        <v>62</v>
      </c>
      <c r="F6" s="236" t="s">
        <v>63</v>
      </c>
      <c r="G6" s="236" t="s">
        <v>64</v>
      </c>
      <c r="H6" s="236" t="s">
        <v>143</v>
      </c>
      <c r="I6" s="236" t="s">
        <v>122</v>
      </c>
      <c r="J6" s="236" t="s">
        <v>459</v>
      </c>
      <c r="K6" s="236"/>
      <c r="L6" s="236"/>
    </row>
    <row r="7" spans="2:16" ht="42" x14ac:dyDescent="0.35">
      <c r="B7" s="236"/>
      <c r="C7" s="76" t="s">
        <v>65</v>
      </c>
      <c r="D7" s="76" t="s">
        <v>66</v>
      </c>
      <c r="E7" s="236"/>
      <c r="F7" s="236"/>
      <c r="G7" s="236"/>
      <c r="H7" s="236"/>
      <c r="I7" s="236"/>
      <c r="J7" s="148" t="s">
        <v>6</v>
      </c>
      <c r="K7" s="148" t="s">
        <v>67</v>
      </c>
      <c r="L7" s="148" t="s">
        <v>68</v>
      </c>
    </row>
    <row r="8" spans="2:16" s="47" customFormat="1" ht="12" x14ac:dyDescent="0.3">
      <c r="B8" s="68">
        <v>1</v>
      </c>
      <c r="C8" s="68">
        <v>2</v>
      </c>
      <c r="D8" s="68">
        <v>3</v>
      </c>
      <c r="E8" s="68">
        <v>4</v>
      </c>
      <c r="F8" s="68">
        <v>5</v>
      </c>
      <c r="G8" s="68">
        <v>6</v>
      </c>
      <c r="H8" s="68">
        <v>7</v>
      </c>
      <c r="I8" s="68">
        <v>8</v>
      </c>
      <c r="J8" s="68">
        <v>9</v>
      </c>
      <c r="K8" s="68">
        <v>10</v>
      </c>
      <c r="L8" s="68">
        <v>11</v>
      </c>
    </row>
    <row r="9" spans="2:16" ht="42" x14ac:dyDescent="0.35">
      <c r="B9" s="142" t="s">
        <v>69</v>
      </c>
      <c r="C9" s="136" t="s">
        <v>285</v>
      </c>
      <c r="D9" s="136" t="s">
        <v>286</v>
      </c>
      <c r="E9" s="136" t="s">
        <v>117</v>
      </c>
      <c r="F9" s="149" t="s">
        <v>18</v>
      </c>
      <c r="G9" s="149" t="s">
        <v>18</v>
      </c>
      <c r="H9" s="136" t="s">
        <v>144</v>
      </c>
      <c r="I9" s="136" t="s">
        <v>148</v>
      </c>
      <c r="J9" s="197">
        <f>'IV skyrius IV sk'!N35</f>
        <v>25710543.600000001</v>
      </c>
      <c r="K9" s="137">
        <f>'IV skyrius IV sk'!N27</f>
        <v>21853960</v>
      </c>
      <c r="L9" s="137">
        <v>0</v>
      </c>
    </row>
    <row r="10" spans="2:16" ht="28" x14ac:dyDescent="0.35">
      <c r="B10" s="142" t="s">
        <v>45</v>
      </c>
      <c r="C10" s="136" t="s">
        <v>123</v>
      </c>
      <c r="D10" s="136" t="s">
        <v>124</v>
      </c>
      <c r="E10" s="136" t="s">
        <v>118</v>
      </c>
      <c r="F10" s="149" t="s">
        <v>18</v>
      </c>
      <c r="G10" s="149" t="s">
        <v>18</v>
      </c>
      <c r="H10" s="136" t="s">
        <v>282</v>
      </c>
      <c r="I10" s="136" t="s">
        <v>148</v>
      </c>
      <c r="J10" s="197">
        <f>'IV skyrius III sk'!N33</f>
        <v>1360037.29</v>
      </c>
      <c r="K10" s="137">
        <f>'IV skyrius III sk'!N25</f>
        <v>1156031.68</v>
      </c>
      <c r="L10" s="137">
        <v>0</v>
      </c>
      <c r="M10" s="32"/>
      <c r="P10" s="32"/>
    </row>
    <row r="11" spans="2:16" ht="42" x14ac:dyDescent="0.35">
      <c r="B11" s="142" t="s">
        <v>47</v>
      </c>
      <c r="C11" s="136" t="s">
        <v>573</v>
      </c>
      <c r="D11" s="136" t="s">
        <v>125</v>
      </c>
      <c r="E11" s="136" t="s">
        <v>118</v>
      </c>
      <c r="F11" s="136" t="s">
        <v>117</v>
      </c>
      <c r="G11" s="149" t="s">
        <v>18</v>
      </c>
      <c r="H11" s="136" t="s">
        <v>145</v>
      </c>
      <c r="I11" s="136" t="s">
        <v>148</v>
      </c>
      <c r="J11" s="197" cm="1">
        <f t="array" ref="J11">'IV skyrius X sk'!N34:N34</f>
        <v>6944421.2999999998</v>
      </c>
      <c r="K11" s="137" cm="1">
        <f t="array" ref="K11">'IV skyrius X sk'!N27:N27</f>
        <v>5902757</v>
      </c>
      <c r="L11" s="137">
        <v>0</v>
      </c>
      <c r="M11" s="32"/>
      <c r="O11" s="32"/>
      <c r="P11" s="32"/>
    </row>
    <row r="12" spans="2:16" ht="42" x14ac:dyDescent="0.35">
      <c r="B12" s="142" t="s">
        <v>49</v>
      </c>
      <c r="C12" s="150" t="s">
        <v>126</v>
      </c>
      <c r="D12" s="150" t="s">
        <v>127</v>
      </c>
      <c r="E12" s="136" t="s">
        <v>119</v>
      </c>
      <c r="F12" s="136" t="s">
        <v>117</v>
      </c>
      <c r="G12" s="149" t="s">
        <v>18</v>
      </c>
      <c r="H12" s="136" t="s">
        <v>146</v>
      </c>
      <c r="I12" s="136" t="s">
        <v>148</v>
      </c>
      <c r="J12" s="197">
        <f>'IV skyrius I sk'!N36</f>
        <v>9571521.3099999987</v>
      </c>
      <c r="K12" s="137">
        <f>'IV skyrius I sk'!N28</f>
        <v>8135793.0999999996</v>
      </c>
      <c r="L12" s="137">
        <f>'IV skyrius I sk'!N23</f>
        <v>0</v>
      </c>
      <c r="M12" s="32"/>
      <c r="N12" s="32"/>
    </row>
    <row r="13" spans="2:16" ht="28" x14ac:dyDescent="0.35">
      <c r="B13" s="135" t="s">
        <v>51</v>
      </c>
      <c r="C13" s="136" t="s">
        <v>508</v>
      </c>
      <c r="D13" s="136" t="s">
        <v>128</v>
      </c>
      <c r="E13" s="136" t="s">
        <v>101</v>
      </c>
      <c r="F13" s="136" t="s">
        <v>105</v>
      </c>
      <c r="G13" s="149" t="s">
        <v>18</v>
      </c>
      <c r="H13" s="136" t="s">
        <v>147</v>
      </c>
      <c r="I13" s="136" t="s">
        <v>148</v>
      </c>
      <c r="J13" s="197">
        <f>'IV skyrius VIII sk'!I124</f>
        <v>34546364.049999997</v>
      </c>
      <c r="K13" s="137">
        <f>'IV skyrius VIII sk'!L124</f>
        <v>29364404.41</v>
      </c>
      <c r="L13" s="137">
        <v>0</v>
      </c>
    </row>
    <row r="14" spans="2:16" ht="28" x14ac:dyDescent="0.35">
      <c r="B14" s="135" t="s">
        <v>136</v>
      </c>
      <c r="C14" s="185" t="s">
        <v>655</v>
      </c>
      <c r="D14" s="136" t="s">
        <v>129</v>
      </c>
      <c r="E14" s="136" t="s">
        <v>105</v>
      </c>
      <c r="F14" s="136" t="s">
        <v>101</v>
      </c>
      <c r="G14" s="31" t="s">
        <v>18</v>
      </c>
      <c r="H14" s="136" t="s">
        <v>673</v>
      </c>
      <c r="I14" s="136" t="s">
        <v>148</v>
      </c>
      <c r="J14" s="197">
        <f>'IV skyrius XI sk'!N34</f>
        <v>47411440</v>
      </c>
      <c r="K14" s="137">
        <f>'IV skyrius XI sk'!N20</f>
        <v>40299723.5</v>
      </c>
      <c r="L14" s="137">
        <v>0</v>
      </c>
      <c r="M14" s="192"/>
    </row>
    <row r="15" spans="2:16" ht="28" x14ac:dyDescent="0.35">
      <c r="B15" s="135" t="s">
        <v>137</v>
      </c>
      <c r="C15" s="136" t="s">
        <v>130</v>
      </c>
      <c r="D15" s="136" t="s">
        <v>131</v>
      </c>
      <c r="E15" s="136" t="s">
        <v>121</v>
      </c>
      <c r="F15" s="31" t="s">
        <v>18</v>
      </c>
      <c r="G15" s="31" t="s">
        <v>18</v>
      </c>
      <c r="H15" s="136" t="s">
        <v>146</v>
      </c>
      <c r="I15" s="136" t="s">
        <v>148</v>
      </c>
      <c r="J15" s="197">
        <f>'IV skyrius II sk'!N31</f>
        <v>1235294</v>
      </c>
      <c r="K15" s="137">
        <f>'IV skyrius II sk'!N23</f>
        <v>1049999.8999999999</v>
      </c>
      <c r="L15" s="137">
        <v>0</v>
      </c>
    </row>
    <row r="16" spans="2:16" ht="28" x14ac:dyDescent="0.35">
      <c r="B16" s="135" t="s">
        <v>138</v>
      </c>
      <c r="C16" s="136" t="s">
        <v>371</v>
      </c>
      <c r="D16" s="136" t="s">
        <v>132</v>
      </c>
      <c r="E16" s="136" t="s">
        <v>121</v>
      </c>
      <c r="F16" s="136" t="s">
        <v>115</v>
      </c>
      <c r="G16" s="31" t="s">
        <v>18</v>
      </c>
      <c r="H16" s="136" t="s">
        <v>146</v>
      </c>
      <c r="I16" s="136" t="s">
        <v>148</v>
      </c>
      <c r="J16" s="197">
        <f>'IV skyrius V sk'!I63</f>
        <v>12633383.399999999</v>
      </c>
      <c r="K16" s="137">
        <f>'IV skyrius V sk'!L63</f>
        <v>7580375.8899999997</v>
      </c>
      <c r="L16" s="137">
        <v>0</v>
      </c>
    </row>
    <row r="17" spans="2:14" ht="28" x14ac:dyDescent="0.35">
      <c r="B17" s="135" t="s">
        <v>139</v>
      </c>
      <c r="C17" s="136" t="s">
        <v>398</v>
      </c>
      <c r="D17" s="136" t="s">
        <v>133</v>
      </c>
      <c r="E17" s="136" t="s">
        <v>115</v>
      </c>
      <c r="F17" s="31" t="s">
        <v>18</v>
      </c>
      <c r="G17" s="31" t="s">
        <v>18</v>
      </c>
      <c r="H17" s="136" t="s">
        <v>146</v>
      </c>
      <c r="I17" s="136" t="s">
        <v>148</v>
      </c>
      <c r="J17" s="197">
        <f>'IV skyrius VI sk'!I69</f>
        <v>22009027.539999999</v>
      </c>
      <c r="K17" s="137">
        <f>'IV skyrius VI sk'!L69</f>
        <v>11004463.77</v>
      </c>
      <c r="L17" s="137">
        <v>0</v>
      </c>
    </row>
    <row r="18" spans="2:14" ht="28" x14ac:dyDescent="0.35">
      <c r="B18" s="135" t="s">
        <v>140</v>
      </c>
      <c r="C18" s="136" t="s">
        <v>667</v>
      </c>
      <c r="D18" s="136" t="s">
        <v>134</v>
      </c>
      <c r="E18" s="136" t="s">
        <v>115</v>
      </c>
      <c r="F18" s="136" t="s">
        <v>121</v>
      </c>
      <c r="G18" s="31" t="s">
        <v>18</v>
      </c>
      <c r="H18" s="136" t="s">
        <v>147</v>
      </c>
      <c r="I18" s="136" t="s">
        <v>148</v>
      </c>
      <c r="J18" s="197">
        <f>'IV skyrius XII sk'!N32</f>
        <v>3616506</v>
      </c>
      <c r="K18" s="137">
        <f>'IV skyrius XII sk'!N25</f>
        <v>3074030</v>
      </c>
      <c r="L18" s="137">
        <v>0</v>
      </c>
      <c r="M18" s="175"/>
    </row>
    <row r="19" spans="2:14" ht="28" x14ac:dyDescent="0.35">
      <c r="B19" s="135" t="s">
        <v>141</v>
      </c>
      <c r="C19" s="136" t="s">
        <v>512</v>
      </c>
      <c r="D19" s="136" t="s">
        <v>510</v>
      </c>
      <c r="E19" s="136" t="s">
        <v>115</v>
      </c>
      <c r="F19" s="136" t="s">
        <v>121</v>
      </c>
      <c r="G19" s="31" t="s">
        <v>18</v>
      </c>
      <c r="H19" s="136" t="s">
        <v>147</v>
      </c>
      <c r="I19" s="136" t="s">
        <v>148</v>
      </c>
      <c r="J19" s="197" cm="1">
        <f t="array" ref="J19">'IV skyrius IX sk'!N31:N31</f>
        <v>673529.42</v>
      </c>
      <c r="K19" s="137" cm="1">
        <f t="array" ref="K19">'IV skyrius IX sk'!N24:N24</f>
        <v>572500</v>
      </c>
      <c r="L19" s="137">
        <v>0</v>
      </c>
    </row>
    <row r="20" spans="2:14" ht="28" x14ac:dyDescent="0.35">
      <c r="B20" s="135" t="s">
        <v>142</v>
      </c>
      <c r="C20" s="136" t="s">
        <v>418</v>
      </c>
      <c r="D20" s="136" t="s">
        <v>135</v>
      </c>
      <c r="E20" s="136" t="s">
        <v>115</v>
      </c>
      <c r="F20" s="149" t="s">
        <v>18</v>
      </c>
      <c r="G20" s="149" t="s">
        <v>18</v>
      </c>
      <c r="H20" s="136" t="s">
        <v>146</v>
      </c>
      <c r="I20" s="136" t="s">
        <v>148</v>
      </c>
      <c r="J20" s="197">
        <f>'IV skyrius VII sk'!N32</f>
        <v>2495232</v>
      </c>
      <c r="K20" s="137">
        <f>'IV skyrius VII sk'!N24</f>
        <v>2120947.2000000002</v>
      </c>
      <c r="L20" s="137">
        <v>0</v>
      </c>
    </row>
    <row r="21" spans="2:14" x14ac:dyDescent="0.35">
      <c r="B21" s="16"/>
      <c r="C21" s="15" t="s">
        <v>6</v>
      </c>
      <c r="D21" s="15"/>
      <c r="E21" s="15"/>
      <c r="F21" s="15"/>
      <c r="G21" s="15"/>
      <c r="H21" s="15"/>
      <c r="I21" s="15"/>
      <c r="J21" s="198">
        <f>SUM(J9:J20)</f>
        <v>168207299.90999997</v>
      </c>
      <c r="K21" s="195">
        <v>132114987</v>
      </c>
      <c r="L21" s="78">
        <f>SUM(L9:L20)</f>
        <v>0</v>
      </c>
    </row>
    <row r="22" spans="2:14" x14ac:dyDescent="0.35">
      <c r="C22" s="241"/>
      <c r="D22" s="241"/>
      <c r="E22" s="241"/>
      <c r="F22" s="241"/>
      <c r="G22" s="241"/>
      <c r="H22" s="241"/>
      <c r="I22" s="241"/>
      <c r="J22" s="241"/>
      <c r="K22" s="241"/>
      <c r="L22" s="241"/>
      <c r="N22" t="s">
        <v>370</v>
      </c>
    </row>
    <row r="23" spans="2:14" x14ac:dyDescent="0.35">
      <c r="J23" s="32"/>
      <c r="K23" s="32"/>
    </row>
    <row r="24" spans="2:14" x14ac:dyDescent="0.35">
      <c r="B24" s="151"/>
      <c r="K24" s="32"/>
    </row>
    <row r="25" spans="2:14" x14ac:dyDescent="0.35">
      <c r="J25" s="89"/>
      <c r="K25" s="89"/>
    </row>
    <row r="26" spans="2:14" x14ac:dyDescent="0.35">
      <c r="J26" s="32"/>
      <c r="K26" s="32"/>
    </row>
    <row r="27" spans="2:14" x14ac:dyDescent="0.35">
      <c r="J27" s="32"/>
      <c r="K27" s="152"/>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topLeftCell="H1" zoomScaleNormal="100" workbookViewId="0">
      <selection activeCell="R30" sqref="R30"/>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151</v>
      </c>
      <c r="C5" s="235"/>
      <c r="D5" s="235"/>
      <c r="E5" s="235"/>
      <c r="F5" s="235"/>
      <c r="G5" s="235"/>
      <c r="H5" s="235"/>
      <c r="I5" s="235"/>
      <c r="J5" s="235"/>
      <c r="K5" s="235"/>
      <c r="L5" s="235"/>
      <c r="M5" s="235"/>
      <c r="N5" s="235"/>
      <c r="O5" s="235"/>
      <c r="P5" s="235"/>
      <c r="Q5" s="235"/>
    </row>
    <row r="6" spans="2:19" x14ac:dyDescent="0.35">
      <c r="B6" s="235" t="s">
        <v>172</v>
      </c>
      <c r="C6" s="235"/>
      <c r="D6" s="235"/>
      <c r="E6" s="235"/>
      <c r="F6" s="235"/>
      <c r="G6" s="235"/>
      <c r="H6" s="235"/>
      <c r="I6" s="235"/>
      <c r="J6" s="235"/>
      <c r="K6" s="235"/>
      <c r="L6" s="235"/>
      <c r="M6" s="235"/>
      <c r="N6" s="235"/>
      <c r="O6" s="235"/>
      <c r="P6" s="235"/>
      <c r="Q6" s="235"/>
    </row>
    <row r="8" spans="2:19" ht="15" customHeight="1" x14ac:dyDescent="0.35">
      <c r="B8" s="245" t="s">
        <v>41</v>
      </c>
      <c r="C8" s="245"/>
      <c r="D8" s="245"/>
      <c r="E8" s="245"/>
      <c r="F8" s="245"/>
      <c r="G8" s="245"/>
      <c r="H8" s="245"/>
      <c r="I8" s="245"/>
      <c r="J8" s="245"/>
      <c r="K8" s="245"/>
      <c r="L8" s="245"/>
      <c r="M8" s="245"/>
      <c r="N8" s="245"/>
      <c r="O8" s="245"/>
      <c r="P8" s="245"/>
      <c r="Q8" s="245"/>
    </row>
    <row r="9" spans="2:19" ht="15" customHeight="1" x14ac:dyDescent="0.35">
      <c r="B9" s="278" t="s">
        <v>39</v>
      </c>
      <c r="C9" s="278" t="s">
        <v>55</v>
      </c>
      <c r="D9" s="278"/>
      <c r="E9" s="257" t="s">
        <v>40</v>
      </c>
      <c r="F9" s="257"/>
      <c r="G9" s="257"/>
      <c r="H9" s="257"/>
      <c r="I9" s="257"/>
      <c r="J9" s="257"/>
      <c r="K9" s="305" t="s">
        <v>44</v>
      </c>
      <c r="L9" s="305"/>
      <c r="M9" s="305"/>
      <c r="N9" s="257" t="s">
        <v>400</v>
      </c>
      <c r="O9" s="257"/>
      <c r="P9" s="257"/>
      <c r="Q9" s="257"/>
    </row>
    <row r="10" spans="2:19" x14ac:dyDescent="0.35">
      <c r="B10" s="278"/>
      <c r="C10" s="278"/>
      <c r="D10" s="278"/>
      <c r="E10" s="257"/>
      <c r="F10" s="257"/>
      <c r="G10" s="257"/>
      <c r="H10" s="257"/>
      <c r="I10" s="257"/>
      <c r="J10" s="257"/>
      <c r="K10" s="305"/>
      <c r="L10" s="305"/>
      <c r="M10" s="305"/>
      <c r="N10" s="11" t="s">
        <v>185</v>
      </c>
      <c r="O10" s="257" t="s">
        <v>186</v>
      </c>
      <c r="P10" s="257"/>
      <c r="Q10" s="257"/>
    </row>
    <row r="11" spans="2:19" s="47" customFormat="1" ht="12" x14ac:dyDescent="0.3">
      <c r="B11" s="45">
        <v>1</v>
      </c>
      <c r="C11" s="284">
        <v>2</v>
      </c>
      <c r="D11" s="284"/>
      <c r="E11" s="282">
        <v>3</v>
      </c>
      <c r="F11" s="282"/>
      <c r="G11" s="282"/>
      <c r="H11" s="282"/>
      <c r="I11" s="282"/>
      <c r="J11" s="282"/>
      <c r="K11" s="283">
        <v>4</v>
      </c>
      <c r="L11" s="283"/>
      <c r="M11" s="283"/>
      <c r="N11" s="46">
        <v>5</v>
      </c>
      <c r="O11" s="282">
        <v>6</v>
      </c>
      <c r="P11" s="282"/>
      <c r="Q11" s="282"/>
      <c r="S11" s="48"/>
    </row>
    <row r="12" spans="2:19" ht="29.25" customHeight="1" x14ac:dyDescent="0.35">
      <c r="B12" s="62" t="s">
        <v>43</v>
      </c>
      <c r="C12" s="262" t="s">
        <v>241</v>
      </c>
      <c r="D12" s="263"/>
      <c r="E12" s="307" t="s">
        <v>42</v>
      </c>
      <c r="F12" s="307"/>
      <c r="G12" s="307"/>
      <c r="H12" s="307"/>
      <c r="I12" s="307"/>
      <c r="J12" s="307"/>
      <c r="K12" s="306">
        <v>0</v>
      </c>
      <c r="L12" s="306"/>
      <c r="M12" s="306"/>
      <c r="N12" s="12">
        <v>0</v>
      </c>
      <c r="O12" s="267">
        <f>O45+O81</f>
        <v>1603</v>
      </c>
      <c r="P12" s="268"/>
      <c r="Q12" s="269"/>
    </row>
    <row r="13" spans="2:19" ht="32.25" customHeight="1" x14ac:dyDescent="0.35">
      <c r="B13" s="62" t="s">
        <v>45</v>
      </c>
      <c r="C13" s="262" t="s">
        <v>242</v>
      </c>
      <c r="D13" s="263"/>
      <c r="E13" s="279" t="s">
        <v>46</v>
      </c>
      <c r="F13" s="280"/>
      <c r="G13" s="280"/>
      <c r="H13" s="280"/>
      <c r="I13" s="280"/>
      <c r="J13" s="281"/>
      <c r="K13" s="264">
        <v>0</v>
      </c>
      <c r="L13" s="265"/>
      <c r="M13" s="266"/>
      <c r="N13" s="12">
        <v>0</v>
      </c>
      <c r="O13" s="267">
        <f>O48+O66</f>
        <v>23</v>
      </c>
      <c r="P13" s="268"/>
      <c r="Q13" s="269"/>
    </row>
    <row r="14" spans="2:19" ht="30" customHeight="1" x14ac:dyDescent="0.35">
      <c r="B14" s="62" t="s">
        <v>47</v>
      </c>
      <c r="C14" s="262" t="s">
        <v>243</v>
      </c>
      <c r="D14" s="263"/>
      <c r="E14" s="279" t="s">
        <v>48</v>
      </c>
      <c r="F14" s="280"/>
      <c r="G14" s="280"/>
      <c r="H14" s="280"/>
      <c r="I14" s="280"/>
      <c r="J14" s="281"/>
      <c r="K14" s="264">
        <v>0</v>
      </c>
      <c r="L14" s="265"/>
      <c r="M14" s="266"/>
      <c r="N14" s="12">
        <v>0</v>
      </c>
      <c r="O14" s="267">
        <f>O62+O79</f>
        <v>6725</v>
      </c>
      <c r="P14" s="268"/>
      <c r="Q14" s="269"/>
    </row>
    <row r="15" spans="2:19" ht="30.75" customHeight="1" x14ac:dyDescent="0.35">
      <c r="B15" s="62" t="s">
        <v>49</v>
      </c>
      <c r="C15" s="262" t="s">
        <v>244</v>
      </c>
      <c r="D15" s="263"/>
      <c r="E15" s="279" t="s">
        <v>50</v>
      </c>
      <c r="F15" s="280"/>
      <c r="G15" s="280"/>
      <c r="H15" s="280"/>
      <c r="I15" s="280"/>
      <c r="J15" s="281"/>
      <c r="K15" s="264">
        <v>0</v>
      </c>
      <c r="L15" s="265"/>
      <c r="M15" s="266"/>
      <c r="N15" s="12">
        <v>0</v>
      </c>
      <c r="O15" s="270">
        <f>O64</f>
        <v>10.9375</v>
      </c>
      <c r="P15" s="271"/>
      <c r="Q15" s="272"/>
      <c r="R15" s="108"/>
    </row>
    <row r="16" spans="2:19" ht="32.25" customHeight="1" x14ac:dyDescent="0.35">
      <c r="B16" s="62" t="s">
        <v>51</v>
      </c>
      <c r="C16" s="262" t="s">
        <v>245</v>
      </c>
      <c r="D16" s="263"/>
      <c r="E16" s="279" t="s">
        <v>52</v>
      </c>
      <c r="F16" s="280"/>
      <c r="G16" s="280"/>
      <c r="H16" s="280"/>
      <c r="I16" s="280"/>
      <c r="J16" s="281"/>
      <c r="K16" s="264">
        <v>0</v>
      </c>
      <c r="L16" s="265"/>
      <c r="M16" s="266"/>
      <c r="N16" s="12">
        <v>0</v>
      </c>
      <c r="O16" s="267">
        <f>O82</f>
        <v>1893</v>
      </c>
      <c r="P16" s="268"/>
      <c r="Q16" s="269"/>
    </row>
    <row r="19" spans="2:19" x14ac:dyDescent="0.35">
      <c r="B19" s="245" t="s">
        <v>38</v>
      </c>
      <c r="C19" s="245"/>
      <c r="D19" s="245"/>
      <c r="E19" s="245"/>
      <c r="F19" s="245"/>
      <c r="G19" s="245"/>
      <c r="H19" s="245"/>
      <c r="I19" s="245"/>
      <c r="J19" s="245"/>
      <c r="K19" s="245"/>
      <c r="L19" s="245"/>
      <c r="M19" s="245"/>
      <c r="N19" s="245"/>
      <c r="O19" s="245"/>
      <c r="P19" s="245"/>
      <c r="Q19" s="245"/>
    </row>
    <row r="20" spans="2:19" x14ac:dyDescent="0.35">
      <c r="B20" s="273" t="s">
        <v>56</v>
      </c>
      <c r="C20" s="273"/>
      <c r="D20" s="273"/>
      <c r="E20" s="273"/>
      <c r="F20" s="273"/>
      <c r="G20" s="273"/>
      <c r="H20" s="273"/>
      <c r="I20" s="273"/>
      <c r="J20" s="273"/>
      <c r="K20" s="273"/>
      <c r="L20" s="273"/>
      <c r="M20" s="273"/>
      <c r="N20" s="273" t="s">
        <v>27</v>
      </c>
      <c r="O20" s="273"/>
      <c r="P20" s="273"/>
      <c r="Q20" s="273"/>
    </row>
    <row r="21" spans="2:19" s="47" customFormat="1" ht="12" x14ac:dyDescent="0.3">
      <c r="B21" s="242">
        <v>1</v>
      </c>
      <c r="C21" s="242"/>
      <c r="D21" s="242"/>
      <c r="E21" s="242"/>
      <c r="F21" s="242"/>
      <c r="G21" s="242"/>
      <c r="H21" s="242"/>
      <c r="I21" s="242"/>
      <c r="J21" s="242"/>
      <c r="K21" s="242"/>
      <c r="L21" s="242"/>
      <c r="M21" s="242"/>
      <c r="N21" s="242">
        <v>2</v>
      </c>
      <c r="O21" s="242"/>
      <c r="P21" s="242"/>
      <c r="Q21" s="242"/>
      <c r="S21" s="48"/>
    </row>
    <row r="22" spans="2:19" x14ac:dyDescent="0.35">
      <c r="B22" s="243" t="s">
        <v>28</v>
      </c>
      <c r="C22" s="243"/>
      <c r="D22" s="243"/>
      <c r="E22" s="243"/>
      <c r="F22" s="243"/>
      <c r="G22" s="243"/>
      <c r="H22" s="243"/>
      <c r="I22" s="243"/>
      <c r="J22" s="243"/>
      <c r="K22" s="243"/>
      <c r="L22" s="243"/>
      <c r="M22" s="243"/>
      <c r="N22" s="244">
        <f>N23+N25+N28</f>
        <v>8135793.0999999996</v>
      </c>
      <c r="O22" s="244"/>
      <c r="P22" s="244"/>
      <c r="Q22" s="244"/>
    </row>
    <row r="23" spans="2:19" x14ac:dyDescent="0.35">
      <c r="B23" s="243" t="s">
        <v>29</v>
      </c>
      <c r="C23" s="243"/>
      <c r="D23" s="243"/>
      <c r="E23" s="243"/>
      <c r="F23" s="243"/>
      <c r="G23" s="243"/>
      <c r="H23" s="243"/>
      <c r="I23" s="243"/>
      <c r="J23" s="243"/>
      <c r="K23" s="243"/>
      <c r="L23" s="243"/>
      <c r="M23" s="243"/>
      <c r="N23" s="244">
        <v>0</v>
      </c>
      <c r="O23" s="244"/>
      <c r="P23" s="244"/>
      <c r="Q23" s="244"/>
    </row>
    <row r="24" spans="2:19" x14ac:dyDescent="0.35">
      <c r="B24" s="274" t="s">
        <v>18</v>
      </c>
      <c r="C24" s="275"/>
      <c r="D24" s="275"/>
      <c r="E24" s="275"/>
      <c r="F24" s="275"/>
      <c r="G24" s="275"/>
      <c r="H24" s="275"/>
      <c r="I24" s="275"/>
      <c r="J24" s="275"/>
      <c r="K24" s="275"/>
      <c r="L24" s="275"/>
      <c r="M24" s="276"/>
      <c r="N24" s="251">
        <v>0</v>
      </c>
      <c r="O24" s="251"/>
      <c r="P24" s="251"/>
      <c r="Q24" s="251"/>
    </row>
    <row r="25" spans="2:19" x14ac:dyDescent="0.35">
      <c r="B25" s="243" t="s">
        <v>30</v>
      </c>
      <c r="C25" s="243"/>
      <c r="D25" s="243"/>
      <c r="E25" s="243"/>
      <c r="F25" s="243"/>
      <c r="G25" s="243"/>
      <c r="H25" s="243"/>
      <c r="I25" s="243"/>
      <c r="J25" s="243"/>
      <c r="K25" s="243"/>
      <c r="L25" s="243"/>
      <c r="M25" s="243"/>
      <c r="N25" s="244">
        <f>N26+N27</f>
        <v>0</v>
      </c>
      <c r="O25" s="244"/>
      <c r="P25" s="244"/>
      <c r="Q25" s="244"/>
    </row>
    <row r="26" spans="2:19" x14ac:dyDescent="0.35">
      <c r="B26" s="255" t="s">
        <v>53</v>
      </c>
      <c r="C26" s="255"/>
      <c r="D26" s="255"/>
      <c r="E26" s="255"/>
      <c r="F26" s="255"/>
      <c r="G26" s="255"/>
      <c r="H26" s="255"/>
      <c r="I26" s="255"/>
      <c r="J26" s="255"/>
      <c r="K26" s="255"/>
      <c r="L26" s="255"/>
      <c r="M26" s="255"/>
      <c r="N26" s="251">
        <f>K104</f>
        <v>0</v>
      </c>
      <c r="O26" s="251"/>
      <c r="P26" s="251"/>
      <c r="Q26" s="251"/>
      <c r="R26" s="61"/>
    </row>
    <row r="27" spans="2:19" x14ac:dyDescent="0.35">
      <c r="B27" s="248" t="s">
        <v>171</v>
      </c>
      <c r="C27" s="249"/>
      <c r="D27" s="249"/>
      <c r="E27" s="249"/>
      <c r="F27" s="249"/>
      <c r="G27" s="249"/>
      <c r="H27" s="249"/>
      <c r="I27" s="249"/>
      <c r="J27" s="249"/>
      <c r="K27" s="249"/>
      <c r="L27" s="249"/>
      <c r="M27" s="250"/>
      <c r="N27" s="251">
        <v>0</v>
      </c>
      <c r="O27" s="251"/>
      <c r="P27" s="251"/>
      <c r="Q27" s="251"/>
      <c r="R27" s="61"/>
    </row>
    <row r="28" spans="2:19" x14ac:dyDescent="0.35">
      <c r="B28" s="261" t="s">
        <v>31</v>
      </c>
      <c r="C28" s="261"/>
      <c r="D28" s="261"/>
      <c r="E28" s="261"/>
      <c r="F28" s="261"/>
      <c r="G28" s="261"/>
      <c r="H28" s="261"/>
      <c r="I28" s="261"/>
      <c r="J28" s="261"/>
      <c r="K28" s="261"/>
      <c r="L28" s="261"/>
      <c r="M28" s="261"/>
      <c r="N28" s="244">
        <f>N29</f>
        <v>8135793.0999999996</v>
      </c>
      <c r="O28" s="244"/>
      <c r="P28" s="244"/>
      <c r="Q28" s="244"/>
    </row>
    <row r="29" spans="2:19" x14ac:dyDescent="0.35">
      <c r="B29" s="256" t="s">
        <v>54</v>
      </c>
      <c r="C29" s="256"/>
      <c r="D29" s="256"/>
      <c r="E29" s="256"/>
      <c r="F29" s="256"/>
      <c r="G29" s="256"/>
      <c r="H29" s="256"/>
      <c r="I29" s="256"/>
      <c r="J29" s="256"/>
      <c r="K29" s="256"/>
      <c r="L29" s="256"/>
      <c r="M29" s="256"/>
      <c r="N29" s="251">
        <f>L104</f>
        <v>8135793.0999999996</v>
      </c>
      <c r="O29" s="251"/>
      <c r="P29" s="251"/>
      <c r="Q29" s="251"/>
    </row>
    <row r="30" spans="2:19" x14ac:dyDescent="0.35">
      <c r="B30" s="243" t="s">
        <v>32</v>
      </c>
      <c r="C30" s="243"/>
      <c r="D30" s="243"/>
      <c r="E30" s="243"/>
      <c r="F30" s="243"/>
      <c r="G30" s="243"/>
      <c r="H30" s="243"/>
      <c r="I30" s="243"/>
      <c r="J30" s="243"/>
      <c r="K30" s="243"/>
      <c r="L30" s="243"/>
      <c r="M30" s="243"/>
      <c r="N30" s="244">
        <v>0</v>
      </c>
      <c r="O30" s="244"/>
      <c r="P30" s="244"/>
      <c r="Q30" s="244"/>
    </row>
    <row r="31" spans="2:19" x14ac:dyDescent="0.35">
      <c r="B31" s="308" t="s">
        <v>18</v>
      </c>
      <c r="C31" s="308"/>
      <c r="D31" s="308"/>
      <c r="E31" s="308"/>
      <c r="F31" s="308"/>
      <c r="G31" s="308"/>
      <c r="H31" s="308"/>
      <c r="I31" s="308"/>
      <c r="J31" s="308"/>
      <c r="K31" s="308"/>
      <c r="L31" s="308"/>
      <c r="M31" s="308"/>
      <c r="N31" s="251">
        <v>0</v>
      </c>
      <c r="O31" s="251"/>
      <c r="P31" s="251"/>
      <c r="Q31" s="251"/>
    </row>
    <row r="32" spans="2:19" x14ac:dyDescent="0.35">
      <c r="B32" s="252" t="s">
        <v>33</v>
      </c>
      <c r="C32" s="253"/>
      <c r="D32" s="253"/>
      <c r="E32" s="253"/>
      <c r="F32" s="253"/>
      <c r="G32" s="253"/>
      <c r="H32" s="253"/>
      <c r="I32" s="253"/>
      <c r="J32" s="253"/>
      <c r="K32" s="253"/>
      <c r="L32" s="253"/>
      <c r="M32" s="254"/>
      <c r="N32" s="244">
        <f>N33+N34+N35</f>
        <v>1435728.21</v>
      </c>
      <c r="O32" s="244"/>
      <c r="P32" s="244"/>
      <c r="Q32" s="244"/>
    </row>
    <row r="33" spans="2:22" x14ac:dyDescent="0.35">
      <c r="B33" s="255" t="s">
        <v>34</v>
      </c>
      <c r="C33" s="255"/>
      <c r="D33" s="255"/>
      <c r="E33" s="255"/>
      <c r="F33" s="255"/>
      <c r="G33" s="255"/>
      <c r="H33" s="255"/>
      <c r="I33" s="255"/>
      <c r="J33" s="255"/>
      <c r="K33" s="255"/>
      <c r="L33" s="255"/>
      <c r="M33" s="255"/>
      <c r="N33" s="251">
        <f>M104</f>
        <v>1435728.21</v>
      </c>
      <c r="O33" s="251"/>
      <c r="P33" s="251"/>
      <c r="Q33" s="251"/>
    </row>
    <row r="34" spans="2:22" x14ac:dyDescent="0.35">
      <c r="B34" s="255" t="s">
        <v>35</v>
      </c>
      <c r="C34" s="255"/>
      <c r="D34" s="255"/>
      <c r="E34" s="255"/>
      <c r="F34" s="255"/>
      <c r="G34" s="255"/>
      <c r="H34" s="255"/>
      <c r="I34" s="255"/>
      <c r="J34" s="255"/>
      <c r="K34" s="255"/>
      <c r="L34" s="255"/>
      <c r="M34" s="255"/>
      <c r="N34" s="251">
        <v>0</v>
      </c>
      <c r="O34" s="251"/>
      <c r="P34" s="251"/>
      <c r="Q34" s="251"/>
    </row>
    <row r="35" spans="2:22" x14ac:dyDescent="0.35">
      <c r="B35" s="255" t="s">
        <v>36</v>
      </c>
      <c r="C35" s="255"/>
      <c r="D35" s="255"/>
      <c r="E35" s="255"/>
      <c r="F35" s="255"/>
      <c r="G35" s="255"/>
      <c r="H35" s="255"/>
      <c r="I35" s="255"/>
      <c r="J35" s="255"/>
      <c r="K35" s="255"/>
      <c r="L35" s="255"/>
      <c r="M35" s="255"/>
      <c r="N35" s="251">
        <v>0</v>
      </c>
      <c r="O35" s="251"/>
      <c r="P35" s="251"/>
      <c r="Q35" s="251"/>
    </row>
    <row r="36" spans="2:22" x14ac:dyDescent="0.35">
      <c r="B36" s="243" t="s">
        <v>37</v>
      </c>
      <c r="C36" s="243"/>
      <c r="D36" s="243"/>
      <c r="E36" s="243"/>
      <c r="F36" s="243"/>
      <c r="G36" s="243"/>
      <c r="H36" s="243"/>
      <c r="I36" s="243"/>
      <c r="J36" s="243"/>
      <c r="K36" s="243"/>
      <c r="L36" s="243"/>
      <c r="M36" s="243"/>
      <c r="N36" s="244">
        <f>N22+N32</f>
        <v>9571521.3099999987</v>
      </c>
      <c r="O36" s="244"/>
      <c r="P36" s="244"/>
      <c r="Q36" s="244"/>
    </row>
    <row r="37" spans="2:22" x14ac:dyDescent="0.35">
      <c r="B37" s="13"/>
      <c r="C37" s="13"/>
      <c r="D37" s="13"/>
      <c r="E37" s="13"/>
      <c r="F37" s="13"/>
      <c r="G37" s="13"/>
      <c r="H37" s="13"/>
      <c r="I37" s="13"/>
      <c r="J37" s="13"/>
      <c r="K37" s="13"/>
      <c r="L37" s="13"/>
      <c r="M37" s="13"/>
      <c r="N37" s="109"/>
      <c r="O37" s="109"/>
      <c r="P37" s="109"/>
      <c r="Q37" s="109"/>
    </row>
    <row r="39" spans="2:22" x14ac:dyDescent="0.35">
      <c r="B39" s="245" t="s">
        <v>25</v>
      </c>
      <c r="C39" s="245"/>
      <c r="D39" s="245"/>
      <c r="E39" s="245"/>
      <c r="F39" s="245"/>
      <c r="G39" s="245"/>
      <c r="H39" s="245"/>
      <c r="I39" s="245"/>
      <c r="J39" s="245"/>
      <c r="K39" s="245"/>
      <c r="L39" s="245"/>
      <c r="M39" s="245"/>
      <c r="N39" s="245"/>
      <c r="O39" s="245"/>
      <c r="P39" s="245"/>
      <c r="Q39" s="245"/>
    </row>
    <row r="40" spans="2:22" ht="15" customHeight="1" x14ac:dyDescent="0.35">
      <c r="B40" s="258" t="s">
        <v>57</v>
      </c>
      <c r="C40" s="258" t="s">
        <v>58</v>
      </c>
      <c r="D40" s="258" t="s">
        <v>0</v>
      </c>
      <c r="E40" s="258" t="s">
        <v>1</v>
      </c>
      <c r="F40" s="258" t="s">
        <v>59</v>
      </c>
      <c r="G40" s="258" t="s">
        <v>284</v>
      </c>
      <c r="H40" s="259" t="s">
        <v>2</v>
      </c>
      <c r="I40" s="260" t="s">
        <v>3</v>
      </c>
      <c r="J40" s="260"/>
      <c r="K40" s="260"/>
      <c r="L40" s="260"/>
      <c r="M40" s="260"/>
      <c r="N40" s="258" t="s">
        <v>60</v>
      </c>
      <c r="O40" s="258"/>
      <c r="P40" s="258" t="s">
        <v>4</v>
      </c>
      <c r="Q40" s="258" t="s">
        <v>5</v>
      </c>
    </row>
    <row r="41" spans="2:22" ht="30" customHeight="1" x14ac:dyDescent="0.35">
      <c r="B41" s="258"/>
      <c r="C41" s="258"/>
      <c r="D41" s="258"/>
      <c r="E41" s="258"/>
      <c r="F41" s="258"/>
      <c r="G41" s="258"/>
      <c r="H41" s="259"/>
      <c r="I41" s="260" t="s">
        <v>6</v>
      </c>
      <c r="J41" s="260" t="s">
        <v>7</v>
      </c>
      <c r="K41" s="260"/>
      <c r="L41" s="260"/>
      <c r="M41" s="303" t="s">
        <v>8</v>
      </c>
      <c r="N41" s="258" t="s">
        <v>301</v>
      </c>
      <c r="O41" s="304" t="s">
        <v>246</v>
      </c>
      <c r="P41" s="258"/>
      <c r="Q41" s="258"/>
    </row>
    <row r="42" spans="2:22" ht="52.5" x14ac:dyDescent="0.35">
      <c r="B42" s="258"/>
      <c r="C42" s="258"/>
      <c r="D42" s="258"/>
      <c r="E42" s="258"/>
      <c r="F42" s="258"/>
      <c r="G42" s="258"/>
      <c r="H42" s="259"/>
      <c r="I42" s="260"/>
      <c r="J42" s="10" t="s">
        <v>9</v>
      </c>
      <c r="K42" s="10" t="s">
        <v>10</v>
      </c>
      <c r="L42" s="10" t="s">
        <v>11</v>
      </c>
      <c r="M42" s="303"/>
      <c r="N42" s="258"/>
      <c r="O42" s="304"/>
      <c r="P42" s="258"/>
      <c r="Q42" s="258"/>
    </row>
    <row r="43" spans="2:22" s="47" customFormat="1" ht="12" x14ac:dyDescent="0.3">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5">
      <c r="B44" s="294" t="s">
        <v>423</v>
      </c>
      <c r="C44" s="297" t="s">
        <v>13</v>
      </c>
      <c r="D44" s="297" t="s">
        <v>176</v>
      </c>
      <c r="E44" s="297" t="s">
        <v>424</v>
      </c>
      <c r="F44" s="297" t="s">
        <v>14</v>
      </c>
      <c r="G44" s="297" t="s">
        <v>456</v>
      </c>
      <c r="H44" s="297" t="s">
        <v>15</v>
      </c>
      <c r="I44" s="300">
        <f>SUM(J44:M48)</f>
        <v>1395605.8900000001</v>
      </c>
      <c r="J44" s="300">
        <f t="shared" ref="J44:K44" si="0">SUM(J50:J60)</f>
        <v>0</v>
      </c>
      <c r="K44" s="300">
        <f t="shared" si="0"/>
        <v>0</v>
      </c>
      <c r="L44" s="300">
        <f>SUM(L50:L60)</f>
        <v>1186265</v>
      </c>
      <c r="M44" s="300">
        <f>SUM(M50:M60)</f>
        <v>209340.89</v>
      </c>
      <c r="N44" s="44" t="s">
        <v>250</v>
      </c>
      <c r="O44" s="41">
        <f>O50+O53+O58</f>
        <v>652</v>
      </c>
      <c r="P44" s="297" t="s">
        <v>256</v>
      </c>
      <c r="Q44" s="297" t="s">
        <v>19</v>
      </c>
      <c r="T44" s="110"/>
    </row>
    <row r="45" spans="2:22" ht="33.75" customHeight="1" x14ac:dyDescent="0.35">
      <c r="B45" s="295"/>
      <c r="C45" s="298"/>
      <c r="D45" s="298"/>
      <c r="E45" s="298"/>
      <c r="F45" s="298"/>
      <c r="G45" s="298"/>
      <c r="H45" s="298"/>
      <c r="I45" s="301"/>
      <c r="J45" s="301"/>
      <c r="K45" s="301"/>
      <c r="L45" s="301"/>
      <c r="M45" s="301"/>
      <c r="N45" s="44" t="s">
        <v>251</v>
      </c>
      <c r="O45" s="41">
        <f>O51+O54+O59</f>
        <v>603</v>
      </c>
      <c r="P45" s="298"/>
      <c r="Q45" s="298"/>
      <c r="T45" s="110"/>
    </row>
    <row r="46" spans="2:22" ht="22.15" customHeight="1" x14ac:dyDescent="0.35">
      <c r="B46" s="295"/>
      <c r="C46" s="298"/>
      <c r="D46" s="298"/>
      <c r="E46" s="298"/>
      <c r="F46" s="298"/>
      <c r="G46" s="298"/>
      <c r="H46" s="298"/>
      <c r="I46" s="301"/>
      <c r="J46" s="301"/>
      <c r="K46" s="301"/>
      <c r="L46" s="301"/>
      <c r="M46" s="301"/>
      <c r="N46" s="44" t="s">
        <v>252</v>
      </c>
      <c r="O46" s="41">
        <f>O52+O55+O60</f>
        <v>80</v>
      </c>
      <c r="P46" s="298"/>
      <c r="Q46" s="298"/>
      <c r="T46" s="110"/>
    </row>
    <row r="47" spans="2:22" ht="11.25" customHeight="1" x14ac:dyDescent="0.35">
      <c r="B47" s="295"/>
      <c r="C47" s="298"/>
      <c r="D47" s="298"/>
      <c r="E47" s="298"/>
      <c r="F47" s="298"/>
      <c r="G47" s="298"/>
      <c r="H47" s="298"/>
      <c r="I47" s="301"/>
      <c r="J47" s="301"/>
      <c r="K47" s="301"/>
      <c r="L47" s="301"/>
      <c r="M47" s="301"/>
      <c r="N47" s="44" t="s">
        <v>253</v>
      </c>
      <c r="O47" s="41">
        <f>O56</f>
        <v>1</v>
      </c>
      <c r="P47" s="298"/>
      <c r="Q47" s="298"/>
      <c r="S47" s="27"/>
      <c r="T47" s="111"/>
      <c r="U47" s="110"/>
      <c r="V47" s="110"/>
    </row>
    <row r="48" spans="2:22" ht="21" x14ac:dyDescent="0.35">
      <c r="B48" s="296"/>
      <c r="C48" s="299"/>
      <c r="D48" s="299"/>
      <c r="E48" s="299"/>
      <c r="F48" s="299"/>
      <c r="G48" s="299"/>
      <c r="H48" s="299"/>
      <c r="I48" s="302"/>
      <c r="J48" s="302"/>
      <c r="K48" s="302"/>
      <c r="L48" s="302"/>
      <c r="M48" s="302"/>
      <c r="N48" s="44" t="s">
        <v>254</v>
      </c>
      <c r="O48" s="41">
        <f>O57</f>
        <v>15</v>
      </c>
      <c r="P48" s="299"/>
      <c r="Q48" s="299"/>
      <c r="T48" s="110"/>
    </row>
    <row r="49" spans="2:21" ht="21" x14ac:dyDescent="0.35">
      <c r="B49" s="112" t="s">
        <v>16</v>
      </c>
      <c r="C49" s="2"/>
      <c r="D49" s="2"/>
      <c r="E49" s="2"/>
      <c r="F49" s="2"/>
      <c r="G49" s="2"/>
      <c r="H49" s="2"/>
      <c r="I49" s="7"/>
      <c r="J49" s="58"/>
      <c r="K49" s="60"/>
      <c r="L49" s="60"/>
      <c r="M49" s="58"/>
      <c r="N49" s="2"/>
      <c r="O49" s="6"/>
      <c r="P49" s="3"/>
      <c r="Q49" s="43"/>
    </row>
    <row r="50" spans="2:21" ht="21" x14ac:dyDescent="0.35">
      <c r="B50" s="290" t="s">
        <v>425</v>
      </c>
      <c r="C50" s="291"/>
      <c r="D50" s="285" t="s">
        <v>20</v>
      </c>
      <c r="E50" s="285" t="s">
        <v>454</v>
      </c>
      <c r="F50" s="291"/>
      <c r="G50" s="285" t="s">
        <v>456</v>
      </c>
      <c r="H50" s="291"/>
      <c r="I50" s="286">
        <f>SUM(J50:M52)</f>
        <v>880000</v>
      </c>
      <c r="J50" s="286">
        <v>0</v>
      </c>
      <c r="K50" s="286">
        <v>0</v>
      </c>
      <c r="L50" s="286">
        <v>748000</v>
      </c>
      <c r="M50" s="286">
        <v>132000</v>
      </c>
      <c r="N50" s="40" t="s">
        <v>250</v>
      </c>
      <c r="O50" s="38">
        <v>195</v>
      </c>
      <c r="P50" s="285" t="s">
        <v>256</v>
      </c>
      <c r="Q50" s="285" t="s">
        <v>19</v>
      </c>
      <c r="U50" s="110" t="s">
        <v>287</v>
      </c>
    </row>
    <row r="51" spans="2:21" ht="21" x14ac:dyDescent="0.35">
      <c r="B51" s="290"/>
      <c r="C51" s="291"/>
      <c r="D51" s="285"/>
      <c r="E51" s="285"/>
      <c r="F51" s="291"/>
      <c r="G51" s="285"/>
      <c r="H51" s="291"/>
      <c r="I51" s="286"/>
      <c r="J51" s="286"/>
      <c r="K51" s="286"/>
      <c r="L51" s="286"/>
      <c r="M51" s="286"/>
      <c r="N51" s="40" t="s">
        <v>251</v>
      </c>
      <c r="O51" s="38">
        <v>175</v>
      </c>
      <c r="P51" s="285"/>
      <c r="Q51" s="285"/>
    </row>
    <row r="52" spans="2:21" ht="46.5" customHeight="1" x14ac:dyDescent="0.35">
      <c r="B52" s="290"/>
      <c r="C52" s="291"/>
      <c r="D52" s="285"/>
      <c r="E52" s="285"/>
      <c r="F52" s="291"/>
      <c r="G52" s="285"/>
      <c r="H52" s="291"/>
      <c r="I52" s="286"/>
      <c r="J52" s="286"/>
      <c r="K52" s="286"/>
      <c r="L52" s="286"/>
      <c r="M52" s="286"/>
      <c r="N52" s="40" t="s">
        <v>252</v>
      </c>
      <c r="O52" s="38">
        <v>40</v>
      </c>
      <c r="P52" s="285"/>
      <c r="Q52" s="285"/>
    </row>
    <row r="53" spans="2:21" ht="30" customHeight="1" x14ac:dyDescent="0.35">
      <c r="B53" s="290" t="s">
        <v>426</v>
      </c>
      <c r="C53" s="291"/>
      <c r="D53" s="285" t="s">
        <v>26</v>
      </c>
      <c r="E53" s="289" t="s">
        <v>18</v>
      </c>
      <c r="F53" s="293"/>
      <c r="G53" s="285" t="s">
        <v>456</v>
      </c>
      <c r="H53" s="291"/>
      <c r="I53" s="286">
        <f>SUM(J53:M55)</f>
        <v>425605.89</v>
      </c>
      <c r="J53" s="286">
        <v>0</v>
      </c>
      <c r="K53" s="286">
        <v>0</v>
      </c>
      <c r="L53" s="286">
        <v>361765</v>
      </c>
      <c r="M53" s="286">
        <v>63840.89</v>
      </c>
      <c r="N53" s="40" t="s">
        <v>250</v>
      </c>
      <c r="O53" s="38">
        <v>170</v>
      </c>
      <c r="P53" s="285" t="s">
        <v>307</v>
      </c>
      <c r="Q53" s="285" t="s">
        <v>19</v>
      </c>
      <c r="R53" s="119">
        <f>M53*100/I53</f>
        <v>15.000001527234502</v>
      </c>
    </row>
    <row r="54" spans="2:21" ht="21" x14ac:dyDescent="0.35">
      <c r="B54" s="290"/>
      <c r="C54" s="291"/>
      <c r="D54" s="285"/>
      <c r="E54" s="289"/>
      <c r="F54" s="293"/>
      <c r="G54" s="285"/>
      <c r="H54" s="291"/>
      <c r="I54" s="286"/>
      <c r="J54" s="286"/>
      <c r="K54" s="286"/>
      <c r="L54" s="286"/>
      <c r="M54" s="286"/>
      <c r="N54" s="40" t="s">
        <v>251</v>
      </c>
      <c r="O54" s="38">
        <v>150</v>
      </c>
      <c r="P54" s="285"/>
      <c r="Q54" s="285"/>
      <c r="R54" s="120">
        <f>L53*100/I53</f>
        <v>84.999998472765498</v>
      </c>
    </row>
    <row r="55" spans="2:21" x14ac:dyDescent="0.35">
      <c r="B55" s="290"/>
      <c r="C55" s="291"/>
      <c r="D55" s="285"/>
      <c r="E55" s="289"/>
      <c r="F55" s="293"/>
      <c r="G55" s="285"/>
      <c r="H55" s="291"/>
      <c r="I55" s="286"/>
      <c r="J55" s="286"/>
      <c r="K55" s="286"/>
      <c r="L55" s="286"/>
      <c r="M55" s="286"/>
      <c r="N55" s="40" t="s">
        <v>252</v>
      </c>
      <c r="O55" s="38">
        <v>10</v>
      </c>
      <c r="P55" s="285"/>
      <c r="Q55" s="285"/>
    </row>
    <row r="56" spans="2:21" x14ac:dyDescent="0.35">
      <c r="B56" s="290"/>
      <c r="C56" s="291"/>
      <c r="D56" s="285"/>
      <c r="E56" s="289"/>
      <c r="F56" s="293"/>
      <c r="G56" s="285"/>
      <c r="H56" s="291"/>
      <c r="I56" s="286"/>
      <c r="J56" s="286"/>
      <c r="K56" s="286"/>
      <c r="L56" s="286"/>
      <c r="M56" s="286"/>
      <c r="N56" s="40" t="s">
        <v>253</v>
      </c>
      <c r="O56" s="38">
        <v>1</v>
      </c>
      <c r="P56" s="285"/>
      <c r="Q56" s="285"/>
    </row>
    <row r="57" spans="2:21" ht="21" x14ac:dyDescent="0.35">
      <c r="B57" s="290"/>
      <c r="C57" s="291"/>
      <c r="D57" s="285"/>
      <c r="E57" s="289"/>
      <c r="F57" s="293"/>
      <c r="G57" s="285"/>
      <c r="H57" s="291"/>
      <c r="I57" s="286"/>
      <c r="J57" s="286"/>
      <c r="K57" s="286"/>
      <c r="L57" s="286"/>
      <c r="M57" s="286"/>
      <c r="N57" s="40" t="s">
        <v>254</v>
      </c>
      <c r="O57" s="38">
        <v>15</v>
      </c>
      <c r="P57" s="285"/>
      <c r="Q57" s="285"/>
    </row>
    <row r="58" spans="2:21" ht="21" x14ac:dyDescent="0.35">
      <c r="B58" s="290" t="s">
        <v>427</v>
      </c>
      <c r="C58" s="291"/>
      <c r="D58" s="285" t="s">
        <v>23</v>
      </c>
      <c r="E58" s="285" t="s">
        <v>428</v>
      </c>
      <c r="F58" s="291"/>
      <c r="G58" s="285" t="s">
        <v>456</v>
      </c>
      <c r="H58" s="291"/>
      <c r="I58" s="286">
        <f>SUM(J58:M60)</f>
        <v>90000</v>
      </c>
      <c r="J58" s="286">
        <v>0</v>
      </c>
      <c r="K58" s="286">
        <v>0</v>
      </c>
      <c r="L58" s="286">
        <v>76500</v>
      </c>
      <c r="M58" s="286">
        <v>13500</v>
      </c>
      <c r="N58" s="40" t="s">
        <v>250</v>
      </c>
      <c r="O58" s="38">
        <f>110+177</f>
        <v>287</v>
      </c>
      <c r="P58" s="285" t="s">
        <v>307</v>
      </c>
      <c r="Q58" s="285" t="s">
        <v>19</v>
      </c>
    </row>
    <row r="59" spans="2:21" ht="21" x14ac:dyDescent="0.35">
      <c r="B59" s="290"/>
      <c r="C59" s="291"/>
      <c r="D59" s="285"/>
      <c r="E59" s="285"/>
      <c r="F59" s="291"/>
      <c r="G59" s="285"/>
      <c r="H59" s="291"/>
      <c r="I59" s="286"/>
      <c r="J59" s="286"/>
      <c r="K59" s="286"/>
      <c r="L59" s="286"/>
      <c r="M59" s="286"/>
      <c r="N59" s="40" t="s">
        <v>251</v>
      </c>
      <c r="O59" s="38">
        <f>105+173</f>
        <v>278</v>
      </c>
      <c r="P59" s="285"/>
      <c r="Q59" s="285"/>
    </row>
    <row r="60" spans="2:21" x14ac:dyDescent="0.35">
      <c r="B60" s="290"/>
      <c r="C60" s="291"/>
      <c r="D60" s="285"/>
      <c r="E60" s="285"/>
      <c r="F60" s="291"/>
      <c r="G60" s="285"/>
      <c r="H60" s="291"/>
      <c r="I60" s="286"/>
      <c r="J60" s="286"/>
      <c r="K60" s="286"/>
      <c r="L60" s="286"/>
      <c r="M60" s="286"/>
      <c r="N60" s="40" t="s">
        <v>252</v>
      </c>
      <c r="O60" s="38">
        <f>15+15</f>
        <v>30</v>
      </c>
      <c r="P60" s="285"/>
      <c r="Q60" s="285"/>
    </row>
    <row r="61" spans="2:21" ht="21" x14ac:dyDescent="0.35">
      <c r="B61" s="321" t="s">
        <v>429</v>
      </c>
      <c r="C61" s="289" t="s">
        <v>13</v>
      </c>
      <c r="D61" s="289" t="s">
        <v>176</v>
      </c>
      <c r="E61" s="289" t="s">
        <v>424</v>
      </c>
      <c r="F61" s="289" t="s">
        <v>14</v>
      </c>
      <c r="G61" s="289" t="s">
        <v>456</v>
      </c>
      <c r="H61" s="289" t="s">
        <v>15</v>
      </c>
      <c r="I61" s="292">
        <f>SUM(J61:M66)</f>
        <v>2970535.3</v>
      </c>
      <c r="J61" s="292">
        <f t="shared" ref="J61:K61" si="1">SUM(J68:J77)</f>
        <v>0</v>
      </c>
      <c r="K61" s="292">
        <f t="shared" si="1"/>
        <v>0</v>
      </c>
      <c r="L61" s="292">
        <f>SUM(L68:L77)</f>
        <v>2524955</v>
      </c>
      <c r="M61" s="292">
        <f>SUM(M68:M77)</f>
        <v>445580.3</v>
      </c>
      <c r="N61" s="44" t="s">
        <v>247</v>
      </c>
      <c r="O61" s="41">
        <f>O68+O72</f>
        <v>3494</v>
      </c>
      <c r="P61" s="289" t="s">
        <v>307</v>
      </c>
      <c r="Q61" s="289" t="s">
        <v>19</v>
      </c>
    </row>
    <row r="62" spans="2:21" ht="21" x14ac:dyDescent="0.35">
      <c r="B62" s="321"/>
      <c r="C62" s="289"/>
      <c r="D62" s="289"/>
      <c r="E62" s="289"/>
      <c r="F62" s="289"/>
      <c r="G62" s="289"/>
      <c r="H62" s="289"/>
      <c r="I62" s="292"/>
      <c r="J62" s="292"/>
      <c r="K62" s="292"/>
      <c r="L62" s="292"/>
      <c r="M62" s="292"/>
      <c r="N62" s="44" t="s">
        <v>248</v>
      </c>
      <c r="O62" s="41">
        <f>O69+O73</f>
        <v>2008</v>
      </c>
      <c r="P62" s="289"/>
      <c r="Q62" s="289"/>
    </row>
    <row r="63" spans="2:21" ht="31.5" x14ac:dyDescent="0.35">
      <c r="B63" s="321"/>
      <c r="C63" s="289"/>
      <c r="D63" s="289"/>
      <c r="E63" s="289"/>
      <c r="F63" s="289"/>
      <c r="G63" s="289"/>
      <c r="H63" s="289"/>
      <c r="I63" s="292"/>
      <c r="J63" s="292"/>
      <c r="K63" s="292"/>
      <c r="L63" s="292"/>
      <c r="M63" s="292"/>
      <c r="N63" s="44" t="s">
        <v>249</v>
      </c>
      <c r="O63" s="41">
        <f>O70+O74</f>
        <v>4</v>
      </c>
      <c r="P63" s="289"/>
      <c r="Q63" s="289"/>
    </row>
    <row r="64" spans="2:21" ht="43.5" customHeight="1" x14ac:dyDescent="0.35">
      <c r="B64" s="321"/>
      <c r="C64" s="289"/>
      <c r="D64" s="289"/>
      <c r="E64" s="289"/>
      <c r="F64" s="289"/>
      <c r="G64" s="289"/>
      <c r="H64" s="289"/>
      <c r="I64" s="292"/>
      <c r="J64" s="292"/>
      <c r="K64" s="292"/>
      <c r="L64" s="292"/>
      <c r="M64" s="292"/>
      <c r="N64" s="44" t="s">
        <v>430</v>
      </c>
      <c r="O64" s="113">
        <f>((O63+3)/64)*100</f>
        <v>10.9375</v>
      </c>
      <c r="P64" s="289"/>
      <c r="Q64" s="289"/>
      <c r="R64" s="85"/>
    </row>
    <row r="65" spans="2:21" x14ac:dyDescent="0.35">
      <c r="B65" s="321"/>
      <c r="C65" s="289"/>
      <c r="D65" s="289"/>
      <c r="E65" s="289"/>
      <c r="F65" s="289"/>
      <c r="G65" s="289"/>
      <c r="H65" s="289"/>
      <c r="I65" s="292"/>
      <c r="J65" s="292"/>
      <c r="K65" s="292"/>
      <c r="L65" s="292"/>
      <c r="M65" s="292"/>
      <c r="N65" s="44" t="s">
        <v>253</v>
      </c>
      <c r="O65" s="41">
        <f>O76</f>
        <v>1</v>
      </c>
      <c r="P65" s="289"/>
      <c r="Q65" s="289"/>
    </row>
    <row r="66" spans="2:21" ht="21" x14ac:dyDescent="0.35">
      <c r="B66" s="321"/>
      <c r="C66" s="289"/>
      <c r="D66" s="289"/>
      <c r="E66" s="289"/>
      <c r="F66" s="289"/>
      <c r="G66" s="289"/>
      <c r="H66" s="289"/>
      <c r="I66" s="292"/>
      <c r="J66" s="292"/>
      <c r="K66" s="292"/>
      <c r="L66" s="292"/>
      <c r="M66" s="292"/>
      <c r="N66" s="44" t="s">
        <v>254</v>
      </c>
      <c r="O66" s="41">
        <f>O77</f>
        <v>8</v>
      </c>
      <c r="P66" s="289"/>
      <c r="Q66" s="289"/>
    </row>
    <row r="67" spans="2:21" ht="22.5" customHeight="1" x14ac:dyDescent="0.35">
      <c r="B67" s="42" t="s">
        <v>311</v>
      </c>
      <c r="C67" s="2"/>
      <c r="D67" s="2"/>
      <c r="E67" s="2"/>
      <c r="F67" s="2"/>
      <c r="G67" s="2"/>
      <c r="H67" s="2"/>
      <c r="I67" s="7"/>
      <c r="J67" s="58"/>
      <c r="K67" s="60"/>
      <c r="L67" s="60"/>
      <c r="M67" s="58"/>
      <c r="N67" s="2"/>
      <c r="O67" s="6"/>
      <c r="P67" s="3"/>
      <c r="Q67" s="43"/>
    </row>
    <row r="68" spans="2:21" ht="21" x14ac:dyDescent="0.35">
      <c r="B68" s="309" t="s">
        <v>431</v>
      </c>
      <c r="C68" s="312"/>
      <c r="D68" s="315" t="s">
        <v>306</v>
      </c>
      <c r="E68" s="315" t="s">
        <v>17</v>
      </c>
      <c r="F68" s="312"/>
      <c r="G68" s="315" t="s">
        <v>456</v>
      </c>
      <c r="H68" s="312"/>
      <c r="I68" s="318">
        <f>SUM(J68:M71)</f>
        <v>588235.30000000005</v>
      </c>
      <c r="J68" s="318">
        <v>0</v>
      </c>
      <c r="K68" s="318">
        <v>0</v>
      </c>
      <c r="L68" s="318">
        <v>500000</v>
      </c>
      <c r="M68" s="318">
        <v>88235.3</v>
      </c>
      <c r="N68" s="40" t="s">
        <v>247</v>
      </c>
      <c r="O68" s="38">
        <v>750</v>
      </c>
      <c r="P68" s="315" t="s">
        <v>314</v>
      </c>
      <c r="Q68" s="315" t="s">
        <v>19</v>
      </c>
    </row>
    <row r="69" spans="2:21" ht="21" x14ac:dyDescent="0.35">
      <c r="B69" s="310"/>
      <c r="C69" s="313"/>
      <c r="D69" s="316"/>
      <c r="E69" s="316"/>
      <c r="F69" s="313"/>
      <c r="G69" s="316"/>
      <c r="H69" s="313"/>
      <c r="I69" s="319"/>
      <c r="J69" s="319"/>
      <c r="K69" s="319"/>
      <c r="L69" s="319"/>
      <c r="M69" s="319"/>
      <c r="N69" s="40" t="s">
        <v>248</v>
      </c>
      <c r="O69" s="38">
        <v>500</v>
      </c>
      <c r="P69" s="316"/>
      <c r="Q69" s="316"/>
    </row>
    <row r="70" spans="2:21" ht="21" x14ac:dyDescent="0.35">
      <c r="B70" s="310"/>
      <c r="C70" s="313"/>
      <c r="D70" s="316"/>
      <c r="E70" s="316"/>
      <c r="F70" s="313"/>
      <c r="G70" s="316"/>
      <c r="H70" s="313"/>
      <c r="I70" s="319"/>
      <c r="J70" s="319"/>
      <c r="K70" s="319"/>
      <c r="L70" s="319"/>
      <c r="M70" s="319"/>
      <c r="N70" s="40" t="s">
        <v>249</v>
      </c>
      <c r="O70" s="38">
        <v>1</v>
      </c>
      <c r="P70" s="316"/>
      <c r="Q70" s="316"/>
    </row>
    <row r="71" spans="2:21" ht="41.25" customHeight="1" x14ac:dyDescent="0.35">
      <c r="B71" s="311"/>
      <c r="C71" s="314"/>
      <c r="D71" s="317"/>
      <c r="E71" s="317"/>
      <c r="F71" s="314"/>
      <c r="G71" s="317"/>
      <c r="H71" s="314"/>
      <c r="I71" s="320"/>
      <c r="J71" s="320"/>
      <c r="K71" s="320"/>
      <c r="L71" s="320"/>
      <c r="M71" s="320"/>
      <c r="N71" s="40" t="s">
        <v>449</v>
      </c>
      <c r="O71" s="114" t="s">
        <v>18</v>
      </c>
      <c r="P71" s="317"/>
      <c r="Q71" s="317"/>
    </row>
    <row r="72" spans="2:21" ht="21" x14ac:dyDescent="0.35">
      <c r="B72" s="290" t="s">
        <v>432</v>
      </c>
      <c r="C72" s="291"/>
      <c r="D72" s="285" t="s">
        <v>23</v>
      </c>
      <c r="E72" s="285" t="s">
        <v>455</v>
      </c>
      <c r="F72" s="291"/>
      <c r="G72" s="285" t="s">
        <v>456</v>
      </c>
      <c r="H72" s="291"/>
      <c r="I72" s="286">
        <f t="shared" ref="I72" si="2">SUM(J72:M75)</f>
        <v>2382300</v>
      </c>
      <c r="J72" s="286">
        <v>0</v>
      </c>
      <c r="K72" s="286">
        <v>0</v>
      </c>
      <c r="L72" s="286">
        <v>2024955</v>
      </c>
      <c r="M72" s="286">
        <v>357345</v>
      </c>
      <c r="N72" s="40" t="s">
        <v>247</v>
      </c>
      <c r="O72" s="87">
        <f>800+785+1159</f>
        <v>2744</v>
      </c>
      <c r="P72" s="285" t="s">
        <v>307</v>
      </c>
      <c r="Q72" s="285" t="s">
        <v>19</v>
      </c>
    </row>
    <row r="73" spans="2:21" ht="21" x14ac:dyDescent="0.35">
      <c r="B73" s="290"/>
      <c r="C73" s="291"/>
      <c r="D73" s="285"/>
      <c r="E73" s="285"/>
      <c r="F73" s="291"/>
      <c r="G73" s="285"/>
      <c r="H73" s="291"/>
      <c r="I73" s="286"/>
      <c r="J73" s="286"/>
      <c r="K73" s="286"/>
      <c r="L73" s="286"/>
      <c r="M73" s="286"/>
      <c r="N73" s="40" t="s">
        <v>248</v>
      </c>
      <c r="O73" s="87">
        <f>482+477+549</f>
        <v>1508</v>
      </c>
      <c r="P73" s="285"/>
      <c r="Q73" s="285"/>
    </row>
    <row r="74" spans="2:21" ht="21" x14ac:dyDescent="0.35">
      <c r="B74" s="290"/>
      <c r="C74" s="291"/>
      <c r="D74" s="285"/>
      <c r="E74" s="285"/>
      <c r="F74" s="291"/>
      <c r="G74" s="285"/>
      <c r="H74" s="291"/>
      <c r="I74" s="286"/>
      <c r="J74" s="286"/>
      <c r="K74" s="286"/>
      <c r="L74" s="286"/>
      <c r="M74" s="286"/>
      <c r="N74" s="40" t="s">
        <v>249</v>
      </c>
      <c r="O74" s="38">
        <v>3</v>
      </c>
      <c r="P74" s="285"/>
      <c r="Q74" s="285"/>
      <c r="S74" s="27"/>
      <c r="U74" s="25"/>
    </row>
    <row r="75" spans="2:21" ht="33.75" customHeight="1" x14ac:dyDescent="0.35">
      <c r="B75" s="290"/>
      <c r="C75" s="291"/>
      <c r="D75" s="285"/>
      <c r="E75" s="285"/>
      <c r="F75" s="291"/>
      <c r="G75" s="285"/>
      <c r="H75" s="291"/>
      <c r="I75" s="286"/>
      <c r="J75" s="286"/>
      <c r="K75" s="286"/>
      <c r="L75" s="286"/>
      <c r="M75" s="286"/>
      <c r="N75" s="40" t="s">
        <v>449</v>
      </c>
      <c r="O75" s="114" t="s">
        <v>18</v>
      </c>
      <c r="P75" s="285"/>
      <c r="Q75" s="285"/>
    </row>
    <row r="76" spans="2:21" x14ac:dyDescent="0.35">
      <c r="B76" s="290"/>
      <c r="C76" s="291"/>
      <c r="D76" s="285"/>
      <c r="E76" s="285"/>
      <c r="F76" s="291"/>
      <c r="G76" s="285"/>
      <c r="H76" s="291"/>
      <c r="I76" s="286"/>
      <c r="J76" s="286"/>
      <c r="K76" s="286"/>
      <c r="L76" s="286"/>
      <c r="M76" s="286"/>
      <c r="N76" s="40" t="s">
        <v>253</v>
      </c>
      <c r="O76" s="38">
        <v>1</v>
      </c>
      <c r="P76" s="285"/>
      <c r="Q76" s="285"/>
    </row>
    <row r="77" spans="2:21" ht="21" x14ac:dyDescent="0.35">
      <c r="B77" s="290"/>
      <c r="C77" s="291"/>
      <c r="D77" s="285"/>
      <c r="E77" s="285"/>
      <c r="F77" s="291"/>
      <c r="G77" s="285"/>
      <c r="H77" s="291"/>
      <c r="I77" s="286"/>
      <c r="J77" s="286"/>
      <c r="K77" s="286"/>
      <c r="L77" s="286"/>
      <c r="M77" s="286"/>
      <c r="N77" s="40" t="s">
        <v>254</v>
      </c>
      <c r="O77" s="38">
        <v>8</v>
      </c>
      <c r="P77" s="285"/>
      <c r="Q77" s="285"/>
      <c r="S77" s="27"/>
      <c r="U77" s="27"/>
    </row>
    <row r="78" spans="2:21" ht="21" x14ac:dyDescent="0.35">
      <c r="B78" s="321" t="s">
        <v>433</v>
      </c>
      <c r="C78" s="289" t="s">
        <v>13</v>
      </c>
      <c r="D78" s="289" t="s">
        <v>176</v>
      </c>
      <c r="E78" s="289" t="s">
        <v>424</v>
      </c>
      <c r="F78" s="289" t="s">
        <v>14</v>
      </c>
      <c r="G78" s="289" t="s">
        <v>456</v>
      </c>
      <c r="H78" s="289" t="s">
        <v>15</v>
      </c>
      <c r="I78" s="292">
        <f>SUM(J78:M82)</f>
        <v>5205380.1199999992</v>
      </c>
      <c r="J78" s="292">
        <f t="shared" ref="J78:K78" si="3">SUM(J84:J103)</f>
        <v>0</v>
      </c>
      <c r="K78" s="292">
        <f t="shared" si="3"/>
        <v>0</v>
      </c>
      <c r="L78" s="292">
        <f>SUM(L84:L103)</f>
        <v>4424573.0999999996</v>
      </c>
      <c r="M78" s="292">
        <f>SUM(M84:M103)</f>
        <v>780807.02</v>
      </c>
      <c r="N78" s="44" t="s">
        <v>247</v>
      </c>
      <c r="O78" s="41">
        <f>O85+O91+O94+O97+O100</f>
        <v>6873</v>
      </c>
      <c r="P78" s="289" t="s">
        <v>256</v>
      </c>
      <c r="Q78" s="289" t="s">
        <v>304</v>
      </c>
    </row>
    <row r="79" spans="2:21" ht="21" x14ac:dyDescent="0.35">
      <c r="B79" s="321"/>
      <c r="C79" s="289"/>
      <c r="D79" s="289"/>
      <c r="E79" s="289"/>
      <c r="F79" s="289"/>
      <c r="G79" s="289"/>
      <c r="H79" s="289"/>
      <c r="I79" s="292"/>
      <c r="J79" s="292"/>
      <c r="K79" s="292"/>
      <c r="L79" s="292"/>
      <c r="M79" s="292"/>
      <c r="N79" s="44" t="s">
        <v>248</v>
      </c>
      <c r="O79" s="41">
        <f>O86+O92+O95+O98+O101</f>
        <v>4717</v>
      </c>
      <c r="P79" s="289"/>
      <c r="Q79" s="289"/>
    </row>
    <row r="80" spans="2:21" ht="21" x14ac:dyDescent="0.35">
      <c r="B80" s="321"/>
      <c r="C80" s="289"/>
      <c r="D80" s="289"/>
      <c r="E80" s="289"/>
      <c r="F80" s="289"/>
      <c r="G80" s="289"/>
      <c r="H80" s="289"/>
      <c r="I80" s="292"/>
      <c r="J80" s="292"/>
      <c r="K80" s="292"/>
      <c r="L80" s="292"/>
      <c r="M80" s="292"/>
      <c r="N80" s="44" t="s">
        <v>250</v>
      </c>
      <c r="O80" s="41">
        <f>O88+O102</f>
        <v>1838</v>
      </c>
      <c r="P80" s="289"/>
      <c r="Q80" s="289"/>
    </row>
    <row r="81" spans="2:23" ht="21" x14ac:dyDescent="0.35">
      <c r="B81" s="321"/>
      <c r="C81" s="289"/>
      <c r="D81" s="289"/>
      <c r="E81" s="289"/>
      <c r="F81" s="289"/>
      <c r="G81" s="289"/>
      <c r="H81" s="289"/>
      <c r="I81" s="292"/>
      <c r="J81" s="292"/>
      <c r="K81" s="292"/>
      <c r="L81" s="292"/>
      <c r="M81" s="292"/>
      <c r="N81" s="44" t="s">
        <v>251</v>
      </c>
      <c r="O81" s="41">
        <f>O89+O103</f>
        <v>1000</v>
      </c>
      <c r="P81" s="289"/>
      <c r="Q81" s="289"/>
      <c r="T81" s="18"/>
      <c r="W81" s="28"/>
    </row>
    <row r="82" spans="2:23" ht="21" x14ac:dyDescent="0.35">
      <c r="B82" s="321"/>
      <c r="C82" s="289"/>
      <c r="D82" s="289"/>
      <c r="E82" s="289"/>
      <c r="F82" s="289"/>
      <c r="G82" s="289"/>
      <c r="H82" s="289"/>
      <c r="I82" s="292"/>
      <c r="J82" s="292"/>
      <c r="K82" s="292"/>
      <c r="L82" s="292"/>
      <c r="M82" s="292"/>
      <c r="N82" s="44" t="s">
        <v>255</v>
      </c>
      <c r="O82" s="41">
        <f>O84+O87+O90+O93+O96+O99</f>
        <v>1893</v>
      </c>
      <c r="P82" s="289"/>
      <c r="Q82" s="289"/>
      <c r="U82" s="29"/>
      <c r="V82" s="29"/>
      <c r="W82" s="30"/>
    </row>
    <row r="83" spans="2:23" ht="21" x14ac:dyDescent="0.35">
      <c r="B83" s="42" t="s">
        <v>317</v>
      </c>
      <c r="C83" s="2"/>
      <c r="D83" s="2"/>
      <c r="E83" s="2"/>
      <c r="F83" s="2"/>
      <c r="G83" s="2"/>
      <c r="H83" s="2"/>
      <c r="I83" s="7"/>
      <c r="J83" s="58"/>
      <c r="K83" s="60"/>
      <c r="L83" s="60"/>
      <c r="M83" s="58"/>
      <c r="N83" s="2"/>
      <c r="O83" s="6"/>
      <c r="P83" s="3"/>
      <c r="Q83" s="43"/>
    </row>
    <row r="84" spans="2:23" ht="21" x14ac:dyDescent="0.35">
      <c r="B84" s="290" t="s">
        <v>434</v>
      </c>
      <c r="C84" s="291"/>
      <c r="D84" s="285" t="s">
        <v>20</v>
      </c>
      <c r="E84" s="285" t="s">
        <v>454</v>
      </c>
      <c r="F84" s="291"/>
      <c r="G84" s="285" t="s">
        <v>456</v>
      </c>
      <c r="H84" s="291"/>
      <c r="I84" s="286">
        <f>SUM(J84:M86)</f>
        <v>250000</v>
      </c>
      <c r="J84" s="286">
        <v>0</v>
      </c>
      <c r="K84" s="286">
        <v>0</v>
      </c>
      <c r="L84" s="286">
        <v>212500</v>
      </c>
      <c r="M84" s="286">
        <v>37500</v>
      </c>
      <c r="N84" s="40" t="s">
        <v>255</v>
      </c>
      <c r="O84" s="87">
        <f>60+60</f>
        <v>120</v>
      </c>
      <c r="P84" s="285" t="s">
        <v>256</v>
      </c>
      <c r="Q84" s="285" t="s">
        <v>19</v>
      </c>
      <c r="R84" s="121"/>
    </row>
    <row r="85" spans="2:23" ht="21" x14ac:dyDescent="0.35">
      <c r="B85" s="290"/>
      <c r="C85" s="291"/>
      <c r="D85" s="285"/>
      <c r="E85" s="285"/>
      <c r="F85" s="291"/>
      <c r="G85" s="285"/>
      <c r="H85" s="291"/>
      <c r="I85" s="286"/>
      <c r="J85" s="286"/>
      <c r="K85" s="286"/>
      <c r="L85" s="286"/>
      <c r="M85" s="286"/>
      <c r="N85" s="40" t="s">
        <v>247</v>
      </c>
      <c r="O85" s="87">
        <f>300+175</f>
        <v>475</v>
      </c>
      <c r="P85" s="285"/>
      <c r="Q85" s="285"/>
    </row>
    <row r="86" spans="2:23" ht="45.75" customHeight="1" x14ac:dyDescent="0.35">
      <c r="B86" s="290"/>
      <c r="C86" s="291"/>
      <c r="D86" s="285"/>
      <c r="E86" s="285"/>
      <c r="F86" s="291"/>
      <c r="G86" s="285"/>
      <c r="H86" s="291"/>
      <c r="I86" s="286"/>
      <c r="J86" s="286"/>
      <c r="K86" s="286"/>
      <c r="L86" s="286"/>
      <c r="M86" s="286"/>
      <c r="N86" s="40" t="s">
        <v>248</v>
      </c>
      <c r="O86" s="87">
        <f>230+150</f>
        <v>380</v>
      </c>
      <c r="P86" s="285"/>
      <c r="Q86" s="285"/>
    </row>
    <row r="87" spans="2:23" ht="21" x14ac:dyDescent="0.35">
      <c r="B87" s="290" t="s">
        <v>435</v>
      </c>
      <c r="C87" s="291"/>
      <c r="D87" s="285" t="s">
        <v>22</v>
      </c>
      <c r="E87" s="285" t="s">
        <v>436</v>
      </c>
      <c r="F87" s="291"/>
      <c r="G87" s="285" t="s">
        <v>456</v>
      </c>
      <c r="H87" s="291"/>
      <c r="I87" s="286">
        <f>SUM(J87:M89)</f>
        <v>764000</v>
      </c>
      <c r="J87" s="286">
        <v>0</v>
      </c>
      <c r="K87" s="286">
        <v>0</v>
      </c>
      <c r="L87" s="286">
        <v>649400</v>
      </c>
      <c r="M87" s="286">
        <v>114600</v>
      </c>
      <c r="N87" s="40" t="s">
        <v>255</v>
      </c>
      <c r="O87" s="87">
        <f>70+80+70+80+80+70+80+70+100+10</f>
        <v>710</v>
      </c>
      <c r="P87" s="285" t="s">
        <v>307</v>
      </c>
      <c r="Q87" s="285" t="s">
        <v>304</v>
      </c>
      <c r="R87" s="85"/>
    </row>
    <row r="88" spans="2:23" s="47" customFormat="1" ht="21" x14ac:dyDescent="0.3">
      <c r="B88" s="290"/>
      <c r="C88" s="291"/>
      <c r="D88" s="285"/>
      <c r="E88" s="285"/>
      <c r="F88" s="291"/>
      <c r="G88" s="285"/>
      <c r="H88" s="291"/>
      <c r="I88" s="286"/>
      <c r="J88" s="286"/>
      <c r="K88" s="286"/>
      <c r="L88" s="286"/>
      <c r="M88" s="286"/>
      <c r="N88" s="40" t="s">
        <v>250</v>
      </c>
      <c r="O88" s="87">
        <f>160+200+170+220+190+160+180+170+250+28</f>
        <v>1728</v>
      </c>
      <c r="P88" s="285"/>
      <c r="Q88" s="285"/>
      <c r="S88" s="48"/>
    </row>
    <row r="89" spans="2:23" s="18" customFormat="1" ht="49.5" customHeight="1" x14ac:dyDescent="0.3">
      <c r="B89" s="290"/>
      <c r="C89" s="291"/>
      <c r="D89" s="285"/>
      <c r="E89" s="285"/>
      <c r="F89" s="291"/>
      <c r="G89" s="285"/>
      <c r="H89" s="291"/>
      <c r="I89" s="286"/>
      <c r="J89" s="286"/>
      <c r="K89" s="286"/>
      <c r="L89" s="286"/>
      <c r="M89" s="286"/>
      <c r="N89" s="40" t="s">
        <v>251</v>
      </c>
      <c r="O89" s="87">
        <f>100+100+100+100+100+100+100+100+100+20</f>
        <v>920</v>
      </c>
      <c r="P89" s="285"/>
      <c r="Q89" s="285"/>
      <c r="S89" s="26"/>
    </row>
    <row r="90" spans="2:23" ht="49.5" customHeight="1" x14ac:dyDescent="0.35">
      <c r="B90" s="290" t="s">
        <v>437</v>
      </c>
      <c r="C90" s="291"/>
      <c r="D90" s="285" t="s">
        <v>22</v>
      </c>
      <c r="E90" s="285" t="s">
        <v>438</v>
      </c>
      <c r="F90" s="323"/>
      <c r="G90" s="285" t="s">
        <v>456</v>
      </c>
      <c r="H90" s="291"/>
      <c r="I90" s="286">
        <f>SUM(J90:M92)</f>
        <v>1230000</v>
      </c>
      <c r="J90" s="286">
        <v>0</v>
      </c>
      <c r="K90" s="286">
        <v>0</v>
      </c>
      <c r="L90" s="286">
        <v>1045500</v>
      </c>
      <c r="M90" s="286">
        <v>184500</v>
      </c>
      <c r="N90" s="40" t="s">
        <v>255</v>
      </c>
      <c r="O90" s="87">
        <f>100+80+140+100+80+40+20+20</f>
        <v>580</v>
      </c>
      <c r="P90" s="285" t="s">
        <v>307</v>
      </c>
      <c r="Q90" s="285" t="s">
        <v>304</v>
      </c>
      <c r="R90" s="85"/>
    </row>
    <row r="91" spans="2:23" ht="55.5" customHeight="1" x14ac:dyDescent="0.35">
      <c r="B91" s="290"/>
      <c r="C91" s="291"/>
      <c r="D91" s="285"/>
      <c r="E91" s="285"/>
      <c r="F91" s="323"/>
      <c r="G91" s="285"/>
      <c r="H91" s="291"/>
      <c r="I91" s="286"/>
      <c r="J91" s="286"/>
      <c r="K91" s="286"/>
      <c r="L91" s="286"/>
      <c r="M91" s="286"/>
      <c r="N91" s="40" t="s">
        <v>247</v>
      </c>
      <c r="O91" s="87">
        <f>170+400+500+560+650+200+200+170</f>
        <v>2850</v>
      </c>
      <c r="P91" s="285"/>
      <c r="Q91" s="285"/>
    </row>
    <row r="92" spans="2:23" ht="42.75" customHeight="1" x14ac:dyDescent="0.35">
      <c r="B92" s="290"/>
      <c r="C92" s="291"/>
      <c r="D92" s="285"/>
      <c r="E92" s="285"/>
      <c r="F92" s="323"/>
      <c r="G92" s="285"/>
      <c r="H92" s="291"/>
      <c r="I92" s="286"/>
      <c r="J92" s="286"/>
      <c r="K92" s="286"/>
      <c r="L92" s="286"/>
      <c r="M92" s="286"/>
      <c r="N92" s="40" t="s">
        <v>248</v>
      </c>
      <c r="O92" s="87">
        <f>150+300+400+440+550+150+150+120</f>
        <v>2260</v>
      </c>
      <c r="P92" s="285"/>
      <c r="Q92" s="285"/>
    </row>
    <row r="93" spans="2:23" ht="21" x14ac:dyDescent="0.35">
      <c r="B93" s="290" t="s">
        <v>439</v>
      </c>
      <c r="C93" s="291"/>
      <c r="D93" s="285" t="s">
        <v>26</v>
      </c>
      <c r="E93" s="322" t="s">
        <v>453</v>
      </c>
      <c r="F93" s="291"/>
      <c r="G93" s="285" t="s">
        <v>456</v>
      </c>
      <c r="H93" s="293"/>
      <c r="I93" s="286">
        <f>SUM(J93:M95)</f>
        <v>1402425</v>
      </c>
      <c r="J93" s="286">
        <v>0</v>
      </c>
      <c r="K93" s="286">
        <v>0</v>
      </c>
      <c r="L93" s="286">
        <v>1192061.25</v>
      </c>
      <c r="M93" s="286">
        <v>210363.75</v>
      </c>
      <c r="N93" s="40" t="s">
        <v>255</v>
      </c>
      <c r="O93" s="87">
        <v>160</v>
      </c>
      <c r="P93" s="285" t="s">
        <v>307</v>
      </c>
      <c r="Q93" s="285" t="s">
        <v>19</v>
      </c>
      <c r="R93" s="85"/>
    </row>
    <row r="94" spans="2:23" s="47" customFormat="1" ht="21" x14ac:dyDescent="0.3">
      <c r="B94" s="290"/>
      <c r="C94" s="291"/>
      <c r="D94" s="285"/>
      <c r="E94" s="322"/>
      <c r="F94" s="291"/>
      <c r="G94" s="285"/>
      <c r="H94" s="293"/>
      <c r="I94" s="286"/>
      <c r="J94" s="286"/>
      <c r="K94" s="286"/>
      <c r="L94" s="286"/>
      <c r="M94" s="286"/>
      <c r="N94" s="40" t="s">
        <v>247</v>
      </c>
      <c r="O94" s="87">
        <v>1000</v>
      </c>
      <c r="P94" s="285"/>
      <c r="Q94" s="285"/>
      <c r="S94" s="48"/>
    </row>
    <row r="95" spans="2:23" s="18" customFormat="1" ht="21" x14ac:dyDescent="0.3">
      <c r="B95" s="290"/>
      <c r="C95" s="291"/>
      <c r="D95" s="285"/>
      <c r="E95" s="322"/>
      <c r="F95" s="291"/>
      <c r="G95" s="285"/>
      <c r="H95" s="293"/>
      <c r="I95" s="286"/>
      <c r="J95" s="286"/>
      <c r="K95" s="286"/>
      <c r="L95" s="286"/>
      <c r="M95" s="286"/>
      <c r="N95" s="40" t="s">
        <v>248</v>
      </c>
      <c r="O95" s="87">
        <v>650</v>
      </c>
      <c r="P95" s="285"/>
      <c r="Q95" s="285"/>
      <c r="S95" s="26"/>
    </row>
    <row r="96" spans="2:23" ht="21" x14ac:dyDescent="0.35">
      <c r="B96" s="290" t="s">
        <v>440</v>
      </c>
      <c r="C96" s="291"/>
      <c r="D96" s="285" t="s">
        <v>26</v>
      </c>
      <c r="E96" s="322" t="s">
        <v>452</v>
      </c>
      <c r="F96" s="291"/>
      <c r="G96" s="285" t="s">
        <v>456</v>
      </c>
      <c r="H96" s="293"/>
      <c r="I96" s="286">
        <f>SUM(J96:M98)</f>
        <v>1021969.12</v>
      </c>
      <c r="J96" s="286">
        <v>0</v>
      </c>
      <c r="K96" s="286">
        <v>0</v>
      </c>
      <c r="L96" s="286">
        <v>868673.75</v>
      </c>
      <c r="M96" s="286">
        <v>153295.37</v>
      </c>
      <c r="N96" s="40" t="s">
        <v>255</v>
      </c>
      <c r="O96" s="87">
        <v>75</v>
      </c>
      <c r="P96" s="285" t="s">
        <v>307</v>
      </c>
      <c r="Q96" s="285" t="s">
        <v>19</v>
      </c>
      <c r="R96" s="85"/>
    </row>
    <row r="97" spans="2:19" ht="21" x14ac:dyDescent="0.35">
      <c r="B97" s="290"/>
      <c r="C97" s="291"/>
      <c r="D97" s="285"/>
      <c r="E97" s="322"/>
      <c r="F97" s="291"/>
      <c r="G97" s="285"/>
      <c r="H97" s="293"/>
      <c r="I97" s="286"/>
      <c r="J97" s="286"/>
      <c r="K97" s="286"/>
      <c r="L97" s="286"/>
      <c r="M97" s="286"/>
      <c r="N97" s="40" t="s">
        <v>247</v>
      </c>
      <c r="O97" s="87">
        <v>550</v>
      </c>
      <c r="P97" s="285"/>
      <c r="Q97" s="285"/>
      <c r="R97" s="85"/>
    </row>
    <row r="98" spans="2:19" ht="21" x14ac:dyDescent="0.35">
      <c r="B98" s="290"/>
      <c r="C98" s="291"/>
      <c r="D98" s="285"/>
      <c r="E98" s="322"/>
      <c r="F98" s="291"/>
      <c r="G98" s="285"/>
      <c r="H98" s="293"/>
      <c r="I98" s="286"/>
      <c r="J98" s="286"/>
      <c r="K98" s="286"/>
      <c r="L98" s="286"/>
      <c r="M98" s="286"/>
      <c r="N98" s="40" t="s">
        <v>248</v>
      </c>
      <c r="O98" s="87">
        <v>280</v>
      </c>
      <c r="P98" s="285"/>
      <c r="Q98" s="285"/>
    </row>
    <row r="99" spans="2:19" ht="21" x14ac:dyDescent="0.35">
      <c r="B99" s="290" t="s">
        <v>441</v>
      </c>
      <c r="C99" s="291"/>
      <c r="D99" s="285" t="s">
        <v>23</v>
      </c>
      <c r="E99" s="285" t="s">
        <v>442</v>
      </c>
      <c r="F99" s="291"/>
      <c r="G99" s="285" t="s">
        <v>456</v>
      </c>
      <c r="H99" s="291"/>
      <c r="I99" s="286">
        <f>SUM(J99:M101)</f>
        <v>536986</v>
      </c>
      <c r="J99" s="286">
        <v>0</v>
      </c>
      <c r="K99" s="286">
        <v>0</v>
      </c>
      <c r="L99" s="286">
        <v>456438.1</v>
      </c>
      <c r="M99" s="286">
        <v>80547.899999999994</v>
      </c>
      <c r="N99" s="40" t="s">
        <v>255</v>
      </c>
      <c r="O99" s="87">
        <f>17+30+40+90+71</f>
        <v>248</v>
      </c>
      <c r="P99" s="285" t="s">
        <v>307</v>
      </c>
      <c r="Q99" s="285" t="s">
        <v>19</v>
      </c>
      <c r="R99" s="85"/>
    </row>
    <row r="100" spans="2:19" s="64" customFormat="1" ht="21" x14ac:dyDescent="0.3">
      <c r="B100" s="290"/>
      <c r="C100" s="291"/>
      <c r="D100" s="285"/>
      <c r="E100" s="285"/>
      <c r="F100" s="291"/>
      <c r="G100" s="285"/>
      <c r="H100" s="291"/>
      <c r="I100" s="286"/>
      <c r="J100" s="286"/>
      <c r="K100" s="286"/>
      <c r="L100" s="286"/>
      <c r="M100" s="286"/>
      <c r="N100" s="40" t="s">
        <v>247</v>
      </c>
      <c r="O100" s="87">
        <f>800+250+528+420</f>
        <v>1998</v>
      </c>
      <c r="P100" s="285"/>
      <c r="Q100" s="285"/>
      <c r="S100" s="48"/>
    </row>
    <row r="101" spans="2:19" s="18" customFormat="1" ht="21" x14ac:dyDescent="0.3">
      <c r="B101" s="290"/>
      <c r="C101" s="291"/>
      <c r="D101" s="285"/>
      <c r="E101" s="285"/>
      <c r="F101" s="291"/>
      <c r="G101" s="285"/>
      <c r="H101" s="291"/>
      <c r="I101" s="286"/>
      <c r="J101" s="286"/>
      <c r="K101" s="286"/>
      <c r="L101" s="286"/>
      <c r="M101" s="286"/>
      <c r="N101" s="40" t="s">
        <v>248</v>
      </c>
      <c r="O101" s="87">
        <f>475+116+400+156</f>
        <v>1147</v>
      </c>
      <c r="P101" s="285"/>
      <c r="Q101" s="285"/>
      <c r="S101" s="26"/>
    </row>
    <row r="102" spans="2:19" s="18" customFormat="1" ht="21" x14ac:dyDescent="0.3">
      <c r="B102" s="290"/>
      <c r="C102" s="291"/>
      <c r="D102" s="285"/>
      <c r="E102" s="285"/>
      <c r="F102" s="291"/>
      <c r="G102" s="285"/>
      <c r="H102" s="291"/>
      <c r="I102" s="286"/>
      <c r="J102" s="286"/>
      <c r="K102" s="286"/>
      <c r="L102" s="286"/>
      <c r="M102" s="286"/>
      <c r="N102" s="40" t="s">
        <v>250</v>
      </c>
      <c r="O102" s="87">
        <v>110</v>
      </c>
      <c r="P102" s="285"/>
      <c r="Q102" s="285"/>
      <c r="R102" s="55"/>
      <c r="S102" s="26"/>
    </row>
    <row r="103" spans="2:19" ht="21" x14ac:dyDescent="0.35">
      <c r="B103" s="290"/>
      <c r="C103" s="291"/>
      <c r="D103" s="285"/>
      <c r="E103" s="285"/>
      <c r="F103" s="291"/>
      <c r="G103" s="285"/>
      <c r="H103" s="291"/>
      <c r="I103" s="286"/>
      <c r="J103" s="286"/>
      <c r="K103" s="286"/>
      <c r="L103" s="286"/>
      <c r="M103" s="286"/>
      <c r="N103" s="40" t="s">
        <v>251</v>
      </c>
      <c r="O103" s="87">
        <v>80</v>
      </c>
      <c r="P103" s="285"/>
      <c r="Q103" s="285"/>
    </row>
    <row r="104" spans="2:19" x14ac:dyDescent="0.35">
      <c r="B104" s="287" t="s">
        <v>12</v>
      </c>
      <c r="C104" s="287"/>
      <c r="D104" s="287"/>
      <c r="E104" s="287"/>
      <c r="F104" s="287"/>
      <c r="G104" s="287"/>
      <c r="H104" s="287"/>
      <c r="I104" s="9">
        <f t="shared" ref="I104:L104" si="4">I44+I61+I78</f>
        <v>9571521.3099999987</v>
      </c>
      <c r="J104" s="9">
        <f t="shared" si="4"/>
        <v>0</v>
      </c>
      <c r="K104" s="9">
        <f t="shared" si="4"/>
        <v>0</v>
      </c>
      <c r="L104" s="9">
        <f t="shared" si="4"/>
        <v>8135793.0999999996</v>
      </c>
      <c r="M104" s="9">
        <f>M44+M61+M78</f>
        <v>1435728.21</v>
      </c>
      <c r="N104" s="288"/>
      <c r="O104" s="288"/>
      <c r="P104" s="288"/>
      <c r="Q104" s="288"/>
    </row>
    <row r="105" spans="2:19" x14ac:dyDescent="0.35">
      <c r="B105" s="24" t="s">
        <v>165</v>
      </c>
      <c r="C105" s="277" t="s">
        <v>443</v>
      </c>
      <c r="D105" s="277"/>
      <c r="E105" s="277"/>
      <c r="F105" s="277"/>
      <c r="G105" s="277"/>
      <c r="H105" s="277"/>
      <c r="I105" s="277"/>
      <c r="J105" s="277"/>
      <c r="K105" s="277"/>
      <c r="L105" s="277"/>
      <c r="M105" s="277"/>
      <c r="N105" s="277"/>
      <c r="O105" s="277"/>
      <c r="P105" s="277"/>
      <c r="Q105" s="277"/>
    </row>
    <row r="106" spans="2:19" ht="23.25" customHeight="1" x14ac:dyDescent="0.35">
      <c r="B106" s="24" t="s">
        <v>166</v>
      </c>
      <c r="C106" s="246" t="s">
        <v>450</v>
      </c>
      <c r="D106" s="246"/>
      <c r="E106" s="246"/>
      <c r="F106" s="246"/>
      <c r="G106" s="246"/>
      <c r="H106" s="246"/>
      <c r="I106" s="246"/>
      <c r="J106" s="246"/>
      <c r="K106" s="246"/>
      <c r="L106" s="246"/>
      <c r="M106" s="246"/>
      <c r="N106" s="246"/>
      <c r="O106" s="246"/>
      <c r="P106" s="246"/>
      <c r="Q106" s="246"/>
    </row>
    <row r="107" spans="2:19" x14ac:dyDescent="0.35">
      <c r="B107" s="24" t="s">
        <v>448</v>
      </c>
      <c r="C107" s="246" t="s">
        <v>451</v>
      </c>
      <c r="D107" s="246"/>
      <c r="E107" s="246"/>
      <c r="F107" s="246"/>
      <c r="G107" s="246"/>
      <c r="H107" s="246"/>
      <c r="I107" s="246"/>
      <c r="J107" s="246"/>
      <c r="K107" s="246"/>
      <c r="L107" s="246"/>
      <c r="M107" s="246"/>
      <c r="N107" s="246"/>
      <c r="O107" s="246"/>
      <c r="P107" s="246"/>
      <c r="Q107" s="246"/>
    </row>
    <row r="108" spans="2:19" x14ac:dyDescent="0.35">
      <c r="B108" s="24"/>
      <c r="C108" s="115"/>
      <c r="D108" s="115"/>
      <c r="E108" s="115"/>
      <c r="F108" s="115"/>
      <c r="G108" s="115"/>
      <c r="H108" s="115"/>
      <c r="I108" s="115"/>
      <c r="J108" s="115"/>
      <c r="K108" s="115"/>
      <c r="L108" s="115"/>
      <c r="M108" s="115"/>
      <c r="N108" s="115"/>
      <c r="O108" s="115"/>
      <c r="P108" s="115"/>
      <c r="Q108" s="115"/>
    </row>
    <row r="109" spans="2:19" s="47" customFormat="1" ht="12" x14ac:dyDescent="0.3">
      <c r="B109" s="4"/>
      <c r="C109" s="1"/>
      <c r="D109" s="1"/>
      <c r="E109" s="1"/>
      <c r="F109" s="1"/>
      <c r="G109" s="1"/>
      <c r="H109" s="1"/>
      <c r="I109" s="8"/>
      <c r="J109" s="8"/>
      <c r="K109" s="8"/>
      <c r="L109" s="8"/>
      <c r="M109" s="8"/>
      <c r="N109" s="1"/>
      <c r="O109" s="5"/>
      <c r="P109" s="1"/>
      <c r="Q109" s="1"/>
      <c r="S109" s="48"/>
    </row>
    <row r="110" spans="2:19" s="18" customFormat="1" ht="14" x14ac:dyDescent="0.3">
      <c r="B110" s="245" t="s">
        <v>152</v>
      </c>
      <c r="C110" s="245"/>
      <c r="D110" s="245"/>
      <c r="E110" s="245"/>
      <c r="F110" s="245"/>
      <c r="G110" s="245"/>
      <c r="H110" s="245"/>
      <c r="I110" s="245"/>
      <c r="J110" s="245"/>
      <c r="K110" s="245"/>
      <c r="L110" s="245"/>
      <c r="M110" s="245"/>
      <c r="N110" s="245"/>
      <c r="O110" s="245"/>
      <c r="P110" s="245"/>
      <c r="Q110" s="245"/>
      <c r="S110" s="26"/>
    </row>
    <row r="111" spans="2:19" x14ac:dyDescent="0.35">
      <c r="B111" s="11" t="s">
        <v>39</v>
      </c>
      <c r="C111" s="257" t="s">
        <v>153</v>
      </c>
      <c r="D111" s="257"/>
      <c r="E111" s="257"/>
      <c r="F111" s="324" t="s">
        <v>154</v>
      </c>
      <c r="G111" s="325"/>
      <c r="H111" s="325"/>
      <c r="I111" s="325"/>
      <c r="J111" s="326"/>
      <c r="K111" s="257" t="s">
        <v>155</v>
      </c>
      <c r="L111" s="257"/>
      <c r="M111" s="257"/>
      <c r="N111" s="257"/>
      <c r="O111" s="257"/>
      <c r="P111" s="257"/>
      <c r="Q111" s="257"/>
    </row>
    <row r="112" spans="2:19" x14ac:dyDescent="0.35">
      <c r="B112" s="56">
        <v>1</v>
      </c>
      <c r="C112" s="242">
        <v>2</v>
      </c>
      <c r="D112" s="242"/>
      <c r="E112" s="242"/>
      <c r="F112" s="327">
        <v>3</v>
      </c>
      <c r="G112" s="328"/>
      <c r="H112" s="328"/>
      <c r="I112" s="328"/>
      <c r="J112" s="329"/>
      <c r="K112" s="242">
        <v>4</v>
      </c>
      <c r="L112" s="242"/>
      <c r="M112" s="242"/>
      <c r="N112" s="242"/>
      <c r="O112" s="242"/>
      <c r="P112" s="242"/>
      <c r="Q112" s="242"/>
    </row>
    <row r="113" spans="2:17" x14ac:dyDescent="0.35">
      <c r="B113" s="22"/>
      <c r="C113" s="330" t="s">
        <v>164</v>
      </c>
      <c r="D113" s="331"/>
      <c r="E113" s="332"/>
      <c r="F113" s="333"/>
      <c r="G113" s="334"/>
      <c r="H113" s="334"/>
      <c r="I113" s="334"/>
      <c r="J113" s="335"/>
      <c r="K113" s="336"/>
      <c r="L113" s="336"/>
      <c r="M113" s="336"/>
      <c r="N113" s="336"/>
      <c r="O113" s="336"/>
      <c r="P113" s="336"/>
      <c r="Q113" s="336"/>
    </row>
    <row r="116" spans="2:17" x14ac:dyDescent="0.35">
      <c r="B116" s="245" t="s">
        <v>156</v>
      </c>
      <c r="C116" s="245"/>
      <c r="D116" s="245"/>
      <c r="E116" s="245"/>
      <c r="F116" s="245"/>
      <c r="G116" s="245"/>
      <c r="H116" s="245"/>
      <c r="I116" s="245"/>
      <c r="J116" s="245"/>
      <c r="K116" s="245"/>
      <c r="L116" s="245"/>
      <c r="M116" s="245"/>
      <c r="N116" s="245"/>
      <c r="O116" s="245"/>
      <c r="P116" s="245"/>
      <c r="Q116" s="245"/>
    </row>
    <row r="117" spans="2:17" x14ac:dyDescent="0.35">
      <c r="B117" s="11" t="s">
        <v>39</v>
      </c>
      <c r="C117" s="257" t="s">
        <v>157</v>
      </c>
      <c r="D117" s="257"/>
      <c r="E117" s="257"/>
      <c r="F117" s="257" t="s">
        <v>154</v>
      </c>
      <c r="G117" s="257"/>
      <c r="H117" s="257"/>
      <c r="I117" s="257"/>
      <c r="J117" s="257"/>
      <c r="K117" s="257" t="s">
        <v>158</v>
      </c>
      <c r="L117" s="257"/>
      <c r="M117" s="257"/>
      <c r="N117" s="257"/>
      <c r="O117" s="257"/>
      <c r="P117" s="257"/>
      <c r="Q117" s="257"/>
    </row>
    <row r="118" spans="2:17" x14ac:dyDescent="0.35">
      <c r="B118" s="56">
        <v>1</v>
      </c>
      <c r="C118" s="242">
        <v>2</v>
      </c>
      <c r="D118" s="242"/>
      <c r="E118" s="242"/>
      <c r="F118" s="242">
        <v>3</v>
      </c>
      <c r="G118" s="242"/>
      <c r="H118" s="242"/>
      <c r="I118" s="242"/>
      <c r="J118" s="242"/>
      <c r="K118" s="242">
        <v>4</v>
      </c>
      <c r="L118" s="242"/>
      <c r="M118" s="242"/>
      <c r="N118" s="242"/>
      <c r="O118" s="242"/>
      <c r="P118" s="242"/>
      <c r="Q118" s="242"/>
    </row>
    <row r="119" spans="2:17" x14ac:dyDescent="0.35">
      <c r="B119" s="22"/>
      <c r="C119" s="247" t="s">
        <v>164</v>
      </c>
      <c r="D119" s="247"/>
      <c r="E119" s="247"/>
      <c r="F119" s="346"/>
      <c r="G119" s="346"/>
      <c r="H119" s="346"/>
      <c r="I119" s="346"/>
      <c r="J119" s="346"/>
      <c r="K119" s="336"/>
      <c r="L119" s="336"/>
      <c r="M119" s="336"/>
      <c r="N119" s="336"/>
      <c r="O119" s="336"/>
      <c r="P119" s="336"/>
      <c r="Q119" s="336"/>
    </row>
    <row r="122" spans="2:17" x14ac:dyDescent="0.35">
      <c r="B122" s="245" t="s">
        <v>159</v>
      </c>
      <c r="C122" s="245"/>
      <c r="D122" s="245"/>
      <c r="E122" s="245"/>
      <c r="F122" s="245"/>
      <c r="G122" s="245"/>
      <c r="H122" s="245"/>
      <c r="I122" s="245"/>
      <c r="J122" s="245"/>
      <c r="K122" s="245"/>
      <c r="L122" s="245"/>
      <c r="M122" s="245"/>
      <c r="N122" s="245"/>
      <c r="O122" s="245"/>
      <c r="P122" s="245"/>
      <c r="Q122" s="245"/>
    </row>
    <row r="123" spans="2:17" x14ac:dyDescent="0.35">
      <c r="B123" s="11" t="s">
        <v>39</v>
      </c>
      <c r="C123" s="236" t="s">
        <v>160</v>
      </c>
      <c r="D123" s="236"/>
      <c r="E123" s="236"/>
      <c r="F123" s="337" t="s">
        <v>161</v>
      </c>
      <c r="G123" s="338"/>
      <c r="H123" s="338"/>
      <c r="I123" s="338"/>
      <c r="J123" s="338"/>
      <c r="K123" s="338"/>
      <c r="L123" s="338"/>
      <c r="M123" s="338"/>
      <c r="N123" s="338"/>
      <c r="O123" s="338"/>
      <c r="P123" s="338"/>
      <c r="Q123" s="339"/>
    </row>
    <row r="124" spans="2:17" x14ac:dyDescent="0.35">
      <c r="B124" s="63">
        <v>1</v>
      </c>
      <c r="C124" s="345">
        <v>2</v>
      </c>
      <c r="D124" s="345"/>
      <c r="E124" s="345"/>
      <c r="F124" s="340">
        <v>3</v>
      </c>
      <c r="G124" s="341"/>
      <c r="H124" s="341"/>
      <c r="I124" s="341"/>
      <c r="J124" s="341"/>
      <c r="K124" s="341"/>
      <c r="L124" s="341"/>
      <c r="M124" s="341"/>
      <c r="N124" s="341"/>
      <c r="O124" s="341"/>
      <c r="P124" s="341"/>
      <c r="Q124" s="342"/>
    </row>
    <row r="125" spans="2:17" x14ac:dyDescent="0.35">
      <c r="B125" s="12" t="s">
        <v>69</v>
      </c>
      <c r="C125" s="344" t="s">
        <v>444</v>
      </c>
      <c r="D125" s="344"/>
      <c r="E125" s="344"/>
      <c r="F125" s="343" t="s">
        <v>445</v>
      </c>
      <c r="G125" s="343"/>
      <c r="H125" s="343"/>
      <c r="I125" s="343"/>
      <c r="J125" s="343"/>
      <c r="K125" s="343"/>
      <c r="L125" s="343"/>
      <c r="M125" s="343"/>
      <c r="N125" s="343"/>
      <c r="O125" s="343"/>
      <c r="P125" s="343"/>
      <c r="Q125" s="343"/>
    </row>
    <row r="126" spans="2:17" x14ac:dyDescent="0.35">
      <c r="B126" s="12" t="s">
        <v>45</v>
      </c>
      <c r="C126" s="344" t="s">
        <v>446</v>
      </c>
      <c r="D126" s="344"/>
      <c r="E126" s="344"/>
      <c r="F126" s="343"/>
      <c r="G126" s="343"/>
      <c r="H126" s="343"/>
      <c r="I126" s="343"/>
      <c r="J126" s="343"/>
      <c r="K126" s="343"/>
      <c r="L126" s="343"/>
      <c r="M126" s="343"/>
      <c r="N126" s="343"/>
      <c r="O126" s="343"/>
      <c r="P126" s="343"/>
      <c r="Q126" s="343"/>
    </row>
    <row r="127" spans="2:17" ht="123" customHeight="1" x14ac:dyDescent="0.35">
      <c r="B127" s="12" t="s">
        <v>47</v>
      </c>
      <c r="C127" s="344" t="s">
        <v>447</v>
      </c>
      <c r="D127" s="344"/>
      <c r="E127" s="344"/>
      <c r="F127" s="343"/>
      <c r="G127" s="343"/>
      <c r="H127" s="343"/>
      <c r="I127" s="343"/>
      <c r="J127" s="343"/>
      <c r="K127" s="343"/>
      <c r="L127" s="343"/>
      <c r="M127" s="343"/>
      <c r="N127" s="343"/>
      <c r="O127" s="343"/>
      <c r="P127" s="343"/>
      <c r="Q127" s="343"/>
    </row>
    <row r="128" spans="2:17" x14ac:dyDescent="0.35">
      <c r="B128" s="55"/>
      <c r="C128" s="53"/>
      <c r="D128" s="53"/>
      <c r="E128" s="53"/>
      <c r="F128" s="53"/>
      <c r="G128" s="53"/>
      <c r="H128" s="53"/>
      <c r="I128" s="54"/>
      <c r="J128" s="59"/>
      <c r="K128" s="59"/>
      <c r="L128" s="59"/>
      <c r="M128" s="59"/>
      <c r="N128" s="54"/>
      <c r="O128" s="54"/>
      <c r="P128" s="54"/>
      <c r="Q128" s="54"/>
    </row>
    <row r="130" spans="2:17" x14ac:dyDescent="0.35">
      <c r="B130" s="245" t="s">
        <v>162</v>
      </c>
      <c r="C130" s="245"/>
      <c r="D130" s="245"/>
      <c r="E130" s="245"/>
      <c r="F130" s="245"/>
      <c r="G130" s="245"/>
      <c r="H130" s="245"/>
      <c r="I130" s="245"/>
      <c r="J130" s="245"/>
      <c r="K130" s="245"/>
      <c r="L130" s="245"/>
      <c r="M130" s="245"/>
      <c r="N130" s="245"/>
      <c r="O130" s="245"/>
    </row>
    <row r="131" spans="2:17" x14ac:dyDescent="0.35">
      <c r="B131" s="14" t="s">
        <v>39</v>
      </c>
      <c r="C131" s="273" t="s">
        <v>163</v>
      </c>
      <c r="D131" s="273"/>
      <c r="E131" s="273"/>
      <c r="F131" s="273"/>
      <c r="G131" s="273"/>
      <c r="H131" s="273"/>
      <c r="I131" s="273"/>
      <c r="J131" s="273"/>
      <c r="K131" s="273"/>
      <c r="L131" s="273"/>
      <c r="M131" s="273"/>
      <c r="N131" s="273"/>
      <c r="O131" s="273"/>
      <c r="P131" s="273"/>
      <c r="Q131" s="273"/>
    </row>
    <row r="132" spans="2:17" x14ac:dyDescent="0.35">
      <c r="B132" s="63">
        <v>1</v>
      </c>
      <c r="C132" s="242">
        <v>2</v>
      </c>
      <c r="D132" s="242"/>
      <c r="E132" s="242"/>
      <c r="F132" s="242"/>
      <c r="G132" s="242"/>
      <c r="H132" s="242"/>
      <c r="I132" s="242"/>
      <c r="J132" s="242"/>
      <c r="K132" s="242"/>
      <c r="L132" s="242"/>
      <c r="M132" s="242"/>
      <c r="N132" s="242"/>
      <c r="O132" s="242"/>
      <c r="P132" s="242"/>
      <c r="Q132" s="242"/>
    </row>
    <row r="133" spans="2:17" x14ac:dyDescent="0.35">
      <c r="B133" s="22"/>
      <c r="C133" s="247" t="s">
        <v>164</v>
      </c>
      <c r="D133" s="247"/>
      <c r="E133" s="247"/>
      <c r="F133" s="247"/>
      <c r="G133" s="247"/>
      <c r="H133" s="247"/>
      <c r="I133" s="247"/>
      <c r="J133" s="247"/>
      <c r="K133" s="247"/>
      <c r="L133" s="247"/>
      <c r="M133" s="247"/>
      <c r="N133" s="247"/>
      <c r="O133" s="247"/>
      <c r="P133" s="247"/>
      <c r="Q133" s="247"/>
    </row>
  </sheetData>
  <mergeCells count="321">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 ref="B110:Q110"/>
    <mergeCell ref="C111:E111"/>
    <mergeCell ref="F111:J111"/>
    <mergeCell ref="K111:Q111"/>
    <mergeCell ref="C112:E112"/>
    <mergeCell ref="F112:J112"/>
    <mergeCell ref="K112:Q112"/>
    <mergeCell ref="C113:E113"/>
    <mergeCell ref="F113:J113"/>
    <mergeCell ref="K113:Q113"/>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topLeftCell="L1" zoomScaleNormal="100" workbookViewId="0">
      <selection activeCell="B42" sqref="B42:B4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2.7265625" style="1" customWidth="1"/>
    <col min="17" max="17" width="13.1796875" style="1" customWidth="1"/>
    <col min="18" max="18" width="11.81640625" bestFit="1" customWidth="1"/>
    <col min="19" max="19" width="9.1796875" style="25"/>
    <col min="20" max="20" width="17.179687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183</v>
      </c>
      <c r="C5" s="235"/>
      <c r="D5" s="235"/>
      <c r="E5" s="235"/>
      <c r="F5" s="235"/>
      <c r="G5" s="235"/>
      <c r="H5" s="235"/>
      <c r="I5" s="235"/>
      <c r="J5" s="235"/>
      <c r="K5" s="235"/>
      <c r="L5" s="235"/>
      <c r="M5" s="235"/>
      <c r="N5" s="235"/>
      <c r="O5" s="235"/>
      <c r="P5" s="235"/>
      <c r="Q5" s="235"/>
    </row>
    <row r="6" spans="2:19" x14ac:dyDescent="0.35">
      <c r="B6" s="235" t="s">
        <v>173</v>
      </c>
      <c r="C6" s="235"/>
      <c r="D6" s="235"/>
      <c r="E6" s="235"/>
      <c r="F6" s="235"/>
      <c r="G6" s="235"/>
      <c r="H6" s="235"/>
      <c r="I6" s="235"/>
      <c r="J6" s="235"/>
      <c r="K6" s="235"/>
      <c r="L6" s="235"/>
      <c r="M6" s="235"/>
      <c r="N6" s="235"/>
      <c r="O6" s="235"/>
      <c r="P6" s="235"/>
      <c r="Q6" s="235"/>
    </row>
    <row r="8" spans="2:19" ht="15" customHeight="1" x14ac:dyDescent="0.35">
      <c r="B8" s="13" t="s">
        <v>41</v>
      </c>
      <c r="I8" s="1"/>
      <c r="J8" s="1"/>
      <c r="K8" s="1"/>
      <c r="L8" s="1"/>
      <c r="M8" s="1"/>
      <c r="O8" s="1"/>
    </row>
    <row r="9" spans="2:19" ht="15" customHeight="1" x14ac:dyDescent="0.35">
      <c r="B9" s="236" t="s">
        <v>39</v>
      </c>
      <c r="C9" s="236" t="s">
        <v>55</v>
      </c>
      <c r="D9" s="236"/>
      <c r="E9" s="257" t="s">
        <v>40</v>
      </c>
      <c r="F9" s="257"/>
      <c r="G9" s="257"/>
      <c r="H9" s="257"/>
      <c r="I9" s="257"/>
      <c r="J9" s="257"/>
      <c r="K9" s="305" t="s">
        <v>44</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68">
        <v>1</v>
      </c>
      <c r="C11" s="360">
        <v>2</v>
      </c>
      <c r="D11" s="360"/>
      <c r="E11" s="282">
        <v>3</v>
      </c>
      <c r="F11" s="282"/>
      <c r="G11" s="282"/>
      <c r="H11" s="282"/>
      <c r="I11" s="282"/>
      <c r="J11" s="282"/>
      <c r="K11" s="283">
        <v>4</v>
      </c>
      <c r="L11" s="283"/>
      <c r="M11" s="283"/>
      <c r="N11" s="46">
        <v>5</v>
      </c>
      <c r="O11" s="282">
        <v>6</v>
      </c>
      <c r="P11" s="282"/>
      <c r="Q11" s="282"/>
      <c r="S11" s="48"/>
    </row>
    <row r="12" spans="2:19" ht="29.25" customHeight="1" x14ac:dyDescent="0.35">
      <c r="B12" s="62" t="s">
        <v>43</v>
      </c>
      <c r="C12" s="262" t="s">
        <v>174</v>
      </c>
      <c r="D12" s="263"/>
      <c r="E12" s="307" t="s">
        <v>175</v>
      </c>
      <c r="F12" s="307"/>
      <c r="G12" s="307"/>
      <c r="H12" s="307"/>
      <c r="I12" s="307"/>
      <c r="J12" s="307"/>
      <c r="K12" s="306">
        <v>0</v>
      </c>
      <c r="L12" s="306"/>
      <c r="M12" s="306"/>
      <c r="N12" s="12">
        <v>0</v>
      </c>
      <c r="O12" s="361">
        <f>O40</f>
        <v>1</v>
      </c>
      <c r="P12" s="268"/>
      <c r="Q12" s="269"/>
    </row>
    <row r="15" spans="2:19" x14ac:dyDescent="0.35">
      <c r="B15" s="13" t="s">
        <v>38</v>
      </c>
    </row>
    <row r="16" spans="2:19" x14ac:dyDescent="0.35">
      <c r="B16" s="273" t="s">
        <v>56</v>
      </c>
      <c r="C16" s="273"/>
      <c r="D16" s="273"/>
      <c r="E16" s="273"/>
      <c r="F16" s="273"/>
      <c r="G16" s="273"/>
      <c r="H16" s="273"/>
      <c r="I16" s="273"/>
      <c r="J16" s="273"/>
      <c r="K16" s="273"/>
      <c r="L16" s="273"/>
      <c r="M16" s="273"/>
      <c r="N16" s="273" t="s">
        <v>27</v>
      </c>
      <c r="O16" s="273"/>
      <c r="P16" s="273"/>
      <c r="Q16" s="273"/>
    </row>
    <row r="17" spans="2:19" s="47" customFormat="1" ht="12" x14ac:dyDescent="0.3">
      <c r="B17" s="242">
        <v>1</v>
      </c>
      <c r="C17" s="242"/>
      <c r="D17" s="242"/>
      <c r="E17" s="242"/>
      <c r="F17" s="242"/>
      <c r="G17" s="242"/>
      <c r="H17" s="242"/>
      <c r="I17" s="242"/>
      <c r="J17" s="242"/>
      <c r="K17" s="242"/>
      <c r="L17" s="242"/>
      <c r="M17" s="242"/>
      <c r="N17" s="242">
        <v>2</v>
      </c>
      <c r="O17" s="242"/>
      <c r="P17" s="242"/>
      <c r="Q17" s="242"/>
      <c r="S17" s="48"/>
    </row>
    <row r="18" spans="2:19" x14ac:dyDescent="0.35">
      <c r="B18" s="243" t="s">
        <v>28</v>
      </c>
      <c r="C18" s="243"/>
      <c r="D18" s="243"/>
      <c r="E18" s="243"/>
      <c r="F18" s="243"/>
      <c r="G18" s="243"/>
      <c r="H18" s="243"/>
      <c r="I18" s="243"/>
      <c r="J18" s="243"/>
      <c r="K18" s="243"/>
      <c r="L18" s="243"/>
      <c r="M18" s="243"/>
      <c r="N18" s="355">
        <f>N24</f>
        <v>1049999.8999999999</v>
      </c>
      <c r="O18" s="244"/>
      <c r="P18" s="244"/>
      <c r="Q18" s="244"/>
    </row>
    <row r="19" spans="2:19" x14ac:dyDescent="0.35">
      <c r="B19" s="243" t="s">
        <v>29</v>
      </c>
      <c r="C19" s="243"/>
      <c r="D19" s="243"/>
      <c r="E19" s="243"/>
      <c r="F19" s="243"/>
      <c r="G19" s="243"/>
      <c r="H19" s="243"/>
      <c r="I19" s="243"/>
      <c r="J19" s="243"/>
      <c r="K19" s="243"/>
      <c r="L19" s="243"/>
      <c r="M19" s="243"/>
      <c r="N19" s="244">
        <v>0</v>
      </c>
      <c r="O19" s="244"/>
      <c r="P19" s="244"/>
      <c r="Q19" s="244"/>
    </row>
    <row r="20" spans="2:19" x14ac:dyDescent="0.35">
      <c r="B20" s="357" t="s">
        <v>18</v>
      </c>
      <c r="C20" s="358"/>
      <c r="D20" s="358"/>
      <c r="E20" s="358"/>
      <c r="F20" s="358"/>
      <c r="G20" s="358"/>
      <c r="H20" s="358"/>
      <c r="I20" s="358"/>
      <c r="J20" s="358"/>
      <c r="K20" s="358"/>
      <c r="L20" s="358"/>
      <c r="M20" s="359"/>
      <c r="N20" s="251">
        <v>0</v>
      </c>
      <c r="O20" s="251"/>
      <c r="P20" s="251"/>
      <c r="Q20" s="251"/>
    </row>
    <row r="21" spans="2:19" x14ac:dyDescent="0.35">
      <c r="B21" s="243" t="s">
        <v>30</v>
      </c>
      <c r="C21" s="243"/>
      <c r="D21" s="243"/>
      <c r="E21" s="243"/>
      <c r="F21" s="243"/>
      <c r="G21" s="243"/>
      <c r="H21" s="243"/>
      <c r="I21" s="243"/>
      <c r="J21" s="243"/>
      <c r="K21" s="243"/>
      <c r="L21" s="243"/>
      <c r="M21" s="243"/>
      <c r="N21" s="244">
        <v>0</v>
      </c>
      <c r="O21" s="244"/>
      <c r="P21" s="244"/>
      <c r="Q21" s="244"/>
    </row>
    <row r="22" spans="2:19" x14ac:dyDescent="0.35">
      <c r="B22" s="255" t="s">
        <v>53</v>
      </c>
      <c r="C22" s="255"/>
      <c r="D22" s="255"/>
      <c r="E22" s="255"/>
      <c r="F22" s="255"/>
      <c r="G22" s="255"/>
      <c r="H22" s="255"/>
      <c r="I22" s="255"/>
      <c r="J22" s="255"/>
      <c r="K22" s="255"/>
      <c r="L22" s="255"/>
      <c r="M22" s="255"/>
      <c r="N22" s="251">
        <v>0</v>
      </c>
      <c r="O22" s="251"/>
      <c r="P22" s="251"/>
      <c r="Q22" s="251"/>
      <c r="R22" s="69"/>
    </row>
    <row r="23" spans="2:19" x14ac:dyDescent="0.35">
      <c r="B23" s="243" t="s">
        <v>31</v>
      </c>
      <c r="C23" s="243"/>
      <c r="D23" s="243"/>
      <c r="E23" s="243"/>
      <c r="F23" s="243"/>
      <c r="G23" s="243"/>
      <c r="H23" s="243"/>
      <c r="I23" s="243"/>
      <c r="J23" s="243"/>
      <c r="K23" s="243"/>
      <c r="L23" s="243"/>
      <c r="M23" s="243"/>
      <c r="N23" s="355">
        <f>N24</f>
        <v>1049999.8999999999</v>
      </c>
      <c r="O23" s="244"/>
      <c r="P23" s="244"/>
      <c r="Q23" s="244"/>
    </row>
    <row r="24" spans="2:19" x14ac:dyDescent="0.35">
      <c r="B24" s="255" t="s">
        <v>54</v>
      </c>
      <c r="C24" s="255"/>
      <c r="D24" s="255"/>
      <c r="E24" s="255"/>
      <c r="F24" s="255"/>
      <c r="G24" s="255"/>
      <c r="H24" s="255"/>
      <c r="I24" s="255"/>
      <c r="J24" s="255"/>
      <c r="K24" s="255"/>
      <c r="L24" s="255"/>
      <c r="M24" s="255"/>
      <c r="N24" s="356">
        <f>L44</f>
        <v>1049999.8999999999</v>
      </c>
      <c r="O24" s="356"/>
      <c r="P24" s="356"/>
      <c r="Q24" s="356"/>
    </row>
    <row r="25" spans="2:19" x14ac:dyDescent="0.35">
      <c r="B25" s="243" t="s">
        <v>32</v>
      </c>
      <c r="C25" s="243"/>
      <c r="D25" s="243"/>
      <c r="E25" s="243"/>
      <c r="F25" s="243"/>
      <c r="G25" s="243"/>
      <c r="H25" s="243"/>
      <c r="I25" s="243"/>
      <c r="J25" s="243"/>
      <c r="K25" s="243"/>
      <c r="L25" s="243"/>
      <c r="M25" s="243"/>
      <c r="N25" s="244">
        <v>0</v>
      </c>
      <c r="O25" s="244"/>
      <c r="P25" s="244"/>
      <c r="Q25" s="244"/>
    </row>
    <row r="26" spans="2:19" x14ac:dyDescent="0.35">
      <c r="B26" s="357" t="s">
        <v>18</v>
      </c>
      <c r="C26" s="358"/>
      <c r="D26" s="358"/>
      <c r="E26" s="358"/>
      <c r="F26" s="358"/>
      <c r="G26" s="358"/>
      <c r="H26" s="358"/>
      <c r="I26" s="358"/>
      <c r="J26" s="358"/>
      <c r="K26" s="358"/>
      <c r="L26" s="358"/>
      <c r="M26" s="359"/>
      <c r="N26" s="251">
        <v>0</v>
      </c>
      <c r="O26" s="251"/>
      <c r="P26" s="251"/>
      <c r="Q26" s="251"/>
    </row>
    <row r="27" spans="2:19" x14ac:dyDescent="0.35">
      <c r="B27" s="252" t="s">
        <v>33</v>
      </c>
      <c r="C27" s="253"/>
      <c r="D27" s="253"/>
      <c r="E27" s="253"/>
      <c r="F27" s="253"/>
      <c r="G27" s="253"/>
      <c r="H27" s="253"/>
      <c r="I27" s="253"/>
      <c r="J27" s="253"/>
      <c r="K27" s="253"/>
      <c r="L27" s="253"/>
      <c r="M27" s="254"/>
      <c r="N27" s="355">
        <f>N28</f>
        <v>185294.1</v>
      </c>
      <c r="O27" s="244"/>
      <c r="P27" s="244"/>
      <c r="Q27" s="244"/>
    </row>
    <row r="28" spans="2:19" x14ac:dyDescent="0.35">
      <c r="B28" s="255" t="s">
        <v>34</v>
      </c>
      <c r="C28" s="255"/>
      <c r="D28" s="255"/>
      <c r="E28" s="255"/>
      <c r="F28" s="255"/>
      <c r="G28" s="255"/>
      <c r="H28" s="255"/>
      <c r="I28" s="255"/>
      <c r="J28" s="255"/>
      <c r="K28" s="255"/>
      <c r="L28" s="255"/>
      <c r="M28" s="255"/>
      <c r="N28" s="356">
        <f>M39</f>
        <v>185294.1</v>
      </c>
      <c r="O28" s="356"/>
      <c r="P28" s="356"/>
      <c r="Q28" s="356"/>
    </row>
    <row r="29" spans="2:19" x14ac:dyDescent="0.35">
      <c r="B29" s="255" t="s">
        <v>35</v>
      </c>
      <c r="C29" s="255"/>
      <c r="D29" s="255"/>
      <c r="E29" s="255"/>
      <c r="F29" s="255"/>
      <c r="G29" s="255"/>
      <c r="H29" s="255"/>
      <c r="I29" s="255"/>
      <c r="J29" s="255"/>
      <c r="K29" s="255"/>
      <c r="L29" s="255"/>
      <c r="M29" s="255"/>
      <c r="N29" s="251">
        <v>0</v>
      </c>
      <c r="O29" s="251"/>
      <c r="P29" s="251"/>
      <c r="Q29" s="251"/>
    </row>
    <row r="30" spans="2:19" x14ac:dyDescent="0.35">
      <c r="B30" s="255" t="s">
        <v>36</v>
      </c>
      <c r="C30" s="255"/>
      <c r="D30" s="255"/>
      <c r="E30" s="255"/>
      <c r="F30" s="255"/>
      <c r="G30" s="255"/>
      <c r="H30" s="255"/>
      <c r="I30" s="255"/>
      <c r="J30" s="255"/>
      <c r="K30" s="255"/>
      <c r="L30" s="255"/>
      <c r="M30" s="255"/>
      <c r="N30" s="251">
        <v>0</v>
      </c>
      <c r="O30" s="251"/>
      <c r="P30" s="251"/>
      <c r="Q30" s="251"/>
    </row>
    <row r="31" spans="2:19" x14ac:dyDescent="0.35">
      <c r="B31" s="243" t="s">
        <v>37</v>
      </c>
      <c r="C31" s="243"/>
      <c r="D31" s="243"/>
      <c r="E31" s="243"/>
      <c r="F31" s="243"/>
      <c r="G31" s="243"/>
      <c r="H31" s="243"/>
      <c r="I31" s="243"/>
      <c r="J31" s="243"/>
      <c r="K31" s="243"/>
      <c r="L31" s="243"/>
      <c r="M31" s="243"/>
      <c r="N31" s="244">
        <f>I44</f>
        <v>1235294</v>
      </c>
      <c r="O31" s="244"/>
      <c r="P31" s="244"/>
      <c r="Q31" s="244"/>
    </row>
    <row r="34" spans="2:19" x14ac:dyDescent="0.35">
      <c r="B34" s="13" t="s">
        <v>25</v>
      </c>
    </row>
    <row r="35" spans="2:19" ht="15" customHeight="1" x14ac:dyDescent="0.35">
      <c r="B35" s="304" t="s">
        <v>57</v>
      </c>
      <c r="C35" s="304" t="s">
        <v>58</v>
      </c>
      <c r="D35" s="304" t="s">
        <v>0</v>
      </c>
      <c r="E35" s="304" t="s">
        <v>1</v>
      </c>
      <c r="F35" s="304" t="s">
        <v>59</v>
      </c>
      <c r="G35" s="258" t="s">
        <v>284</v>
      </c>
      <c r="H35" s="354" t="s">
        <v>2</v>
      </c>
      <c r="I35" s="303" t="s">
        <v>3</v>
      </c>
      <c r="J35" s="303"/>
      <c r="K35" s="303"/>
      <c r="L35" s="303"/>
      <c r="M35" s="303"/>
      <c r="N35" s="304" t="s">
        <v>60</v>
      </c>
      <c r="O35" s="304"/>
      <c r="P35" s="304" t="s">
        <v>4</v>
      </c>
      <c r="Q35" s="304" t="s">
        <v>5</v>
      </c>
    </row>
    <row r="36" spans="2:19" ht="25.5" customHeight="1" x14ac:dyDescent="0.35">
      <c r="B36" s="304"/>
      <c r="C36" s="304"/>
      <c r="D36" s="304"/>
      <c r="E36" s="304"/>
      <c r="F36" s="304"/>
      <c r="G36" s="258"/>
      <c r="H36" s="354"/>
      <c r="I36" s="303" t="s">
        <v>6</v>
      </c>
      <c r="J36" s="303" t="s">
        <v>7</v>
      </c>
      <c r="K36" s="303"/>
      <c r="L36" s="303"/>
      <c r="M36" s="303" t="s">
        <v>8</v>
      </c>
      <c r="N36" s="304" t="s">
        <v>167</v>
      </c>
      <c r="O36" s="304" t="s">
        <v>187</v>
      </c>
      <c r="P36" s="304"/>
      <c r="Q36" s="304"/>
    </row>
    <row r="37" spans="2:19" ht="77.25" customHeight="1" x14ac:dyDescent="0.35">
      <c r="B37" s="304"/>
      <c r="C37" s="304"/>
      <c r="D37" s="304"/>
      <c r="E37" s="304"/>
      <c r="F37" s="304"/>
      <c r="G37" s="258"/>
      <c r="H37" s="354"/>
      <c r="I37" s="303"/>
      <c r="J37" s="10" t="s">
        <v>9</v>
      </c>
      <c r="K37" s="10" t="s">
        <v>10</v>
      </c>
      <c r="L37" s="10" t="s">
        <v>11</v>
      </c>
      <c r="M37" s="303"/>
      <c r="N37" s="304"/>
      <c r="O37" s="304"/>
      <c r="P37" s="304"/>
      <c r="Q37" s="304"/>
    </row>
    <row r="38" spans="2:19" s="47" customFormat="1" ht="12" x14ac:dyDescent="0.3">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5">
      <c r="B39" s="321" t="s">
        <v>177</v>
      </c>
      <c r="C39" s="289" t="s">
        <v>13</v>
      </c>
      <c r="D39" s="289" t="s">
        <v>176</v>
      </c>
      <c r="E39" s="289" t="s">
        <v>18</v>
      </c>
      <c r="F39" s="289" t="s">
        <v>14</v>
      </c>
      <c r="G39" s="289" t="s">
        <v>456</v>
      </c>
      <c r="H39" s="289" t="s">
        <v>15</v>
      </c>
      <c r="I39" s="292">
        <f>SUM(J39:M40)</f>
        <v>1235294</v>
      </c>
      <c r="J39" s="292">
        <f>SUM(J42:J43)</f>
        <v>0</v>
      </c>
      <c r="K39" s="292">
        <f>SUM(K42:K43)</f>
        <v>0</v>
      </c>
      <c r="L39" s="292">
        <f t="shared" ref="L39:M39" si="0">SUM(L42:L43)</f>
        <v>1049999.8999999999</v>
      </c>
      <c r="M39" s="292">
        <f t="shared" si="0"/>
        <v>185294.1</v>
      </c>
      <c r="N39" s="44" t="s">
        <v>178</v>
      </c>
      <c r="O39" s="41">
        <f>O42</f>
        <v>1</v>
      </c>
      <c r="P39" s="289" t="s">
        <v>307</v>
      </c>
      <c r="Q39" s="289" t="s">
        <v>19</v>
      </c>
    </row>
    <row r="40" spans="2:19" ht="48.75" customHeight="1" x14ac:dyDescent="0.35">
      <c r="B40" s="321"/>
      <c r="C40" s="289"/>
      <c r="D40" s="289"/>
      <c r="E40" s="289"/>
      <c r="F40" s="289"/>
      <c r="G40" s="289"/>
      <c r="H40" s="289"/>
      <c r="I40" s="292"/>
      <c r="J40" s="292"/>
      <c r="K40" s="292"/>
      <c r="L40" s="292"/>
      <c r="M40" s="292"/>
      <c r="N40" s="44" t="s">
        <v>179</v>
      </c>
      <c r="O40" s="41">
        <f>O43</f>
        <v>1</v>
      </c>
      <c r="P40" s="289"/>
      <c r="Q40" s="289"/>
    </row>
    <row r="41" spans="2:19" ht="21" x14ac:dyDescent="0.35">
      <c r="B41" s="42" t="s">
        <v>16</v>
      </c>
      <c r="C41" s="43"/>
      <c r="D41" s="43"/>
      <c r="E41" s="43"/>
      <c r="F41" s="43"/>
      <c r="G41" s="43"/>
      <c r="H41" s="43"/>
      <c r="I41" s="58"/>
      <c r="J41" s="58"/>
      <c r="K41" s="60"/>
      <c r="L41" s="60"/>
      <c r="M41" s="58"/>
      <c r="N41" s="43"/>
      <c r="O41" s="72"/>
      <c r="P41" s="73"/>
      <c r="Q41" s="43"/>
    </row>
    <row r="42" spans="2:19" ht="37.5" customHeight="1" x14ac:dyDescent="0.35">
      <c r="B42" s="290" t="s">
        <v>180</v>
      </c>
      <c r="C42" s="291"/>
      <c r="D42" s="285" t="s">
        <v>22</v>
      </c>
      <c r="E42" s="289" t="s">
        <v>18</v>
      </c>
      <c r="F42" s="291"/>
      <c r="G42" s="285" t="s">
        <v>456</v>
      </c>
      <c r="H42" s="291"/>
      <c r="I42" s="286">
        <f>SUM(J42:M43)</f>
        <v>1235294</v>
      </c>
      <c r="J42" s="286">
        <v>0</v>
      </c>
      <c r="K42" s="318">
        <v>0</v>
      </c>
      <c r="L42" s="318">
        <v>1049999.8999999999</v>
      </c>
      <c r="M42" s="318">
        <v>185294.1</v>
      </c>
      <c r="N42" s="40" t="s">
        <v>178</v>
      </c>
      <c r="O42" s="38">
        <v>1</v>
      </c>
      <c r="P42" s="322" t="s">
        <v>307</v>
      </c>
      <c r="Q42" s="322" t="s">
        <v>19</v>
      </c>
    </row>
    <row r="43" spans="2:19" ht="40.5" customHeight="1" x14ac:dyDescent="0.35">
      <c r="B43" s="290"/>
      <c r="C43" s="291"/>
      <c r="D43" s="285"/>
      <c r="E43" s="289"/>
      <c r="F43" s="291"/>
      <c r="G43" s="285"/>
      <c r="H43" s="291"/>
      <c r="I43" s="286"/>
      <c r="J43" s="286"/>
      <c r="K43" s="320"/>
      <c r="L43" s="320"/>
      <c r="M43" s="320"/>
      <c r="N43" s="40" t="s">
        <v>179</v>
      </c>
      <c r="O43" s="38">
        <v>1</v>
      </c>
      <c r="P43" s="322"/>
      <c r="Q43" s="322"/>
    </row>
    <row r="44" spans="2:19" x14ac:dyDescent="0.35">
      <c r="B44" s="287" t="s">
        <v>12</v>
      </c>
      <c r="C44" s="287"/>
      <c r="D44" s="287"/>
      <c r="E44" s="287"/>
      <c r="F44" s="287"/>
      <c r="G44" s="287"/>
      <c r="H44" s="287"/>
      <c r="I44" s="9">
        <f t="shared" ref="I44:K44" si="1">I39</f>
        <v>1235294</v>
      </c>
      <c r="J44" s="9">
        <f t="shared" si="1"/>
        <v>0</v>
      </c>
      <c r="K44" s="9">
        <f t="shared" si="1"/>
        <v>0</v>
      </c>
      <c r="L44" s="9">
        <f>L39</f>
        <v>1049999.8999999999</v>
      </c>
      <c r="M44" s="9">
        <f>M39</f>
        <v>185294.1</v>
      </c>
      <c r="N44" s="288"/>
      <c r="O44" s="288"/>
      <c r="P44" s="288"/>
      <c r="Q44" s="288"/>
    </row>
    <row r="45" spans="2:19" x14ac:dyDescent="0.35">
      <c r="B45" s="168"/>
      <c r="C45" s="350"/>
      <c r="D45" s="350"/>
      <c r="E45" s="350"/>
      <c r="F45" s="350"/>
      <c r="G45" s="350"/>
      <c r="H45" s="350"/>
      <c r="I45" s="350"/>
      <c r="J45" s="350"/>
      <c r="K45" s="350"/>
      <c r="L45" s="350"/>
      <c r="M45" s="350"/>
      <c r="N45" s="350"/>
      <c r="O45" s="350"/>
      <c r="P45" s="350"/>
      <c r="Q45" s="350"/>
    </row>
    <row r="46" spans="2:19" x14ac:dyDescent="0.35">
      <c r="L46" s="79"/>
    </row>
    <row r="47" spans="2:19" x14ac:dyDescent="0.35">
      <c r="B47" s="21" t="s">
        <v>152</v>
      </c>
    </row>
    <row r="48" spans="2:19" ht="15" customHeight="1" x14ac:dyDescent="0.35">
      <c r="B48" s="14" t="s">
        <v>39</v>
      </c>
      <c r="C48" s="273" t="s">
        <v>153</v>
      </c>
      <c r="D48" s="273"/>
      <c r="E48" s="273"/>
      <c r="F48" s="351" t="s">
        <v>154</v>
      </c>
      <c r="G48" s="352"/>
      <c r="H48" s="352"/>
      <c r="I48" s="352"/>
      <c r="J48" s="353"/>
      <c r="K48" s="273" t="s">
        <v>155</v>
      </c>
      <c r="L48" s="273"/>
      <c r="M48" s="273"/>
      <c r="N48" s="273"/>
      <c r="O48" s="273"/>
      <c r="P48" s="273"/>
      <c r="Q48" s="273"/>
    </row>
    <row r="49" spans="2:19" s="47" customFormat="1" ht="12" x14ac:dyDescent="0.3">
      <c r="B49" s="56">
        <v>1</v>
      </c>
      <c r="C49" s="242">
        <v>2</v>
      </c>
      <c r="D49" s="242"/>
      <c r="E49" s="242"/>
      <c r="F49" s="327">
        <v>3</v>
      </c>
      <c r="G49" s="328"/>
      <c r="H49" s="328"/>
      <c r="I49" s="328"/>
      <c r="J49" s="329"/>
      <c r="K49" s="242">
        <v>4</v>
      </c>
      <c r="L49" s="242"/>
      <c r="M49" s="242"/>
      <c r="N49" s="242"/>
      <c r="O49" s="242"/>
      <c r="P49" s="242"/>
      <c r="Q49" s="242"/>
      <c r="S49" s="48"/>
    </row>
    <row r="50" spans="2:19" s="18" customFormat="1" ht="14" x14ac:dyDescent="0.3">
      <c r="B50" s="22"/>
      <c r="C50" s="330" t="s">
        <v>164</v>
      </c>
      <c r="D50" s="331"/>
      <c r="E50" s="332"/>
      <c r="F50" s="333"/>
      <c r="G50" s="334"/>
      <c r="H50" s="334"/>
      <c r="I50" s="334"/>
      <c r="J50" s="335"/>
      <c r="K50" s="336"/>
      <c r="L50" s="336"/>
      <c r="M50" s="336"/>
      <c r="N50" s="336"/>
      <c r="O50" s="336"/>
      <c r="P50" s="336"/>
      <c r="Q50" s="336"/>
      <c r="S50" s="26"/>
    </row>
    <row r="53" spans="2:19" x14ac:dyDescent="0.35">
      <c r="B53" s="21" t="s">
        <v>156</v>
      </c>
    </row>
    <row r="54" spans="2:19" ht="15" customHeight="1" x14ac:dyDescent="0.35">
      <c r="B54" s="14" t="s">
        <v>39</v>
      </c>
      <c r="C54" s="273" t="s">
        <v>157</v>
      </c>
      <c r="D54" s="273"/>
      <c r="E54" s="273"/>
      <c r="F54" s="273" t="s">
        <v>154</v>
      </c>
      <c r="G54" s="273"/>
      <c r="H54" s="273"/>
      <c r="I54" s="273"/>
      <c r="J54" s="273"/>
      <c r="K54" s="273" t="s">
        <v>158</v>
      </c>
      <c r="L54" s="273"/>
      <c r="M54" s="273"/>
      <c r="N54" s="273"/>
      <c r="O54" s="273"/>
      <c r="P54" s="273"/>
      <c r="Q54" s="273"/>
    </row>
    <row r="55" spans="2:19" s="47" customFormat="1" ht="11.25" customHeight="1" x14ac:dyDescent="0.3">
      <c r="B55" s="56">
        <v>1</v>
      </c>
      <c r="C55" s="242">
        <v>2</v>
      </c>
      <c r="D55" s="242"/>
      <c r="E55" s="242"/>
      <c r="F55" s="242">
        <v>3</v>
      </c>
      <c r="G55" s="242"/>
      <c r="H55" s="242"/>
      <c r="I55" s="242"/>
      <c r="J55" s="242"/>
      <c r="K55" s="242">
        <v>4</v>
      </c>
      <c r="L55" s="242"/>
      <c r="M55" s="242"/>
      <c r="N55" s="242"/>
      <c r="O55" s="242"/>
      <c r="P55" s="242"/>
      <c r="Q55" s="242"/>
      <c r="S55" s="48"/>
    </row>
    <row r="56" spans="2:19" s="18" customFormat="1" ht="14" x14ac:dyDescent="0.3">
      <c r="B56" s="22"/>
      <c r="C56" s="247" t="s">
        <v>164</v>
      </c>
      <c r="D56" s="247"/>
      <c r="E56" s="247"/>
      <c r="F56" s="346"/>
      <c r="G56" s="346"/>
      <c r="H56" s="346"/>
      <c r="I56" s="346"/>
      <c r="J56" s="346"/>
      <c r="K56" s="336"/>
      <c r="L56" s="336"/>
      <c r="M56" s="336"/>
      <c r="N56" s="336"/>
      <c r="O56" s="336"/>
      <c r="P56" s="336"/>
      <c r="Q56" s="336"/>
      <c r="S56" s="26"/>
    </row>
    <row r="59" spans="2:19" x14ac:dyDescent="0.35">
      <c r="B59" s="21" t="s">
        <v>159</v>
      </c>
    </row>
    <row r="60" spans="2:19" ht="39" customHeight="1" x14ac:dyDescent="0.35">
      <c r="B60" s="11" t="s">
        <v>39</v>
      </c>
      <c r="C60" s="236" t="s">
        <v>160</v>
      </c>
      <c r="D60" s="236"/>
      <c r="E60" s="236"/>
      <c r="F60" s="337" t="s">
        <v>161</v>
      </c>
      <c r="G60" s="338"/>
      <c r="H60" s="338"/>
      <c r="I60" s="338"/>
      <c r="J60" s="338"/>
      <c r="K60" s="338"/>
      <c r="L60" s="338"/>
      <c r="M60" s="338"/>
      <c r="N60" s="338"/>
      <c r="O60" s="338"/>
      <c r="P60" s="338"/>
      <c r="Q60" s="339"/>
    </row>
    <row r="61" spans="2:19" s="64" customFormat="1" ht="12" x14ac:dyDescent="0.3">
      <c r="B61" s="63">
        <v>1</v>
      </c>
      <c r="C61" s="345">
        <v>2</v>
      </c>
      <c r="D61" s="345"/>
      <c r="E61" s="345"/>
      <c r="F61" s="340">
        <v>3</v>
      </c>
      <c r="G61" s="341"/>
      <c r="H61" s="341"/>
      <c r="I61" s="341"/>
      <c r="J61" s="341"/>
      <c r="K61" s="341"/>
      <c r="L61" s="341"/>
      <c r="M61" s="341"/>
      <c r="N61" s="341"/>
      <c r="O61" s="341"/>
      <c r="P61" s="341"/>
      <c r="Q61" s="342"/>
      <c r="S61" s="48"/>
    </row>
    <row r="62" spans="2:19" s="18" customFormat="1" ht="107.25" customHeight="1" x14ac:dyDescent="0.3">
      <c r="B62" s="12" t="s">
        <v>69</v>
      </c>
      <c r="C62" s="344" t="s">
        <v>181</v>
      </c>
      <c r="D62" s="344"/>
      <c r="E62" s="344"/>
      <c r="F62" s="347" t="s">
        <v>654</v>
      </c>
      <c r="G62" s="348"/>
      <c r="H62" s="348"/>
      <c r="I62" s="348"/>
      <c r="J62" s="348"/>
      <c r="K62" s="348"/>
      <c r="L62" s="348"/>
      <c r="M62" s="348"/>
      <c r="N62" s="348"/>
      <c r="O62" s="348"/>
      <c r="P62" s="348"/>
      <c r="Q62" s="349"/>
      <c r="S62" s="26"/>
    </row>
    <row r="63" spans="2:19" s="18" customFormat="1" ht="14" x14ac:dyDescent="0.3">
      <c r="C63" s="65"/>
      <c r="D63" s="65"/>
      <c r="E63" s="65"/>
      <c r="F63" s="65"/>
      <c r="G63" s="65"/>
      <c r="H63" s="65"/>
      <c r="I63" s="59"/>
      <c r="J63" s="59"/>
      <c r="K63" s="59"/>
      <c r="L63" s="59"/>
      <c r="M63" s="59"/>
      <c r="N63" s="59"/>
      <c r="O63" s="59"/>
      <c r="P63" s="59"/>
      <c r="Q63" s="59"/>
      <c r="S63" s="26"/>
    </row>
    <row r="65" spans="2:19" x14ac:dyDescent="0.35">
      <c r="B65" s="21" t="s">
        <v>162</v>
      </c>
    </row>
    <row r="66" spans="2:19" x14ac:dyDescent="0.35">
      <c r="B66" s="14" t="s">
        <v>39</v>
      </c>
      <c r="C66" s="273" t="s">
        <v>163</v>
      </c>
      <c r="D66" s="273"/>
      <c r="E66" s="273"/>
      <c r="F66" s="273"/>
      <c r="G66" s="273"/>
      <c r="H66" s="273"/>
      <c r="I66" s="273"/>
      <c r="J66" s="273"/>
      <c r="K66" s="273"/>
      <c r="L66" s="273"/>
      <c r="M66" s="273"/>
      <c r="N66" s="273"/>
      <c r="O66" s="273"/>
      <c r="P66" s="273"/>
      <c r="Q66" s="273"/>
    </row>
    <row r="67" spans="2:19" s="47" customFormat="1" ht="12" x14ac:dyDescent="0.3">
      <c r="B67" s="63">
        <v>1</v>
      </c>
      <c r="C67" s="242">
        <v>2</v>
      </c>
      <c r="D67" s="242"/>
      <c r="E67" s="242"/>
      <c r="F67" s="242"/>
      <c r="G67" s="242"/>
      <c r="H67" s="242"/>
      <c r="I67" s="242"/>
      <c r="J67" s="242"/>
      <c r="K67" s="242"/>
      <c r="L67" s="242"/>
      <c r="M67" s="242"/>
      <c r="N67" s="242"/>
      <c r="O67" s="242"/>
      <c r="P67" s="242"/>
      <c r="Q67" s="242"/>
      <c r="S67" s="48"/>
    </row>
    <row r="68" spans="2:19" s="18" customFormat="1" ht="14" x14ac:dyDescent="0.3">
      <c r="B68" s="22"/>
      <c r="C68" s="247" t="s">
        <v>164</v>
      </c>
      <c r="D68" s="247"/>
      <c r="E68" s="247"/>
      <c r="F68" s="247"/>
      <c r="G68" s="247"/>
      <c r="H68" s="247"/>
      <c r="I68" s="247"/>
      <c r="J68" s="247"/>
      <c r="K68" s="247"/>
      <c r="L68" s="247"/>
      <c r="M68" s="247"/>
      <c r="N68" s="247"/>
      <c r="O68" s="247"/>
      <c r="P68" s="247"/>
      <c r="Q68" s="247"/>
      <c r="S68"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8:E48"/>
    <mergeCell ref="F48:J48"/>
    <mergeCell ref="K48:Q48"/>
    <mergeCell ref="C54:E54"/>
    <mergeCell ref="F54:J54"/>
    <mergeCell ref="K54:Q54"/>
    <mergeCell ref="C55:E55"/>
    <mergeCell ref="F55:J55"/>
    <mergeCell ref="K55:Q55"/>
    <mergeCell ref="C49:E49"/>
    <mergeCell ref="F49:J49"/>
    <mergeCell ref="K49:Q49"/>
    <mergeCell ref="C50:E50"/>
    <mergeCell ref="F50:J50"/>
    <mergeCell ref="K50:Q50"/>
    <mergeCell ref="C62:E62"/>
    <mergeCell ref="F62:Q62"/>
    <mergeCell ref="C66:Q66"/>
    <mergeCell ref="C67:Q67"/>
    <mergeCell ref="C68:Q68"/>
    <mergeCell ref="C56:E56"/>
    <mergeCell ref="F56:J56"/>
    <mergeCell ref="K56:Q56"/>
    <mergeCell ref="C60:E60"/>
    <mergeCell ref="F60:Q60"/>
    <mergeCell ref="C61:E61"/>
    <mergeCell ref="F61:Q61"/>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topLeftCell="M1" zoomScaleNormal="100" workbookViewId="0">
      <selection activeCell="B19" sqref="B19:M1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23.54296875" customWidth="1"/>
    <col min="19" max="19" width="10.81640625" style="25" bestFit="1" customWidth="1"/>
    <col min="20" max="20" width="17.179687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258</v>
      </c>
      <c r="C5" s="235"/>
      <c r="D5" s="235"/>
      <c r="E5" s="235"/>
      <c r="F5" s="235"/>
      <c r="G5" s="235"/>
      <c r="H5" s="235"/>
      <c r="I5" s="235"/>
      <c r="J5" s="235"/>
      <c r="K5" s="235"/>
      <c r="L5" s="235"/>
      <c r="M5" s="235"/>
      <c r="N5" s="235"/>
      <c r="O5" s="235"/>
      <c r="P5" s="235"/>
      <c r="Q5" s="235"/>
    </row>
    <row r="6" spans="2:19" x14ac:dyDescent="0.35">
      <c r="B6" s="235" t="s">
        <v>259</v>
      </c>
      <c r="C6" s="235"/>
      <c r="D6" s="235"/>
      <c r="E6" s="235"/>
      <c r="F6" s="235"/>
      <c r="G6" s="235"/>
      <c r="H6" s="235"/>
      <c r="I6" s="235"/>
      <c r="J6" s="235"/>
      <c r="K6" s="235"/>
      <c r="L6" s="235"/>
      <c r="M6" s="235"/>
      <c r="N6" s="235"/>
      <c r="O6" s="235"/>
      <c r="P6" s="235"/>
      <c r="Q6" s="235"/>
    </row>
    <row r="8" spans="2:19" ht="15" customHeight="1" x14ac:dyDescent="0.35">
      <c r="B8" s="13" t="s">
        <v>41</v>
      </c>
      <c r="I8" s="1"/>
      <c r="J8" s="1"/>
      <c r="K8" s="1"/>
      <c r="L8" s="1"/>
      <c r="M8" s="1"/>
      <c r="O8" s="1"/>
    </row>
    <row r="9" spans="2:19" ht="15" customHeight="1" x14ac:dyDescent="0.35">
      <c r="B9" s="278" t="s">
        <v>39</v>
      </c>
      <c r="C9" s="278" t="s">
        <v>55</v>
      </c>
      <c r="D9" s="278"/>
      <c r="E9" s="257" t="s">
        <v>40</v>
      </c>
      <c r="F9" s="257"/>
      <c r="G9" s="257"/>
      <c r="H9" s="257"/>
      <c r="I9" s="257"/>
      <c r="J9" s="257"/>
      <c r="K9" s="305" t="s">
        <v>44</v>
      </c>
      <c r="L9" s="305"/>
      <c r="M9" s="305"/>
      <c r="N9" s="257" t="s">
        <v>400</v>
      </c>
      <c r="O9" s="257"/>
      <c r="P9" s="257"/>
      <c r="Q9" s="257"/>
    </row>
    <row r="10" spans="2:19" x14ac:dyDescent="0.35">
      <c r="B10" s="278"/>
      <c r="C10" s="278"/>
      <c r="D10" s="278"/>
      <c r="E10" s="257"/>
      <c r="F10" s="257"/>
      <c r="G10" s="257"/>
      <c r="H10" s="257"/>
      <c r="I10" s="257"/>
      <c r="J10" s="257"/>
      <c r="K10" s="305"/>
      <c r="L10" s="305"/>
      <c r="M10" s="305"/>
      <c r="N10" s="11" t="s">
        <v>185</v>
      </c>
      <c r="O10" s="257" t="s">
        <v>186</v>
      </c>
      <c r="P10" s="257"/>
      <c r="Q10" s="257"/>
    </row>
    <row r="11" spans="2:19" s="47" customFormat="1" ht="12" x14ac:dyDescent="0.3">
      <c r="B11" s="45">
        <v>1</v>
      </c>
      <c r="C11" s="284">
        <v>2</v>
      </c>
      <c r="D11" s="284"/>
      <c r="E11" s="282">
        <v>3</v>
      </c>
      <c r="F11" s="282"/>
      <c r="G11" s="282"/>
      <c r="H11" s="282"/>
      <c r="I11" s="282"/>
      <c r="J11" s="282"/>
      <c r="K11" s="283">
        <v>4</v>
      </c>
      <c r="L11" s="283"/>
      <c r="M11" s="283"/>
      <c r="N11" s="46">
        <v>5</v>
      </c>
      <c r="O11" s="282">
        <v>6</v>
      </c>
      <c r="P11" s="282"/>
      <c r="Q11" s="282"/>
      <c r="S11" s="48"/>
    </row>
    <row r="12" spans="2:19" ht="15" customHeight="1" x14ac:dyDescent="0.35">
      <c r="B12" s="62" t="s">
        <v>43</v>
      </c>
      <c r="C12" s="262" t="s">
        <v>261</v>
      </c>
      <c r="D12" s="263"/>
      <c r="E12" s="307" t="s">
        <v>260</v>
      </c>
      <c r="F12" s="307"/>
      <c r="G12" s="307"/>
      <c r="H12" s="307"/>
      <c r="I12" s="307"/>
      <c r="J12" s="307"/>
      <c r="K12" s="306">
        <v>0</v>
      </c>
      <c r="L12" s="306"/>
      <c r="M12" s="306"/>
      <c r="N12" s="12">
        <v>0</v>
      </c>
      <c r="O12" s="267">
        <v>80</v>
      </c>
      <c r="P12" s="268"/>
      <c r="Q12" s="269"/>
    </row>
    <row r="13" spans="2:19" ht="15" customHeight="1" x14ac:dyDescent="0.35">
      <c r="B13" s="62" t="s">
        <v>45</v>
      </c>
      <c r="C13" s="262" t="s">
        <v>263</v>
      </c>
      <c r="D13" s="263"/>
      <c r="E13" s="279" t="s">
        <v>262</v>
      </c>
      <c r="F13" s="280"/>
      <c r="G13" s="280"/>
      <c r="H13" s="280"/>
      <c r="I13" s="280"/>
      <c r="J13" s="281"/>
      <c r="K13" s="264">
        <v>0</v>
      </c>
      <c r="L13" s="265"/>
      <c r="M13" s="266"/>
      <c r="N13" s="12">
        <v>0</v>
      </c>
      <c r="O13" s="267">
        <v>80</v>
      </c>
      <c r="P13" s="268"/>
      <c r="Q13" s="269"/>
    </row>
    <row r="16" spans="2:19" x14ac:dyDescent="0.35">
      <c r="B16" s="13" t="s">
        <v>38</v>
      </c>
    </row>
    <row r="17" spans="2:19" x14ac:dyDescent="0.35">
      <c r="B17" s="273" t="s">
        <v>56</v>
      </c>
      <c r="C17" s="273"/>
      <c r="D17" s="273"/>
      <c r="E17" s="273"/>
      <c r="F17" s="273"/>
      <c r="G17" s="273"/>
      <c r="H17" s="273"/>
      <c r="I17" s="273"/>
      <c r="J17" s="273"/>
      <c r="K17" s="273"/>
      <c r="L17" s="273"/>
      <c r="M17" s="273"/>
      <c r="N17" s="273" t="s">
        <v>27</v>
      </c>
      <c r="O17" s="273"/>
      <c r="P17" s="273"/>
      <c r="Q17" s="273"/>
    </row>
    <row r="18" spans="2:19" s="47" customFormat="1" ht="12" x14ac:dyDescent="0.3">
      <c r="B18" s="242">
        <v>1</v>
      </c>
      <c r="C18" s="242"/>
      <c r="D18" s="242"/>
      <c r="E18" s="242"/>
      <c r="F18" s="242"/>
      <c r="G18" s="242"/>
      <c r="H18" s="242"/>
      <c r="I18" s="242"/>
      <c r="J18" s="242"/>
      <c r="K18" s="242"/>
      <c r="L18" s="242"/>
      <c r="M18" s="242"/>
      <c r="N18" s="242">
        <v>2</v>
      </c>
      <c r="O18" s="242"/>
      <c r="P18" s="242"/>
      <c r="Q18" s="242"/>
      <c r="S18" s="48"/>
    </row>
    <row r="19" spans="2:19" x14ac:dyDescent="0.35">
      <c r="B19" s="243" t="s">
        <v>28</v>
      </c>
      <c r="C19" s="243"/>
      <c r="D19" s="243"/>
      <c r="E19" s="243"/>
      <c r="F19" s="243"/>
      <c r="G19" s="243"/>
      <c r="H19" s="243"/>
      <c r="I19" s="243"/>
      <c r="J19" s="243"/>
      <c r="K19" s="243"/>
      <c r="L19" s="243"/>
      <c r="M19" s="243"/>
      <c r="N19" s="244">
        <f>N20+N22+N25</f>
        <v>1156031.68</v>
      </c>
      <c r="O19" s="244"/>
      <c r="P19" s="244"/>
      <c r="Q19" s="244"/>
    </row>
    <row r="20" spans="2:19" x14ac:dyDescent="0.35">
      <c r="B20" s="243" t="s">
        <v>29</v>
      </c>
      <c r="C20" s="243"/>
      <c r="D20" s="243"/>
      <c r="E20" s="243"/>
      <c r="F20" s="243"/>
      <c r="G20" s="243"/>
      <c r="H20" s="243"/>
      <c r="I20" s="243"/>
      <c r="J20" s="243"/>
      <c r="K20" s="243"/>
      <c r="L20" s="243"/>
      <c r="M20" s="243"/>
      <c r="N20" s="244">
        <v>0</v>
      </c>
      <c r="O20" s="244"/>
      <c r="P20" s="244"/>
      <c r="Q20" s="244"/>
    </row>
    <row r="21" spans="2:19" x14ac:dyDescent="0.35">
      <c r="B21" s="274" t="s">
        <v>18</v>
      </c>
      <c r="C21" s="275"/>
      <c r="D21" s="275"/>
      <c r="E21" s="275"/>
      <c r="F21" s="275"/>
      <c r="G21" s="275"/>
      <c r="H21" s="275"/>
      <c r="I21" s="275"/>
      <c r="J21" s="275"/>
      <c r="K21" s="275"/>
      <c r="L21" s="275"/>
      <c r="M21" s="276"/>
      <c r="N21" s="251">
        <v>0</v>
      </c>
      <c r="O21" s="251"/>
      <c r="P21" s="251"/>
      <c r="Q21" s="251"/>
    </row>
    <row r="22" spans="2:19" x14ac:dyDescent="0.35">
      <c r="B22" s="243" t="s">
        <v>30</v>
      </c>
      <c r="C22" s="243"/>
      <c r="D22" s="243"/>
      <c r="E22" s="243"/>
      <c r="F22" s="243"/>
      <c r="G22" s="243"/>
      <c r="H22" s="243"/>
      <c r="I22" s="243"/>
      <c r="J22" s="243"/>
      <c r="K22" s="243"/>
      <c r="L22" s="243"/>
      <c r="M22" s="243"/>
      <c r="N22" s="244">
        <f>N23+N24</f>
        <v>0</v>
      </c>
      <c r="O22" s="244"/>
      <c r="P22" s="244"/>
      <c r="Q22" s="244"/>
    </row>
    <row r="23" spans="2:19" x14ac:dyDescent="0.35">
      <c r="B23" s="255" t="s">
        <v>53</v>
      </c>
      <c r="C23" s="255"/>
      <c r="D23" s="255"/>
      <c r="E23" s="255"/>
      <c r="F23" s="255"/>
      <c r="G23" s="255"/>
      <c r="H23" s="255"/>
      <c r="I23" s="255"/>
      <c r="J23" s="255"/>
      <c r="K23" s="255"/>
      <c r="L23" s="255"/>
      <c r="M23" s="255"/>
      <c r="N23" s="251">
        <f>K62</f>
        <v>0</v>
      </c>
      <c r="O23" s="251"/>
      <c r="P23" s="251"/>
      <c r="Q23" s="251"/>
      <c r="R23" s="61"/>
    </row>
    <row r="24" spans="2:19" x14ac:dyDescent="0.35">
      <c r="B24" s="248" t="s">
        <v>171</v>
      </c>
      <c r="C24" s="249"/>
      <c r="D24" s="249"/>
      <c r="E24" s="249"/>
      <c r="F24" s="249"/>
      <c r="G24" s="249"/>
      <c r="H24" s="249"/>
      <c r="I24" s="249"/>
      <c r="J24" s="249"/>
      <c r="K24" s="249"/>
      <c r="L24" s="249"/>
      <c r="M24" s="250"/>
      <c r="N24" s="251">
        <v>0</v>
      </c>
      <c r="O24" s="251"/>
      <c r="P24" s="251"/>
      <c r="Q24" s="251"/>
      <c r="R24" s="61"/>
    </row>
    <row r="25" spans="2:19" x14ac:dyDescent="0.35">
      <c r="B25" s="261" t="s">
        <v>31</v>
      </c>
      <c r="C25" s="261"/>
      <c r="D25" s="261"/>
      <c r="E25" s="261"/>
      <c r="F25" s="261"/>
      <c r="G25" s="261"/>
      <c r="H25" s="261"/>
      <c r="I25" s="261"/>
      <c r="J25" s="261"/>
      <c r="K25" s="261"/>
      <c r="L25" s="261"/>
      <c r="M25" s="261"/>
      <c r="N25" s="244">
        <f>N26</f>
        <v>1156031.68</v>
      </c>
      <c r="O25" s="244"/>
      <c r="P25" s="244"/>
      <c r="Q25" s="244"/>
    </row>
    <row r="26" spans="2:19" x14ac:dyDescent="0.35">
      <c r="B26" s="256" t="s">
        <v>54</v>
      </c>
      <c r="C26" s="256"/>
      <c r="D26" s="256"/>
      <c r="E26" s="256"/>
      <c r="F26" s="256"/>
      <c r="G26" s="256"/>
      <c r="H26" s="256"/>
      <c r="I26" s="256"/>
      <c r="J26" s="256"/>
      <c r="K26" s="256"/>
      <c r="L26" s="256"/>
      <c r="M26" s="256"/>
      <c r="N26" s="251">
        <f>L62</f>
        <v>1156031.68</v>
      </c>
      <c r="O26" s="251"/>
      <c r="P26" s="251"/>
      <c r="Q26" s="251"/>
    </row>
    <row r="27" spans="2:19" x14ac:dyDescent="0.35">
      <c r="B27" s="243" t="s">
        <v>32</v>
      </c>
      <c r="C27" s="243"/>
      <c r="D27" s="243"/>
      <c r="E27" s="243"/>
      <c r="F27" s="243"/>
      <c r="G27" s="243"/>
      <c r="H27" s="243"/>
      <c r="I27" s="243"/>
      <c r="J27" s="243"/>
      <c r="K27" s="243"/>
      <c r="L27" s="243"/>
      <c r="M27" s="243"/>
      <c r="N27" s="244">
        <v>0</v>
      </c>
      <c r="O27" s="244"/>
      <c r="P27" s="244"/>
      <c r="Q27" s="244"/>
    </row>
    <row r="28" spans="2:19" x14ac:dyDescent="0.35">
      <c r="B28" s="308" t="s">
        <v>18</v>
      </c>
      <c r="C28" s="308"/>
      <c r="D28" s="308"/>
      <c r="E28" s="308"/>
      <c r="F28" s="308"/>
      <c r="G28" s="308"/>
      <c r="H28" s="308"/>
      <c r="I28" s="308"/>
      <c r="J28" s="308"/>
      <c r="K28" s="308"/>
      <c r="L28" s="308"/>
      <c r="M28" s="308"/>
      <c r="N28" s="251">
        <v>0</v>
      </c>
      <c r="O28" s="251"/>
      <c r="P28" s="251"/>
      <c r="Q28" s="251"/>
    </row>
    <row r="29" spans="2:19" x14ac:dyDescent="0.35">
      <c r="B29" s="252" t="s">
        <v>33</v>
      </c>
      <c r="C29" s="253"/>
      <c r="D29" s="253"/>
      <c r="E29" s="253"/>
      <c r="F29" s="253"/>
      <c r="G29" s="253"/>
      <c r="H29" s="253"/>
      <c r="I29" s="253"/>
      <c r="J29" s="253"/>
      <c r="K29" s="253"/>
      <c r="L29" s="253"/>
      <c r="M29" s="254"/>
      <c r="N29" s="244">
        <f>N30+N31+N32</f>
        <v>204005.61000000002</v>
      </c>
      <c r="O29" s="244"/>
      <c r="P29" s="244"/>
      <c r="Q29" s="244"/>
    </row>
    <row r="30" spans="2:19" x14ac:dyDescent="0.35">
      <c r="B30" s="255" t="s">
        <v>34</v>
      </c>
      <c r="C30" s="255"/>
      <c r="D30" s="255"/>
      <c r="E30" s="255"/>
      <c r="F30" s="255"/>
      <c r="G30" s="255"/>
      <c r="H30" s="255"/>
      <c r="I30" s="255"/>
      <c r="J30" s="255"/>
      <c r="K30" s="255"/>
      <c r="L30" s="255"/>
      <c r="M30" s="255"/>
      <c r="N30" s="251">
        <f>M62</f>
        <v>204005.61000000002</v>
      </c>
      <c r="O30" s="251"/>
      <c r="P30" s="251"/>
      <c r="Q30" s="251"/>
    </row>
    <row r="31" spans="2:19" x14ac:dyDescent="0.35">
      <c r="B31" s="255" t="s">
        <v>35</v>
      </c>
      <c r="C31" s="255"/>
      <c r="D31" s="255"/>
      <c r="E31" s="255"/>
      <c r="F31" s="255"/>
      <c r="G31" s="255"/>
      <c r="H31" s="255"/>
      <c r="I31" s="255"/>
      <c r="J31" s="255"/>
      <c r="K31" s="255"/>
      <c r="L31" s="255"/>
      <c r="M31" s="255"/>
      <c r="N31" s="251">
        <v>0</v>
      </c>
      <c r="O31" s="251"/>
      <c r="P31" s="251"/>
      <c r="Q31" s="251"/>
    </row>
    <row r="32" spans="2:19" x14ac:dyDescent="0.35">
      <c r="B32" s="255" t="s">
        <v>36</v>
      </c>
      <c r="C32" s="255"/>
      <c r="D32" s="255"/>
      <c r="E32" s="255"/>
      <c r="F32" s="255"/>
      <c r="G32" s="255"/>
      <c r="H32" s="255"/>
      <c r="I32" s="255"/>
      <c r="J32" s="255"/>
      <c r="K32" s="255"/>
      <c r="L32" s="255"/>
      <c r="M32" s="255"/>
      <c r="N32" s="251">
        <v>0</v>
      </c>
      <c r="O32" s="251"/>
      <c r="P32" s="251"/>
      <c r="Q32" s="251"/>
    </row>
    <row r="33" spans="2:19" x14ac:dyDescent="0.35">
      <c r="B33" s="243" t="s">
        <v>37</v>
      </c>
      <c r="C33" s="243"/>
      <c r="D33" s="243"/>
      <c r="E33" s="243"/>
      <c r="F33" s="243"/>
      <c r="G33" s="243"/>
      <c r="H33" s="243"/>
      <c r="I33" s="243"/>
      <c r="J33" s="243"/>
      <c r="K33" s="243"/>
      <c r="L33" s="243"/>
      <c r="M33" s="243"/>
      <c r="N33" s="244">
        <f>N19+N29</f>
        <v>1360037.29</v>
      </c>
      <c r="O33" s="244"/>
      <c r="P33" s="244"/>
      <c r="Q33" s="244"/>
    </row>
    <row r="36" spans="2:19" x14ac:dyDescent="0.35">
      <c r="B36" s="13" t="s">
        <v>25</v>
      </c>
    </row>
    <row r="37" spans="2:19" x14ac:dyDescent="0.35">
      <c r="B37" s="258" t="s">
        <v>57</v>
      </c>
      <c r="C37" s="258" t="s">
        <v>58</v>
      </c>
      <c r="D37" s="258" t="s">
        <v>0</v>
      </c>
      <c r="E37" s="258" t="s">
        <v>1</v>
      </c>
      <c r="F37" s="258" t="s">
        <v>59</v>
      </c>
      <c r="G37" s="258" t="s">
        <v>284</v>
      </c>
      <c r="H37" s="259" t="s">
        <v>2</v>
      </c>
      <c r="I37" s="260" t="s">
        <v>3</v>
      </c>
      <c r="J37" s="260"/>
      <c r="K37" s="260"/>
      <c r="L37" s="260"/>
      <c r="M37" s="260"/>
      <c r="N37" s="258" t="s">
        <v>60</v>
      </c>
      <c r="O37" s="258"/>
      <c r="P37" s="258" t="s">
        <v>4</v>
      </c>
      <c r="Q37" s="258" t="s">
        <v>5</v>
      </c>
    </row>
    <row r="38" spans="2:19" ht="15" customHeight="1" x14ac:dyDescent="0.35">
      <c r="B38" s="258"/>
      <c r="C38" s="258"/>
      <c r="D38" s="258"/>
      <c r="E38" s="258"/>
      <c r="F38" s="258"/>
      <c r="G38" s="258"/>
      <c r="H38" s="259"/>
      <c r="I38" s="260" t="s">
        <v>6</v>
      </c>
      <c r="J38" s="260" t="s">
        <v>7</v>
      </c>
      <c r="K38" s="260"/>
      <c r="L38" s="260"/>
      <c r="M38" s="303" t="s">
        <v>8</v>
      </c>
      <c r="N38" s="258" t="s">
        <v>301</v>
      </c>
      <c r="O38" s="304" t="s">
        <v>246</v>
      </c>
      <c r="P38" s="258"/>
      <c r="Q38" s="258"/>
    </row>
    <row r="39" spans="2:19" ht="52.5" x14ac:dyDescent="0.35">
      <c r="B39" s="258"/>
      <c r="C39" s="258"/>
      <c r="D39" s="258"/>
      <c r="E39" s="258"/>
      <c r="F39" s="258"/>
      <c r="G39" s="258"/>
      <c r="H39" s="259"/>
      <c r="I39" s="260"/>
      <c r="J39" s="10" t="s">
        <v>9</v>
      </c>
      <c r="K39" s="10" t="s">
        <v>10</v>
      </c>
      <c r="L39" s="10" t="s">
        <v>11</v>
      </c>
      <c r="M39" s="303"/>
      <c r="N39" s="258"/>
      <c r="O39" s="304"/>
      <c r="P39" s="258"/>
      <c r="Q39" s="258"/>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1" customHeight="1" x14ac:dyDescent="0.35">
      <c r="B41" s="364" t="s">
        <v>264</v>
      </c>
      <c r="C41" s="289" t="s">
        <v>13</v>
      </c>
      <c r="D41" s="289" t="s">
        <v>265</v>
      </c>
      <c r="E41" s="289" t="s">
        <v>265</v>
      </c>
      <c r="F41" s="289" t="s">
        <v>14</v>
      </c>
      <c r="G41" s="289" t="s">
        <v>283</v>
      </c>
      <c r="H41" s="289" t="s">
        <v>15</v>
      </c>
      <c r="I41" s="292">
        <f>SUM(I46:I61)</f>
        <v>1360037.29</v>
      </c>
      <c r="J41" s="292">
        <f>SUM(J46:J61)</f>
        <v>0</v>
      </c>
      <c r="K41" s="363">
        <f>SUM(K46:K61)</f>
        <v>0</v>
      </c>
      <c r="L41" s="363">
        <f>SUM(L46:L61)</f>
        <v>1156031.68</v>
      </c>
      <c r="M41" s="292">
        <f>SUM(M46:M61)</f>
        <v>204005.61000000002</v>
      </c>
      <c r="N41" s="44" t="s">
        <v>266</v>
      </c>
      <c r="O41" s="41">
        <v>80</v>
      </c>
      <c r="P41" s="289" t="s">
        <v>270</v>
      </c>
      <c r="Q41" s="289" t="s">
        <v>279</v>
      </c>
      <c r="R41" s="194"/>
    </row>
    <row r="42" spans="2:19" ht="22.9" customHeight="1" x14ac:dyDescent="0.35">
      <c r="B42" s="364"/>
      <c r="C42" s="289"/>
      <c r="D42" s="289"/>
      <c r="E42" s="289"/>
      <c r="F42" s="289"/>
      <c r="G42" s="289"/>
      <c r="H42" s="289"/>
      <c r="I42" s="292"/>
      <c r="J42" s="292"/>
      <c r="K42" s="363"/>
      <c r="L42" s="363"/>
      <c r="M42" s="292"/>
      <c r="N42" s="44" t="s">
        <v>679</v>
      </c>
      <c r="O42" s="41">
        <f>O47+O51+O55+O59</f>
        <v>3489</v>
      </c>
      <c r="P42" s="289"/>
      <c r="Q42" s="289"/>
      <c r="R42" s="194"/>
    </row>
    <row r="43" spans="2:19" ht="21" x14ac:dyDescent="0.35">
      <c r="B43" s="364"/>
      <c r="C43" s="289"/>
      <c r="D43" s="289"/>
      <c r="E43" s="289"/>
      <c r="F43" s="289"/>
      <c r="G43" s="289"/>
      <c r="H43" s="289"/>
      <c r="I43" s="292"/>
      <c r="J43" s="292"/>
      <c r="K43" s="363"/>
      <c r="L43" s="363"/>
      <c r="M43" s="292"/>
      <c r="N43" s="44" t="s">
        <v>267</v>
      </c>
      <c r="O43" s="41">
        <v>80</v>
      </c>
      <c r="P43" s="289"/>
      <c r="Q43" s="289"/>
      <c r="R43" s="194"/>
    </row>
    <row r="44" spans="2:19" ht="31.5" x14ac:dyDescent="0.35">
      <c r="B44" s="364"/>
      <c r="C44" s="289"/>
      <c r="D44" s="289"/>
      <c r="E44" s="289"/>
      <c r="F44" s="289"/>
      <c r="G44" s="289"/>
      <c r="H44" s="289"/>
      <c r="I44" s="292"/>
      <c r="J44" s="292"/>
      <c r="K44" s="363"/>
      <c r="L44" s="363"/>
      <c r="M44" s="292"/>
      <c r="N44" s="44" t="s">
        <v>680</v>
      </c>
      <c r="O44" s="41">
        <f>O49+O53+O57+O61</f>
        <v>4</v>
      </c>
      <c r="P44" s="289"/>
      <c r="Q44" s="289"/>
      <c r="R44" s="194"/>
    </row>
    <row r="45" spans="2:19" ht="21" x14ac:dyDescent="0.35">
      <c r="B45" s="42" t="s">
        <v>16</v>
      </c>
      <c r="C45" s="2"/>
      <c r="D45" s="2"/>
      <c r="E45" s="2"/>
      <c r="F45" s="2"/>
      <c r="G45" s="2"/>
      <c r="H45" s="2"/>
      <c r="I45" s="7"/>
      <c r="J45" s="58"/>
      <c r="K45" s="81"/>
      <c r="L45" s="81"/>
      <c r="M45" s="58"/>
      <c r="N45" s="2"/>
      <c r="O45" s="6"/>
      <c r="P45" s="3"/>
      <c r="Q45" s="43"/>
      <c r="R45" s="194"/>
    </row>
    <row r="46" spans="2:19" ht="21" x14ac:dyDescent="0.35">
      <c r="B46" s="290" t="s">
        <v>268</v>
      </c>
      <c r="C46" s="291"/>
      <c r="D46" s="285" t="s">
        <v>274</v>
      </c>
      <c r="E46" s="289" t="s">
        <v>18</v>
      </c>
      <c r="F46" s="291"/>
      <c r="G46" s="285" t="s">
        <v>283</v>
      </c>
      <c r="H46" s="291"/>
      <c r="I46" s="286">
        <f>SUM(J46:M49)</f>
        <v>350000</v>
      </c>
      <c r="J46" s="286">
        <v>0</v>
      </c>
      <c r="K46" s="286">
        <v>0</v>
      </c>
      <c r="L46" s="362">
        <v>297500</v>
      </c>
      <c r="M46" s="318">
        <v>52500</v>
      </c>
      <c r="N46" s="80" t="s">
        <v>266</v>
      </c>
      <c r="O46" s="38">
        <v>80</v>
      </c>
      <c r="P46" s="285" t="s">
        <v>314</v>
      </c>
      <c r="Q46" s="285" t="s">
        <v>304</v>
      </c>
      <c r="R46" s="194"/>
    </row>
    <row r="47" spans="2:19" x14ac:dyDescent="0.35">
      <c r="B47" s="290"/>
      <c r="C47" s="291"/>
      <c r="D47" s="285"/>
      <c r="E47" s="289"/>
      <c r="F47" s="291"/>
      <c r="G47" s="285"/>
      <c r="H47" s="291"/>
      <c r="I47" s="286"/>
      <c r="J47" s="286"/>
      <c r="K47" s="286"/>
      <c r="L47" s="362"/>
      <c r="M47" s="319"/>
      <c r="N47" s="80" t="s">
        <v>679</v>
      </c>
      <c r="O47" s="87">
        <v>770</v>
      </c>
      <c r="P47" s="285"/>
      <c r="Q47" s="285"/>
      <c r="R47" s="194"/>
    </row>
    <row r="48" spans="2:19" ht="21" x14ac:dyDescent="0.35">
      <c r="B48" s="290"/>
      <c r="C48" s="291"/>
      <c r="D48" s="285"/>
      <c r="E48" s="289"/>
      <c r="F48" s="291"/>
      <c r="G48" s="285"/>
      <c r="H48" s="291"/>
      <c r="I48" s="286"/>
      <c r="J48" s="286"/>
      <c r="K48" s="286"/>
      <c r="L48" s="362"/>
      <c r="M48" s="319"/>
      <c r="N48" s="80" t="s">
        <v>267</v>
      </c>
      <c r="O48" s="38">
        <v>80</v>
      </c>
      <c r="P48" s="285"/>
      <c r="Q48" s="285"/>
      <c r="R48" s="194"/>
    </row>
    <row r="49" spans="2:18" ht="21" x14ac:dyDescent="0.35">
      <c r="B49" s="290"/>
      <c r="C49" s="291"/>
      <c r="D49" s="285"/>
      <c r="E49" s="289"/>
      <c r="F49" s="291"/>
      <c r="G49" s="285"/>
      <c r="H49" s="291"/>
      <c r="I49" s="286"/>
      <c r="J49" s="286"/>
      <c r="K49" s="286"/>
      <c r="L49" s="362"/>
      <c r="M49" s="320"/>
      <c r="N49" s="80" t="s">
        <v>680</v>
      </c>
      <c r="O49" s="38">
        <v>1</v>
      </c>
      <c r="P49" s="285"/>
      <c r="Q49" s="285"/>
      <c r="R49" s="194"/>
    </row>
    <row r="50" spans="2:18" ht="21" x14ac:dyDescent="0.35">
      <c r="B50" s="290" t="s">
        <v>269</v>
      </c>
      <c r="C50" s="291"/>
      <c r="D50" s="285" t="s">
        <v>275</v>
      </c>
      <c r="E50" s="289" t="s">
        <v>18</v>
      </c>
      <c r="F50" s="291"/>
      <c r="G50" s="285" t="s">
        <v>283</v>
      </c>
      <c r="H50" s="291"/>
      <c r="I50" s="286">
        <f>SUM(J50:M53)</f>
        <v>455474.02999999997</v>
      </c>
      <c r="J50" s="286">
        <v>0</v>
      </c>
      <c r="K50" s="286">
        <v>0</v>
      </c>
      <c r="L50" s="362">
        <v>387152.92</v>
      </c>
      <c r="M50" s="286">
        <v>68321.11</v>
      </c>
      <c r="N50" s="80" t="s">
        <v>266</v>
      </c>
      <c r="O50" s="38">
        <v>80</v>
      </c>
      <c r="P50" s="285" t="s">
        <v>314</v>
      </c>
      <c r="Q50" s="285" t="s">
        <v>279</v>
      </c>
      <c r="R50" s="194"/>
    </row>
    <row r="51" spans="2:18" x14ac:dyDescent="0.35">
      <c r="B51" s="290"/>
      <c r="C51" s="291"/>
      <c r="D51" s="285"/>
      <c r="E51" s="289"/>
      <c r="F51" s="291"/>
      <c r="G51" s="285"/>
      <c r="H51" s="291"/>
      <c r="I51" s="286"/>
      <c r="J51" s="286"/>
      <c r="K51" s="286"/>
      <c r="L51" s="362"/>
      <c r="M51" s="286"/>
      <c r="N51" s="80" t="s">
        <v>679</v>
      </c>
      <c r="O51" s="87">
        <v>715</v>
      </c>
      <c r="P51" s="285"/>
      <c r="Q51" s="285"/>
      <c r="R51" s="194"/>
    </row>
    <row r="52" spans="2:18" ht="21" x14ac:dyDescent="0.35">
      <c r="B52" s="290"/>
      <c r="C52" s="291"/>
      <c r="D52" s="285"/>
      <c r="E52" s="289"/>
      <c r="F52" s="291"/>
      <c r="G52" s="285"/>
      <c r="H52" s="291"/>
      <c r="I52" s="286"/>
      <c r="J52" s="286"/>
      <c r="K52" s="286"/>
      <c r="L52" s="362"/>
      <c r="M52" s="286"/>
      <c r="N52" s="80" t="s">
        <v>267</v>
      </c>
      <c r="O52" s="38">
        <v>80</v>
      </c>
      <c r="P52" s="285"/>
      <c r="Q52" s="285"/>
      <c r="R52" s="194"/>
    </row>
    <row r="53" spans="2:18" ht="21" x14ac:dyDescent="0.35">
      <c r="B53" s="290"/>
      <c r="C53" s="291"/>
      <c r="D53" s="285"/>
      <c r="E53" s="289"/>
      <c r="F53" s="291"/>
      <c r="G53" s="285"/>
      <c r="H53" s="291"/>
      <c r="I53" s="286"/>
      <c r="J53" s="286"/>
      <c r="K53" s="286"/>
      <c r="L53" s="362"/>
      <c r="M53" s="286"/>
      <c r="N53" s="80" t="s">
        <v>680</v>
      </c>
      <c r="O53" s="38">
        <v>1</v>
      </c>
      <c r="P53" s="285"/>
      <c r="Q53" s="285"/>
      <c r="R53" s="194"/>
    </row>
    <row r="54" spans="2:18" ht="21" x14ac:dyDescent="0.35">
      <c r="B54" s="290" t="s">
        <v>273</v>
      </c>
      <c r="C54" s="291"/>
      <c r="D54" s="285" t="s">
        <v>276</v>
      </c>
      <c r="E54" s="289" t="s">
        <v>18</v>
      </c>
      <c r="F54" s="291"/>
      <c r="G54" s="285" t="s">
        <v>283</v>
      </c>
      <c r="H54" s="291"/>
      <c r="I54" s="286">
        <f>SUM(J54:M56)</f>
        <v>346565.96</v>
      </c>
      <c r="J54" s="286">
        <v>0</v>
      </c>
      <c r="K54" s="286">
        <v>0</v>
      </c>
      <c r="L54" s="286">
        <v>294581.06</v>
      </c>
      <c r="M54" s="286">
        <v>51984.9</v>
      </c>
      <c r="N54" s="40" t="s">
        <v>266</v>
      </c>
      <c r="O54" s="38">
        <v>80</v>
      </c>
      <c r="P54" s="285" t="s">
        <v>270</v>
      </c>
      <c r="Q54" s="285" t="s">
        <v>272</v>
      </c>
      <c r="R54" s="194" t="s">
        <v>287</v>
      </c>
    </row>
    <row r="55" spans="2:18" x14ac:dyDescent="0.35">
      <c r="B55" s="290"/>
      <c r="C55" s="291"/>
      <c r="D55" s="285"/>
      <c r="E55" s="289"/>
      <c r="F55" s="291"/>
      <c r="G55" s="285"/>
      <c r="H55" s="291"/>
      <c r="I55" s="286"/>
      <c r="J55" s="286"/>
      <c r="K55" s="286"/>
      <c r="L55" s="286"/>
      <c r="M55" s="286"/>
      <c r="N55" s="40" t="s">
        <v>679</v>
      </c>
      <c r="O55" s="87">
        <v>1404</v>
      </c>
      <c r="P55" s="285"/>
      <c r="Q55" s="285"/>
      <c r="R55" s="194"/>
    </row>
    <row r="56" spans="2:18" ht="21" x14ac:dyDescent="0.35">
      <c r="B56" s="290"/>
      <c r="C56" s="291"/>
      <c r="D56" s="285"/>
      <c r="E56" s="289"/>
      <c r="F56" s="291"/>
      <c r="G56" s="285"/>
      <c r="H56" s="291"/>
      <c r="I56" s="286"/>
      <c r="J56" s="286"/>
      <c r="K56" s="286"/>
      <c r="L56" s="286"/>
      <c r="M56" s="286"/>
      <c r="N56" s="40" t="s">
        <v>267</v>
      </c>
      <c r="O56" s="38">
        <v>80</v>
      </c>
      <c r="P56" s="285"/>
      <c r="Q56" s="285"/>
      <c r="R56" s="194"/>
    </row>
    <row r="57" spans="2:18" ht="21" x14ac:dyDescent="0.35">
      <c r="B57" s="290"/>
      <c r="C57" s="291"/>
      <c r="D57" s="285"/>
      <c r="E57" s="289"/>
      <c r="F57" s="291"/>
      <c r="G57" s="285"/>
      <c r="H57" s="291"/>
      <c r="I57" s="286"/>
      <c r="J57" s="286"/>
      <c r="K57" s="286"/>
      <c r="L57" s="286"/>
      <c r="M57" s="286"/>
      <c r="N57" s="40" t="s">
        <v>680</v>
      </c>
      <c r="O57" s="38">
        <v>1</v>
      </c>
      <c r="P57" s="285"/>
      <c r="Q57" s="285"/>
      <c r="R57" s="194"/>
    </row>
    <row r="58" spans="2:18" ht="21" x14ac:dyDescent="0.35">
      <c r="B58" s="290" t="s">
        <v>458</v>
      </c>
      <c r="C58" s="291"/>
      <c r="D58" s="285" t="s">
        <v>277</v>
      </c>
      <c r="E58" s="285" t="s">
        <v>278</v>
      </c>
      <c r="F58" s="291"/>
      <c r="G58" s="285" t="s">
        <v>283</v>
      </c>
      <c r="H58" s="291"/>
      <c r="I58" s="286">
        <f>SUM(J58:M61)</f>
        <v>207997.30000000002</v>
      </c>
      <c r="J58" s="286">
        <v>0</v>
      </c>
      <c r="K58" s="286">
        <v>0</v>
      </c>
      <c r="L58" s="362">
        <v>176797.7</v>
      </c>
      <c r="M58" s="286">
        <v>31199.599999999999</v>
      </c>
      <c r="N58" s="80" t="s">
        <v>266</v>
      </c>
      <c r="O58" s="38">
        <v>80</v>
      </c>
      <c r="P58" s="285" t="s">
        <v>270</v>
      </c>
      <c r="Q58" s="285" t="s">
        <v>279</v>
      </c>
      <c r="R58" s="194"/>
    </row>
    <row r="59" spans="2:18" ht="22.5" customHeight="1" x14ac:dyDescent="0.35">
      <c r="B59" s="290"/>
      <c r="C59" s="291"/>
      <c r="D59" s="285"/>
      <c r="E59" s="285"/>
      <c r="F59" s="291"/>
      <c r="G59" s="285"/>
      <c r="H59" s="291"/>
      <c r="I59" s="286"/>
      <c r="J59" s="286"/>
      <c r="K59" s="286"/>
      <c r="L59" s="362"/>
      <c r="M59" s="286"/>
      <c r="N59" s="80" t="s">
        <v>679</v>
      </c>
      <c r="O59" s="87">
        <v>600</v>
      </c>
      <c r="P59" s="285"/>
      <c r="Q59" s="285"/>
      <c r="R59" s="194"/>
    </row>
    <row r="60" spans="2:18" ht="21" x14ac:dyDescent="0.35">
      <c r="B60" s="290"/>
      <c r="C60" s="291"/>
      <c r="D60" s="285"/>
      <c r="E60" s="285"/>
      <c r="F60" s="291"/>
      <c r="G60" s="285"/>
      <c r="H60" s="291"/>
      <c r="I60" s="286"/>
      <c r="J60" s="286"/>
      <c r="K60" s="286"/>
      <c r="L60" s="362"/>
      <c r="M60" s="286"/>
      <c r="N60" s="80" t="s">
        <v>267</v>
      </c>
      <c r="O60" s="38">
        <v>80</v>
      </c>
      <c r="P60" s="285"/>
      <c r="Q60" s="285"/>
      <c r="R60" s="194"/>
    </row>
    <row r="61" spans="2:18" ht="21" x14ac:dyDescent="0.35">
      <c r="B61" s="290"/>
      <c r="C61" s="291"/>
      <c r="D61" s="285"/>
      <c r="E61" s="285"/>
      <c r="F61" s="291"/>
      <c r="G61" s="285"/>
      <c r="H61" s="291"/>
      <c r="I61" s="286"/>
      <c r="J61" s="286"/>
      <c r="K61" s="286"/>
      <c r="L61" s="362"/>
      <c r="M61" s="286"/>
      <c r="N61" s="80" t="s">
        <v>680</v>
      </c>
      <c r="O61" s="39">
        <v>1</v>
      </c>
      <c r="P61" s="285"/>
      <c r="Q61" s="285"/>
      <c r="R61" s="194"/>
    </row>
    <row r="62" spans="2:18" x14ac:dyDescent="0.35">
      <c r="B62" s="287" t="s">
        <v>12</v>
      </c>
      <c r="C62" s="287"/>
      <c r="D62" s="287"/>
      <c r="E62" s="287"/>
      <c r="F62" s="287"/>
      <c r="G62" s="287"/>
      <c r="H62" s="287"/>
      <c r="I62" s="9">
        <f>I41</f>
        <v>1360037.29</v>
      </c>
      <c r="J62" s="9">
        <f>J41</f>
        <v>0</v>
      </c>
      <c r="K62" s="82">
        <f>K41</f>
        <v>0</v>
      </c>
      <c r="L62" s="82">
        <f>L41</f>
        <v>1156031.68</v>
      </c>
      <c r="M62" s="9">
        <f>M41</f>
        <v>204005.61000000002</v>
      </c>
      <c r="N62" s="288"/>
      <c r="O62" s="288"/>
      <c r="P62" s="288"/>
      <c r="Q62" s="288"/>
    </row>
    <row r="63" spans="2:18" ht="14.5" customHeight="1" x14ac:dyDescent="0.35">
      <c r="B63" s="118" t="s">
        <v>457</v>
      </c>
      <c r="C63" s="118"/>
      <c r="D63" s="118"/>
      <c r="E63" s="118"/>
      <c r="F63" s="118"/>
      <c r="G63" s="118"/>
      <c r="H63" s="118"/>
      <c r="I63" s="118"/>
      <c r="J63" s="118"/>
      <c r="K63" s="118"/>
      <c r="L63" s="118"/>
      <c r="M63" s="118"/>
      <c r="N63" s="118"/>
      <c r="O63" s="118"/>
      <c r="P63" s="118"/>
      <c r="Q63" s="118"/>
    </row>
    <row r="65" spans="2:19" x14ac:dyDescent="0.35">
      <c r="B65" s="21" t="s">
        <v>152</v>
      </c>
    </row>
    <row r="66" spans="2:19" ht="15" customHeight="1" x14ac:dyDescent="0.35">
      <c r="B66" s="14" t="s">
        <v>39</v>
      </c>
      <c r="C66" s="273" t="s">
        <v>153</v>
      </c>
      <c r="D66" s="273"/>
      <c r="E66" s="273"/>
      <c r="F66" s="351" t="s">
        <v>154</v>
      </c>
      <c r="G66" s="352"/>
      <c r="H66" s="352"/>
      <c r="I66" s="352"/>
      <c r="J66" s="353"/>
      <c r="K66" s="273" t="s">
        <v>155</v>
      </c>
      <c r="L66" s="273"/>
      <c r="M66" s="273"/>
      <c r="N66" s="273"/>
      <c r="O66" s="273"/>
      <c r="P66" s="273"/>
      <c r="Q66" s="273"/>
    </row>
    <row r="67" spans="2:19" s="47" customFormat="1" ht="15" customHeight="1" x14ac:dyDescent="0.3">
      <c r="B67" s="56">
        <v>1</v>
      </c>
      <c r="C67" s="242">
        <v>2</v>
      </c>
      <c r="D67" s="242"/>
      <c r="E67" s="242"/>
      <c r="F67" s="327">
        <v>3</v>
      </c>
      <c r="G67" s="328"/>
      <c r="H67" s="328"/>
      <c r="I67" s="328"/>
      <c r="J67" s="329"/>
      <c r="K67" s="242">
        <v>4</v>
      </c>
      <c r="L67" s="242"/>
      <c r="M67" s="242"/>
      <c r="N67" s="242"/>
      <c r="O67" s="242"/>
      <c r="P67" s="242"/>
      <c r="Q67" s="242"/>
      <c r="S67" s="48"/>
    </row>
    <row r="68" spans="2:19" s="18" customFormat="1" ht="14" x14ac:dyDescent="0.3">
      <c r="B68" s="22"/>
      <c r="C68" s="330" t="s">
        <v>164</v>
      </c>
      <c r="D68" s="331"/>
      <c r="E68" s="332"/>
      <c r="F68" s="333"/>
      <c r="G68" s="334"/>
      <c r="H68" s="334"/>
      <c r="I68" s="334"/>
      <c r="J68" s="335"/>
      <c r="K68" s="336"/>
      <c r="L68" s="336"/>
      <c r="M68" s="336"/>
      <c r="N68" s="336"/>
      <c r="O68" s="336"/>
      <c r="P68" s="336"/>
      <c r="Q68" s="336"/>
      <c r="S68" s="26"/>
    </row>
    <row r="71" spans="2:19" x14ac:dyDescent="0.35">
      <c r="B71" s="21" t="s">
        <v>156</v>
      </c>
    </row>
    <row r="72" spans="2:19" ht="15" customHeight="1" x14ac:dyDescent="0.35">
      <c r="B72" s="14" t="s">
        <v>39</v>
      </c>
      <c r="C72" s="273" t="s">
        <v>157</v>
      </c>
      <c r="D72" s="273"/>
      <c r="E72" s="273"/>
      <c r="F72" s="273" t="s">
        <v>154</v>
      </c>
      <c r="G72" s="273"/>
      <c r="H72" s="273"/>
      <c r="I72" s="273"/>
      <c r="J72" s="273"/>
      <c r="K72" s="273" t="s">
        <v>158</v>
      </c>
      <c r="L72" s="273"/>
      <c r="M72" s="273"/>
      <c r="N72" s="273"/>
      <c r="O72" s="273"/>
      <c r="P72" s="273"/>
      <c r="Q72" s="273"/>
    </row>
    <row r="73" spans="2:19" s="47" customFormat="1" ht="15" customHeight="1" x14ac:dyDescent="0.3">
      <c r="B73" s="56">
        <v>1</v>
      </c>
      <c r="C73" s="242">
        <v>2</v>
      </c>
      <c r="D73" s="242"/>
      <c r="E73" s="242"/>
      <c r="F73" s="242">
        <v>3</v>
      </c>
      <c r="G73" s="242"/>
      <c r="H73" s="242"/>
      <c r="I73" s="242"/>
      <c r="J73" s="242"/>
      <c r="K73" s="242">
        <v>4</v>
      </c>
      <c r="L73" s="242"/>
      <c r="M73" s="242"/>
      <c r="N73" s="242"/>
      <c r="O73" s="242"/>
      <c r="P73" s="242"/>
      <c r="Q73" s="242"/>
      <c r="S73" s="48"/>
    </row>
    <row r="74" spans="2:19" s="18" customFormat="1" ht="14" x14ac:dyDescent="0.3">
      <c r="B74" s="22"/>
      <c r="C74" s="247" t="s">
        <v>164</v>
      </c>
      <c r="D74" s="247"/>
      <c r="E74" s="247"/>
      <c r="F74" s="346"/>
      <c r="G74" s="346"/>
      <c r="H74" s="346"/>
      <c r="I74" s="346"/>
      <c r="J74" s="346"/>
      <c r="K74" s="336"/>
      <c r="L74" s="336"/>
      <c r="M74" s="336"/>
      <c r="N74" s="336"/>
      <c r="O74" s="336"/>
      <c r="P74" s="336"/>
      <c r="Q74" s="336"/>
      <c r="S74" s="26"/>
    </row>
    <row r="77" spans="2:19" x14ac:dyDescent="0.35">
      <c r="B77" s="21" t="s">
        <v>159</v>
      </c>
    </row>
    <row r="78" spans="2:19" x14ac:dyDescent="0.35">
      <c r="B78" s="11" t="s">
        <v>39</v>
      </c>
      <c r="C78" s="236" t="s">
        <v>160</v>
      </c>
      <c r="D78" s="236"/>
      <c r="E78" s="236"/>
      <c r="F78" s="337" t="s">
        <v>161</v>
      </c>
      <c r="G78" s="338"/>
      <c r="H78" s="338"/>
      <c r="I78" s="338"/>
      <c r="J78" s="338"/>
      <c r="K78" s="338"/>
      <c r="L78" s="338"/>
      <c r="M78" s="338"/>
      <c r="N78" s="338"/>
      <c r="O78" s="338"/>
      <c r="P78" s="338"/>
      <c r="Q78" s="339"/>
    </row>
    <row r="79" spans="2:19" s="64" customFormat="1" ht="15" customHeight="1" x14ac:dyDescent="0.3">
      <c r="B79" s="63">
        <v>1</v>
      </c>
      <c r="C79" s="345">
        <v>2</v>
      </c>
      <c r="D79" s="345"/>
      <c r="E79" s="345"/>
      <c r="F79" s="340">
        <v>3</v>
      </c>
      <c r="G79" s="341"/>
      <c r="H79" s="341"/>
      <c r="I79" s="341"/>
      <c r="J79" s="341"/>
      <c r="K79" s="341"/>
      <c r="L79" s="341"/>
      <c r="M79" s="341"/>
      <c r="N79" s="341"/>
      <c r="O79" s="341"/>
      <c r="P79" s="341"/>
      <c r="Q79" s="342"/>
      <c r="S79" s="48"/>
    </row>
    <row r="80" spans="2:19" s="18" customFormat="1" ht="14" x14ac:dyDescent="0.3">
      <c r="B80" s="12" t="s">
        <v>69</v>
      </c>
      <c r="C80" s="344" t="s">
        <v>280</v>
      </c>
      <c r="D80" s="344"/>
      <c r="E80" s="344"/>
      <c r="F80" s="347" t="s">
        <v>281</v>
      </c>
      <c r="G80" s="348"/>
      <c r="H80" s="348"/>
      <c r="I80" s="348"/>
      <c r="J80" s="348"/>
      <c r="K80" s="348"/>
      <c r="L80" s="348"/>
      <c r="M80" s="348"/>
      <c r="N80" s="348"/>
      <c r="O80" s="348"/>
      <c r="P80" s="348"/>
      <c r="Q80" s="349"/>
      <c r="S80" s="26"/>
    </row>
    <row r="81" spans="2:19" s="18" customFormat="1" ht="14" x14ac:dyDescent="0.3">
      <c r="B81" s="55"/>
      <c r="C81" s="53"/>
      <c r="D81" s="53"/>
      <c r="E81" s="53"/>
      <c r="F81" s="53"/>
      <c r="G81" s="53"/>
      <c r="H81" s="53"/>
      <c r="I81" s="54"/>
      <c r="J81" s="59"/>
      <c r="K81" s="59"/>
      <c r="L81" s="59"/>
      <c r="M81" s="59"/>
      <c r="N81" s="54"/>
      <c r="O81" s="54"/>
      <c r="P81" s="54"/>
      <c r="Q81" s="54"/>
      <c r="S81" s="26"/>
    </row>
    <row r="83" spans="2:19" x14ac:dyDescent="0.35">
      <c r="B83" s="21" t="s">
        <v>162</v>
      </c>
    </row>
    <row r="84" spans="2:19" x14ac:dyDescent="0.35">
      <c r="B84" s="14" t="s">
        <v>39</v>
      </c>
      <c r="C84" s="273" t="s">
        <v>163</v>
      </c>
      <c r="D84" s="273"/>
      <c r="E84" s="273"/>
      <c r="F84" s="273"/>
      <c r="G84" s="273"/>
      <c r="H84" s="273"/>
      <c r="I84" s="273"/>
      <c r="J84" s="273"/>
      <c r="K84" s="273"/>
      <c r="L84" s="273"/>
      <c r="M84" s="273"/>
      <c r="N84" s="273"/>
      <c r="O84" s="273"/>
      <c r="P84" s="273"/>
      <c r="Q84" s="273"/>
    </row>
    <row r="85" spans="2:19" s="47" customFormat="1" ht="12" x14ac:dyDescent="0.3">
      <c r="B85" s="63">
        <v>1</v>
      </c>
      <c r="C85" s="242">
        <v>2</v>
      </c>
      <c r="D85" s="242"/>
      <c r="E85" s="242"/>
      <c r="F85" s="242"/>
      <c r="G85" s="242"/>
      <c r="H85" s="242"/>
      <c r="I85" s="242"/>
      <c r="J85" s="242"/>
      <c r="K85" s="242"/>
      <c r="L85" s="242"/>
      <c r="M85" s="242"/>
      <c r="N85" s="242"/>
      <c r="O85" s="242"/>
      <c r="P85" s="242"/>
      <c r="Q85" s="242"/>
      <c r="S85" s="48"/>
    </row>
    <row r="86" spans="2:19" s="18" customFormat="1" ht="14" x14ac:dyDescent="0.3">
      <c r="B86" s="22"/>
      <c r="C86" s="247" t="s">
        <v>164</v>
      </c>
      <c r="D86" s="247"/>
      <c r="E86" s="247"/>
      <c r="F86" s="247"/>
      <c r="G86" s="247"/>
      <c r="H86" s="247"/>
      <c r="I86" s="247"/>
      <c r="J86" s="247"/>
      <c r="K86" s="247"/>
      <c r="L86" s="247"/>
      <c r="M86" s="247"/>
      <c r="N86" s="247"/>
      <c r="O86" s="247"/>
      <c r="P86" s="247"/>
      <c r="Q86" s="247"/>
      <c r="S86" s="26"/>
    </row>
  </sheetData>
  <mergeCells count="171">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6:E66"/>
    <mergeCell ref="F66:J66"/>
    <mergeCell ref="K66:Q66"/>
    <mergeCell ref="C73:E73"/>
    <mergeCell ref="F73:J73"/>
    <mergeCell ref="K73:Q73"/>
    <mergeCell ref="C74:E74"/>
    <mergeCell ref="F74:J74"/>
    <mergeCell ref="K74:Q74"/>
    <mergeCell ref="C68:E68"/>
    <mergeCell ref="F68:J68"/>
    <mergeCell ref="K68:Q68"/>
    <mergeCell ref="C72:E72"/>
    <mergeCell ref="F72:J72"/>
    <mergeCell ref="K72:Q72"/>
    <mergeCell ref="C85:Q85"/>
    <mergeCell ref="C86:Q86"/>
    <mergeCell ref="C79:E79"/>
    <mergeCell ref="F79:Q79"/>
    <mergeCell ref="C80:E80"/>
    <mergeCell ref="F80:Q80"/>
    <mergeCell ref="C78:E78"/>
    <mergeCell ref="F78:Q78"/>
    <mergeCell ref="C84:Q84"/>
  </mergeCells>
  <pageMargins left="0.7" right="0.7" top="0.75" bottom="0.75" header="0.3" footer="0.3"/>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4"/>
  <sheetViews>
    <sheetView workbookViewId="0">
      <selection activeCell="E71" sqref="E71:Q72"/>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54" customWidth="1"/>
    <col min="19" max="19" width="10.81640625" style="25" bestFit="1" customWidth="1"/>
    <col min="20" max="20" width="17.179687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328</v>
      </c>
      <c r="C5" s="235"/>
      <c r="D5" s="235"/>
      <c r="E5" s="235"/>
      <c r="F5" s="235"/>
      <c r="G5" s="235"/>
      <c r="H5" s="235"/>
      <c r="I5" s="235"/>
      <c r="J5" s="235"/>
      <c r="K5" s="235"/>
      <c r="L5" s="235"/>
      <c r="M5" s="235"/>
      <c r="N5" s="235"/>
      <c r="O5" s="235"/>
      <c r="P5" s="235"/>
      <c r="Q5" s="235"/>
    </row>
    <row r="6" spans="2:19" x14ac:dyDescent="0.35">
      <c r="B6" s="235" t="s">
        <v>293</v>
      </c>
      <c r="C6" s="235"/>
      <c r="D6" s="235"/>
      <c r="E6" s="235"/>
      <c r="F6" s="235"/>
      <c r="G6" s="235"/>
      <c r="H6" s="235"/>
      <c r="I6" s="235"/>
      <c r="J6" s="235"/>
      <c r="K6" s="235"/>
      <c r="L6" s="235"/>
      <c r="M6" s="235"/>
      <c r="N6" s="235"/>
      <c r="O6" s="235"/>
      <c r="P6" s="235"/>
      <c r="Q6" s="235"/>
    </row>
    <row r="8" spans="2:19" ht="15" customHeight="1" x14ac:dyDescent="0.35">
      <c r="B8" s="13" t="s">
        <v>41</v>
      </c>
      <c r="I8" s="1"/>
      <c r="J8" s="1"/>
      <c r="K8" s="1"/>
      <c r="L8" s="1"/>
      <c r="M8" s="1"/>
      <c r="O8" s="1"/>
    </row>
    <row r="9" spans="2:19" ht="15" customHeight="1" x14ac:dyDescent="0.35">
      <c r="B9" s="236" t="s">
        <v>39</v>
      </c>
      <c r="C9" s="236" t="s">
        <v>55</v>
      </c>
      <c r="D9" s="236"/>
      <c r="E9" s="257" t="s">
        <v>40</v>
      </c>
      <c r="F9" s="257"/>
      <c r="G9" s="257"/>
      <c r="H9" s="257"/>
      <c r="I9" s="257"/>
      <c r="J9" s="257"/>
      <c r="K9" s="305" t="s">
        <v>44</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51">
        <v>1</v>
      </c>
      <c r="C11" s="392">
        <v>2</v>
      </c>
      <c r="D11" s="392"/>
      <c r="E11" s="283">
        <v>3</v>
      </c>
      <c r="F11" s="283"/>
      <c r="G11" s="283"/>
      <c r="H11" s="283"/>
      <c r="I11" s="283"/>
      <c r="J11" s="283"/>
      <c r="K11" s="283">
        <v>4</v>
      </c>
      <c r="L11" s="283"/>
      <c r="M11" s="283"/>
      <c r="N11" s="83">
        <v>5</v>
      </c>
      <c r="O11" s="283">
        <v>6</v>
      </c>
      <c r="P11" s="283"/>
      <c r="Q11" s="283"/>
      <c r="R11" s="155"/>
      <c r="S11" s="48"/>
    </row>
    <row r="12" spans="2:19" ht="29.25" customHeight="1" x14ac:dyDescent="0.35">
      <c r="B12" s="62" t="s">
        <v>43</v>
      </c>
      <c r="C12" s="262" t="s">
        <v>294</v>
      </c>
      <c r="D12" s="262"/>
      <c r="E12" s="307" t="s">
        <v>93</v>
      </c>
      <c r="F12" s="307"/>
      <c r="G12" s="307"/>
      <c r="H12" s="307"/>
      <c r="I12" s="307"/>
      <c r="J12" s="307"/>
      <c r="K12" s="306">
        <v>0</v>
      </c>
      <c r="L12" s="306"/>
      <c r="M12" s="306"/>
      <c r="N12" s="12">
        <v>0</v>
      </c>
      <c r="O12" s="391">
        <f>O44</f>
        <v>167</v>
      </c>
      <c r="P12" s="391"/>
      <c r="Q12" s="391"/>
    </row>
    <row r="13" spans="2:19" ht="32.25" customHeight="1" x14ac:dyDescent="0.35">
      <c r="B13" s="62" t="s">
        <v>45</v>
      </c>
      <c r="C13" s="262" t="s">
        <v>295</v>
      </c>
      <c r="D13" s="262"/>
      <c r="E13" s="279" t="s">
        <v>296</v>
      </c>
      <c r="F13" s="279"/>
      <c r="G13" s="279"/>
      <c r="H13" s="279"/>
      <c r="I13" s="279"/>
      <c r="J13" s="279"/>
      <c r="K13" s="264">
        <v>0</v>
      </c>
      <c r="L13" s="264"/>
      <c r="M13" s="264"/>
      <c r="N13" s="12">
        <v>0</v>
      </c>
      <c r="O13" s="391">
        <f>O46</f>
        <v>302</v>
      </c>
      <c r="P13" s="391"/>
      <c r="Q13" s="391"/>
      <c r="R13" s="156"/>
    </row>
    <row r="14" spans="2:19" ht="47.25" customHeight="1" x14ac:dyDescent="0.35">
      <c r="B14" s="62" t="s">
        <v>47</v>
      </c>
      <c r="C14" s="262" t="s">
        <v>297</v>
      </c>
      <c r="D14" s="262"/>
      <c r="E14" s="279" t="s">
        <v>298</v>
      </c>
      <c r="F14" s="279"/>
      <c r="G14" s="279"/>
      <c r="H14" s="279"/>
      <c r="I14" s="279"/>
      <c r="J14" s="279"/>
      <c r="K14" s="264">
        <v>0</v>
      </c>
      <c r="L14" s="264"/>
      <c r="M14" s="264"/>
      <c r="N14" s="12">
        <v>0</v>
      </c>
      <c r="O14" s="391">
        <f>O48</f>
        <v>375</v>
      </c>
      <c r="P14" s="391"/>
      <c r="Q14" s="391"/>
      <c r="R14" s="156"/>
    </row>
    <row r="15" spans="2:19" ht="32.25" customHeight="1" x14ac:dyDescent="0.35">
      <c r="B15" s="62" t="s">
        <v>49</v>
      </c>
      <c r="C15" s="262" t="s">
        <v>299</v>
      </c>
      <c r="D15" s="262"/>
      <c r="E15" s="279" t="s">
        <v>300</v>
      </c>
      <c r="F15" s="279"/>
      <c r="G15" s="279"/>
      <c r="H15" s="279"/>
      <c r="I15" s="279"/>
      <c r="J15" s="279"/>
      <c r="K15" s="264">
        <v>0</v>
      </c>
      <c r="L15" s="264"/>
      <c r="M15" s="264"/>
      <c r="N15" s="12">
        <v>0</v>
      </c>
      <c r="O15" s="391">
        <f>O98</f>
        <v>142</v>
      </c>
      <c r="P15" s="391"/>
      <c r="Q15" s="391"/>
    </row>
    <row r="18" spans="2:19" x14ac:dyDescent="0.35">
      <c r="B18" s="13" t="s">
        <v>38</v>
      </c>
    </row>
    <row r="19" spans="2:19" x14ac:dyDescent="0.35">
      <c r="B19" s="273" t="s">
        <v>56</v>
      </c>
      <c r="C19" s="273"/>
      <c r="D19" s="273"/>
      <c r="E19" s="273"/>
      <c r="F19" s="273"/>
      <c r="G19" s="273"/>
      <c r="H19" s="273"/>
      <c r="I19" s="273"/>
      <c r="J19" s="273"/>
      <c r="K19" s="273"/>
      <c r="L19" s="273"/>
      <c r="M19" s="273"/>
      <c r="N19" s="273" t="s">
        <v>27</v>
      </c>
      <c r="O19" s="273"/>
      <c r="P19" s="273"/>
      <c r="Q19" s="273"/>
    </row>
    <row r="20" spans="2:19" s="47" customFormat="1" ht="12" x14ac:dyDescent="0.3">
      <c r="B20" s="390">
        <v>1</v>
      </c>
      <c r="C20" s="390"/>
      <c r="D20" s="390"/>
      <c r="E20" s="390"/>
      <c r="F20" s="390"/>
      <c r="G20" s="390"/>
      <c r="H20" s="390"/>
      <c r="I20" s="390"/>
      <c r="J20" s="390"/>
      <c r="K20" s="390"/>
      <c r="L20" s="390"/>
      <c r="M20" s="390"/>
      <c r="N20" s="390">
        <v>2</v>
      </c>
      <c r="O20" s="390"/>
      <c r="P20" s="390"/>
      <c r="Q20" s="390"/>
      <c r="R20" s="155"/>
      <c r="S20" s="48"/>
    </row>
    <row r="21" spans="2:19" x14ac:dyDescent="0.35">
      <c r="B21" s="243" t="s">
        <v>28</v>
      </c>
      <c r="C21" s="243"/>
      <c r="D21" s="243"/>
      <c r="E21" s="243"/>
      <c r="F21" s="243"/>
      <c r="G21" s="243"/>
      <c r="H21" s="243"/>
      <c r="I21" s="243"/>
      <c r="J21" s="243"/>
      <c r="K21" s="243"/>
      <c r="L21" s="243"/>
      <c r="M21" s="243"/>
      <c r="N21" s="244">
        <f>N27</f>
        <v>21853960</v>
      </c>
      <c r="O21" s="244"/>
      <c r="P21" s="244"/>
      <c r="Q21" s="244"/>
    </row>
    <row r="22" spans="2:19" x14ac:dyDescent="0.35">
      <c r="B22" s="243" t="s">
        <v>29</v>
      </c>
      <c r="C22" s="243"/>
      <c r="D22" s="243"/>
      <c r="E22" s="243"/>
      <c r="F22" s="243"/>
      <c r="G22" s="243"/>
      <c r="H22" s="243"/>
      <c r="I22" s="243"/>
      <c r="J22" s="243"/>
      <c r="K22" s="243"/>
      <c r="L22" s="243"/>
      <c r="M22" s="243"/>
      <c r="N22" s="244">
        <v>0</v>
      </c>
      <c r="O22" s="244"/>
      <c r="P22" s="244"/>
      <c r="Q22" s="244"/>
    </row>
    <row r="23" spans="2:19" x14ac:dyDescent="0.35">
      <c r="B23" s="274" t="s">
        <v>18</v>
      </c>
      <c r="C23" s="274"/>
      <c r="D23" s="274"/>
      <c r="E23" s="274"/>
      <c r="F23" s="274"/>
      <c r="G23" s="274"/>
      <c r="H23" s="274"/>
      <c r="I23" s="274"/>
      <c r="J23" s="274"/>
      <c r="K23" s="274"/>
      <c r="L23" s="274"/>
      <c r="M23" s="274"/>
      <c r="N23" s="251">
        <v>0</v>
      </c>
      <c r="O23" s="251"/>
      <c r="P23" s="251"/>
      <c r="Q23" s="251"/>
    </row>
    <row r="24" spans="2:19" x14ac:dyDescent="0.35">
      <c r="B24" s="243" t="s">
        <v>30</v>
      </c>
      <c r="C24" s="243"/>
      <c r="D24" s="243"/>
      <c r="E24" s="243"/>
      <c r="F24" s="243"/>
      <c r="G24" s="243"/>
      <c r="H24" s="243"/>
      <c r="I24" s="243"/>
      <c r="J24" s="243"/>
      <c r="K24" s="243"/>
      <c r="L24" s="243"/>
      <c r="M24" s="243"/>
      <c r="N24" s="244">
        <v>0</v>
      </c>
      <c r="O24" s="244"/>
      <c r="P24" s="244"/>
      <c r="Q24" s="244"/>
    </row>
    <row r="25" spans="2:19" x14ac:dyDescent="0.35">
      <c r="B25" s="255" t="s">
        <v>53</v>
      </c>
      <c r="C25" s="255"/>
      <c r="D25" s="255"/>
      <c r="E25" s="255"/>
      <c r="F25" s="255"/>
      <c r="G25" s="255"/>
      <c r="H25" s="255"/>
      <c r="I25" s="255"/>
      <c r="J25" s="255"/>
      <c r="K25" s="255"/>
      <c r="L25" s="255"/>
      <c r="M25" s="255"/>
      <c r="N25" s="251">
        <v>0</v>
      </c>
      <c r="O25" s="251"/>
      <c r="P25" s="251"/>
      <c r="Q25" s="251"/>
      <c r="R25" s="157"/>
      <c r="S25" s="84"/>
    </row>
    <row r="26" spans="2:19" x14ac:dyDescent="0.35">
      <c r="B26" s="248" t="s">
        <v>171</v>
      </c>
      <c r="C26" s="248"/>
      <c r="D26" s="248"/>
      <c r="E26" s="248"/>
      <c r="F26" s="248"/>
      <c r="G26" s="248"/>
      <c r="H26" s="248"/>
      <c r="I26" s="248"/>
      <c r="J26" s="248"/>
      <c r="K26" s="248"/>
      <c r="L26" s="248"/>
      <c r="M26" s="248"/>
      <c r="N26" s="251">
        <v>0</v>
      </c>
      <c r="O26" s="251"/>
      <c r="P26" s="251"/>
      <c r="Q26" s="251"/>
      <c r="R26" s="157"/>
      <c r="S26" s="84"/>
    </row>
    <row r="27" spans="2:19" x14ac:dyDescent="0.35">
      <c r="B27" s="243" t="s">
        <v>31</v>
      </c>
      <c r="C27" s="243"/>
      <c r="D27" s="243"/>
      <c r="E27" s="243"/>
      <c r="F27" s="243"/>
      <c r="G27" s="243"/>
      <c r="H27" s="243"/>
      <c r="I27" s="243"/>
      <c r="J27" s="243"/>
      <c r="K27" s="243"/>
      <c r="L27" s="243"/>
      <c r="M27" s="243"/>
      <c r="N27" s="244">
        <f>N28</f>
        <v>21853960</v>
      </c>
      <c r="O27" s="244"/>
      <c r="P27" s="244"/>
      <c r="Q27" s="244"/>
      <c r="S27" s="84"/>
    </row>
    <row r="28" spans="2:19" x14ac:dyDescent="0.35">
      <c r="B28" s="255" t="s">
        <v>54</v>
      </c>
      <c r="C28" s="255"/>
      <c r="D28" s="255"/>
      <c r="E28" s="255"/>
      <c r="F28" s="255"/>
      <c r="G28" s="255"/>
      <c r="H28" s="255"/>
      <c r="I28" s="255"/>
      <c r="J28" s="255"/>
      <c r="K28" s="255"/>
      <c r="L28" s="255"/>
      <c r="M28" s="255"/>
      <c r="N28" s="251">
        <f>L108</f>
        <v>21853960</v>
      </c>
      <c r="O28" s="251"/>
      <c r="P28" s="251"/>
      <c r="Q28" s="251"/>
      <c r="R28" s="158"/>
    </row>
    <row r="29" spans="2:19" x14ac:dyDescent="0.35">
      <c r="B29" s="243" t="s">
        <v>32</v>
      </c>
      <c r="C29" s="243"/>
      <c r="D29" s="243"/>
      <c r="E29" s="243"/>
      <c r="F29" s="243"/>
      <c r="G29" s="243"/>
      <c r="H29" s="243"/>
      <c r="I29" s="243"/>
      <c r="J29" s="243"/>
      <c r="K29" s="243"/>
      <c r="L29" s="243"/>
      <c r="M29" s="243"/>
      <c r="N29" s="244">
        <v>0</v>
      </c>
      <c r="O29" s="244"/>
      <c r="P29" s="244"/>
      <c r="Q29" s="244"/>
    </row>
    <row r="30" spans="2:19" x14ac:dyDescent="0.35">
      <c r="B30" s="308" t="s">
        <v>18</v>
      </c>
      <c r="C30" s="308"/>
      <c r="D30" s="308"/>
      <c r="E30" s="308"/>
      <c r="F30" s="308"/>
      <c r="G30" s="308"/>
      <c r="H30" s="308"/>
      <c r="I30" s="308"/>
      <c r="J30" s="308"/>
      <c r="K30" s="308"/>
      <c r="L30" s="308"/>
      <c r="M30" s="308"/>
      <c r="N30" s="251">
        <v>0</v>
      </c>
      <c r="O30" s="251"/>
      <c r="P30" s="251"/>
      <c r="Q30" s="251"/>
    </row>
    <row r="31" spans="2:19" x14ac:dyDescent="0.35">
      <c r="B31" s="252" t="s">
        <v>33</v>
      </c>
      <c r="C31" s="252"/>
      <c r="D31" s="252"/>
      <c r="E31" s="252"/>
      <c r="F31" s="252"/>
      <c r="G31" s="252"/>
      <c r="H31" s="252"/>
      <c r="I31" s="252"/>
      <c r="J31" s="252"/>
      <c r="K31" s="252"/>
      <c r="L31" s="252"/>
      <c r="M31" s="252"/>
      <c r="N31" s="244">
        <f>N32</f>
        <v>3856583.6</v>
      </c>
      <c r="O31" s="244"/>
      <c r="P31" s="244"/>
      <c r="Q31" s="244"/>
    </row>
    <row r="32" spans="2:19" x14ac:dyDescent="0.35">
      <c r="B32" s="255" t="s">
        <v>34</v>
      </c>
      <c r="C32" s="255"/>
      <c r="D32" s="255"/>
      <c r="E32" s="255"/>
      <c r="F32" s="255"/>
      <c r="G32" s="255"/>
      <c r="H32" s="255"/>
      <c r="I32" s="255"/>
      <c r="J32" s="255"/>
      <c r="K32" s="255"/>
      <c r="L32" s="255"/>
      <c r="M32" s="255"/>
      <c r="N32" s="251">
        <f>M108</f>
        <v>3856583.6</v>
      </c>
      <c r="O32" s="251"/>
      <c r="P32" s="251"/>
      <c r="Q32" s="251"/>
      <c r="R32" s="158"/>
    </row>
    <row r="33" spans="2:19" x14ac:dyDescent="0.35">
      <c r="B33" s="255" t="s">
        <v>35</v>
      </c>
      <c r="C33" s="255"/>
      <c r="D33" s="255"/>
      <c r="E33" s="255"/>
      <c r="F33" s="255"/>
      <c r="G33" s="255"/>
      <c r="H33" s="255"/>
      <c r="I33" s="255"/>
      <c r="J33" s="255"/>
      <c r="K33" s="255"/>
      <c r="L33" s="255"/>
      <c r="M33" s="255"/>
      <c r="N33" s="251">
        <v>0</v>
      </c>
      <c r="O33" s="251"/>
      <c r="P33" s="251"/>
      <c r="Q33" s="251"/>
    </row>
    <row r="34" spans="2:19" x14ac:dyDescent="0.35">
      <c r="B34" s="255" t="s">
        <v>36</v>
      </c>
      <c r="C34" s="255"/>
      <c r="D34" s="255"/>
      <c r="E34" s="255"/>
      <c r="F34" s="255"/>
      <c r="G34" s="255"/>
      <c r="H34" s="255"/>
      <c r="I34" s="255"/>
      <c r="J34" s="255"/>
      <c r="K34" s="255"/>
      <c r="L34" s="255"/>
      <c r="M34" s="255"/>
      <c r="N34" s="251">
        <v>0</v>
      </c>
      <c r="O34" s="251"/>
      <c r="P34" s="251"/>
      <c r="Q34" s="251"/>
      <c r="R34" s="159"/>
    </row>
    <row r="35" spans="2:19" x14ac:dyDescent="0.35">
      <c r="B35" s="243" t="s">
        <v>37</v>
      </c>
      <c r="C35" s="243"/>
      <c r="D35" s="243"/>
      <c r="E35" s="243"/>
      <c r="F35" s="243"/>
      <c r="G35" s="243"/>
      <c r="H35" s="243"/>
      <c r="I35" s="243"/>
      <c r="J35" s="243"/>
      <c r="K35" s="243"/>
      <c r="L35" s="243"/>
      <c r="M35" s="243"/>
      <c r="N35" s="244">
        <f>N27+N31</f>
        <v>25710543.600000001</v>
      </c>
      <c r="O35" s="244"/>
      <c r="P35" s="244"/>
      <c r="Q35" s="244"/>
      <c r="R35" s="160"/>
    </row>
    <row r="36" spans="2:19" x14ac:dyDescent="0.35">
      <c r="R36" s="159"/>
    </row>
    <row r="38" spans="2:19" x14ac:dyDescent="0.35">
      <c r="B38" s="13" t="s">
        <v>25</v>
      </c>
      <c r="R38" s="1"/>
    </row>
    <row r="39" spans="2:19" x14ac:dyDescent="0.35">
      <c r="B39" s="304" t="s">
        <v>57</v>
      </c>
      <c r="C39" s="304" t="s">
        <v>58</v>
      </c>
      <c r="D39" s="304" t="s">
        <v>0</v>
      </c>
      <c r="E39" s="304" t="s">
        <v>1</v>
      </c>
      <c r="F39" s="304" t="s">
        <v>59</v>
      </c>
      <c r="G39" s="304" t="s">
        <v>284</v>
      </c>
      <c r="H39" s="304" t="s">
        <v>2</v>
      </c>
      <c r="I39" s="303" t="s">
        <v>3</v>
      </c>
      <c r="J39" s="303"/>
      <c r="K39" s="303"/>
      <c r="L39" s="303"/>
      <c r="M39" s="303"/>
      <c r="N39" s="304" t="s">
        <v>60</v>
      </c>
      <c r="O39" s="304"/>
      <c r="P39" s="304" t="s">
        <v>4</v>
      </c>
      <c r="Q39" s="304" t="s">
        <v>5</v>
      </c>
      <c r="R39" s="1"/>
    </row>
    <row r="40" spans="2:19" ht="30" customHeight="1" x14ac:dyDescent="0.35">
      <c r="B40" s="304"/>
      <c r="C40" s="304"/>
      <c r="D40" s="304"/>
      <c r="E40" s="304"/>
      <c r="F40" s="304"/>
      <c r="G40" s="304"/>
      <c r="H40" s="304"/>
      <c r="I40" s="303" t="s">
        <v>6</v>
      </c>
      <c r="J40" s="303" t="s">
        <v>7</v>
      </c>
      <c r="K40" s="303"/>
      <c r="L40" s="303"/>
      <c r="M40" s="303" t="s">
        <v>8</v>
      </c>
      <c r="N40" s="304" t="s">
        <v>301</v>
      </c>
      <c r="O40" s="304" t="s">
        <v>246</v>
      </c>
      <c r="P40" s="304"/>
      <c r="Q40" s="304"/>
      <c r="R40" s="1"/>
    </row>
    <row r="41" spans="2:19" ht="52.5" x14ac:dyDescent="0.35">
      <c r="B41" s="304"/>
      <c r="C41" s="304"/>
      <c r="D41" s="304"/>
      <c r="E41" s="304"/>
      <c r="F41" s="304"/>
      <c r="G41" s="304"/>
      <c r="H41" s="304"/>
      <c r="I41" s="303"/>
      <c r="J41" s="10" t="s">
        <v>9</v>
      </c>
      <c r="K41" s="10" t="s">
        <v>10</v>
      </c>
      <c r="L41" s="10" t="s">
        <v>11</v>
      </c>
      <c r="M41" s="303"/>
      <c r="N41" s="304"/>
      <c r="O41" s="304"/>
      <c r="P41" s="304"/>
      <c r="Q41" s="304"/>
      <c r="R41" s="1"/>
    </row>
    <row r="42" spans="2:19" s="47" customFormat="1" ht="12" x14ac:dyDescent="0.3">
      <c r="B42" s="70">
        <v>1</v>
      </c>
      <c r="C42" s="70">
        <v>2</v>
      </c>
      <c r="D42" s="70">
        <v>3</v>
      </c>
      <c r="E42" s="70">
        <v>4</v>
      </c>
      <c r="F42" s="70">
        <v>5</v>
      </c>
      <c r="G42" s="70">
        <v>6</v>
      </c>
      <c r="H42" s="70">
        <v>7</v>
      </c>
      <c r="I42" s="71">
        <v>8</v>
      </c>
      <c r="J42" s="57">
        <v>9</v>
      </c>
      <c r="K42" s="57">
        <v>10</v>
      </c>
      <c r="L42" s="57">
        <v>11</v>
      </c>
      <c r="M42" s="57">
        <v>12</v>
      </c>
      <c r="N42" s="70">
        <v>13</v>
      </c>
      <c r="O42" s="70">
        <v>14</v>
      </c>
      <c r="P42" s="70">
        <v>15</v>
      </c>
      <c r="Q42" s="70">
        <v>16</v>
      </c>
      <c r="R42" s="203"/>
      <c r="S42" s="48"/>
    </row>
    <row r="43" spans="2:19" x14ac:dyDescent="0.35">
      <c r="B43" s="294" t="s">
        <v>574</v>
      </c>
      <c r="C43" s="297" t="s">
        <v>13</v>
      </c>
      <c r="D43" s="297" t="s">
        <v>326</v>
      </c>
      <c r="E43" s="297" t="s">
        <v>308</v>
      </c>
      <c r="F43" s="297" t="s">
        <v>14</v>
      </c>
      <c r="G43" s="297" t="s">
        <v>302</v>
      </c>
      <c r="H43" s="297" t="s">
        <v>15</v>
      </c>
      <c r="I43" s="300">
        <f>SUM(I52:I96)</f>
        <v>20551601.48</v>
      </c>
      <c r="J43" s="300">
        <f t="shared" ref="J43:K43" si="0">SUM(J50:J96)</f>
        <v>0</v>
      </c>
      <c r="K43" s="300">
        <f t="shared" si="0"/>
        <v>0</v>
      </c>
      <c r="L43" s="300">
        <f>SUM(L52:L96)</f>
        <v>17468860</v>
      </c>
      <c r="M43" s="300">
        <f>SUM(M52:M96)</f>
        <v>3082741.48</v>
      </c>
      <c r="N43" s="44" t="s">
        <v>303</v>
      </c>
      <c r="O43" s="41">
        <f>O52+O55+O59</f>
        <v>167</v>
      </c>
      <c r="P43" s="297" t="s">
        <v>256</v>
      </c>
      <c r="Q43" s="289" t="s">
        <v>382</v>
      </c>
      <c r="R43" s="1"/>
    </row>
    <row r="44" spans="2:19" ht="21" x14ac:dyDescent="0.35">
      <c r="B44" s="294"/>
      <c r="C44" s="297"/>
      <c r="D44" s="297"/>
      <c r="E44" s="297"/>
      <c r="F44" s="297"/>
      <c r="G44" s="297"/>
      <c r="H44" s="297"/>
      <c r="I44" s="300"/>
      <c r="J44" s="300"/>
      <c r="K44" s="300"/>
      <c r="L44" s="300"/>
      <c r="M44" s="300"/>
      <c r="N44" s="44" t="s">
        <v>288</v>
      </c>
      <c r="O44" s="41">
        <f>O53+O56+O60</f>
        <v>167</v>
      </c>
      <c r="P44" s="297"/>
      <c r="Q44" s="289"/>
      <c r="R44" s="1"/>
    </row>
    <row r="45" spans="2:19" ht="21" x14ac:dyDescent="0.35">
      <c r="B45" s="294"/>
      <c r="C45" s="297"/>
      <c r="D45" s="297"/>
      <c r="E45" s="297"/>
      <c r="F45" s="297"/>
      <c r="G45" s="297"/>
      <c r="H45" s="297"/>
      <c r="I45" s="300"/>
      <c r="J45" s="300"/>
      <c r="K45" s="300"/>
      <c r="L45" s="300"/>
      <c r="M45" s="300"/>
      <c r="N45" s="44" t="s">
        <v>309</v>
      </c>
      <c r="O45" s="41">
        <f>O61+O63+O65+O67+O69+O71+O73+O75+O77+O79+O81+O83+O85+O87+O91</f>
        <v>292</v>
      </c>
      <c r="P45" s="297"/>
      <c r="Q45" s="289"/>
      <c r="R45" s="204"/>
    </row>
    <row r="46" spans="2:19" ht="31.5" x14ac:dyDescent="0.35">
      <c r="B46" s="294"/>
      <c r="C46" s="297"/>
      <c r="D46" s="297"/>
      <c r="E46" s="297"/>
      <c r="F46" s="297"/>
      <c r="G46" s="297"/>
      <c r="H46" s="297"/>
      <c r="I46" s="300"/>
      <c r="J46" s="300"/>
      <c r="K46" s="300"/>
      <c r="L46" s="300"/>
      <c r="M46" s="300"/>
      <c r="N46" s="44" t="s">
        <v>289</v>
      </c>
      <c r="O46" s="41">
        <f>O62+O64+O66+O68+O70+O72+O74+O76+O78+O80+O82+O84+O86+O88+O92</f>
        <v>302</v>
      </c>
      <c r="P46" s="297"/>
      <c r="Q46" s="289"/>
      <c r="R46" s="204"/>
    </row>
    <row r="47" spans="2:19" ht="31.5" x14ac:dyDescent="0.35">
      <c r="B47" s="294"/>
      <c r="C47" s="297"/>
      <c r="D47" s="297"/>
      <c r="E47" s="297"/>
      <c r="F47" s="297"/>
      <c r="G47" s="297"/>
      <c r="H47" s="297"/>
      <c r="I47" s="300"/>
      <c r="J47" s="300"/>
      <c r="K47" s="300"/>
      <c r="L47" s="300"/>
      <c r="M47" s="300"/>
      <c r="N47" s="44" t="s">
        <v>316</v>
      </c>
      <c r="O47" s="41">
        <f>O57+O89+O93+O95</f>
        <v>126</v>
      </c>
      <c r="P47" s="297"/>
      <c r="Q47" s="289"/>
      <c r="R47" s="204"/>
    </row>
    <row r="48" spans="2:19" ht="31.5" x14ac:dyDescent="0.35">
      <c r="B48" s="294"/>
      <c r="C48" s="297"/>
      <c r="D48" s="297"/>
      <c r="E48" s="297"/>
      <c r="F48" s="297"/>
      <c r="G48" s="297"/>
      <c r="H48" s="297"/>
      <c r="I48" s="300"/>
      <c r="J48" s="300"/>
      <c r="K48" s="300"/>
      <c r="L48" s="300"/>
      <c r="M48" s="300"/>
      <c r="N48" s="44" t="s">
        <v>290</v>
      </c>
      <c r="O48" s="41">
        <f>O58+O90+O94+O96</f>
        <v>375</v>
      </c>
      <c r="P48" s="297"/>
      <c r="Q48" s="289"/>
      <c r="R48" s="204"/>
    </row>
    <row r="49" spans="2:19" ht="21" x14ac:dyDescent="0.35">
      <c r="B49" s="42" t="s">
        <v>16</v>
      </c>
      <c r="C49" s="43"/>
      <c r="D49" s="43"/>
      <c r="E49" s="43"/>
      <c r="F49" s="43"/>
      <c r="G49" s="43"/>
      <c r="H49" s="43"/>
      <c r="I49" s="58"/>
      <c r="J49" s="58"/>
      <c r="K49" s="60"/>
      <c r="L49" s="60"/>
      <c r="M49" s="58"/>
      <c r="N49" s="43"/>
      <c r="O49" s="72"/>
      <c r="P49" s="73"/>
      <c r="Q49" s="43"/>
      <c r="R49" s="1"/>
    </row>
    <row r="50" spans="2:19" ht="24" customHeight="1" x14ac:dyDescent="0.35">
      <c r="B50" s="290" t="s">
        <v>305</v>
      </c>
      <c r="C50" s="291"/>
      <c r="D50" s="285" t="s">
        <v>306</v>
      </c>
      <c r="E50" s="384" t="s">
        <v>687</v>
      </c>
      <c r="F50" s="385"/>
      <c r="G50" s="385"/>
      <c r="H50" s="385"/>
      <c r="I50" s="385"/>
      <c r="J50" s="385"/>
      <c r="K50" s="385"/>
      <c r="L50" s="385"/>
      <c r="M50" s="385"/>
      <c r="N50" s="385"/>
      <c r="O50" s="385"/>
      <c r="P50" s="385"/>
      <c r="Q50" s="386"/>
      <c r="R50" s="205"/>
    </row>
    <row r="51" spans="2:19" ht="21.75" customHeight="1" x14ac:dyDescent="0.35">
      <c r="B51" s="290"/>
      <c r="C51" s="291"/>
      <c r="D51" s="285"/>
      <c r="E51" s="387"/>
      <c r="F51" s="388"/>
      <c r="G51" s="388"/>
      <c r="H51" s="388"/>
      <c r="I51" s="388"/>
      <c r="J51" s="388"/>
      <c r="K51" s="388"/>
      <c r="L51" s="388"/>
      <c r="M51" s="388"/>
      <c r="N51" s="388"/>
      <c r="O51" s="388"/>
      <c r="P51" s="388"/>
      <c r="Q51" s="389"/>
      <c r="R51" s="205"/>
    </row>
    <row r="52" spans="2:19" x14ac:dyDescent="0.35">
      <c r="B52" s="370" t="s">
        <v>399</v>
      </c>
      <c r="C52" s="291"/>
      <c r="D52" s="285" t="s">
        <v>20</v>
      </c>
      <c r="E52" s="289" t="s">
        <v>18</v>
      </c>
      <c r="F52" s="291"/>
      <c r="G52" s="285" t="s">
        <v>302</v>
      </c>
      <c r="H52" s="291"/>
      <c r="I52" s="286">
        <f>SUM(J52:M53)</f>
        <v>1600000</v>
      </c>
      <c r="J52" s="286">
        <v>0</v>
      </c>
      <c r="K52" s="286">
        <v>0</v>
      </c>
      <c r="L52" s="286">
        <v>1360000</v>
      </c>
      <c r="M52" s="286">
        <v>240000</v>
      </c>
      <c r="N52" s="40" t="s">
        <v>303</v>
      </c>
      <c r="O52" s="38">
        <v>52</v>
      </c>
      <c r="P52" s="285" t="s">
        <v>307</v>
      </c>
      <c r="Q52" s="285" t="s">
        <v>304</v>
      </c>
      <c r="R52" s="205"/>
    </row>
    <row r="53" spans="2:19" ht="21" x14ac:dyDescent="0.35">
      <c r="B53" s="370"/>
      <c r="C53" s="291"/>
      <c r="D53" s="285"/>
      <c r="E53" s="289"/>
      <c r="F53" s="291"/>
      <c r="G53" s="285"/>
      <c r="H53" s="291"/>
      <c r="I53" s="286"/>
      <c r="J53" s="286"/>
      <c r="K53" s="286"/>
      <c r="L53" s="286"/>
      <c r="M53" s="286"/>
      <c r="N53" s="40" t="s">
        <v>288</v>
      </c>
      <c r="O53" s="38">
        <v>52</v>
      </c>
      <c r="P53" s="285"/>
      <c r="Q53" s="285"/>
      <c r="R53" s="205"/>
    </row>
    <row r="54" spans="2:19" ht="31.5" x14ac:dyDescent="0.35">
      <c r="B54" s="199" t="s">
        <v>684</v>
      </c>
      <c r="C54" s="200"/>
      <c r="D54" s="99" t="s">
        <v>26</v>
      </c>
      <c r="E54" s="365" t="s">
        <v>685</v>
      </c>
      <c r="F54" s="366"/>
      <c r="G54" s="366"/>
      <c r="H54" s="366"/>
      <c r="I54" s="366"/>
      <c r="J54" s="366"/>
      <c r="K54" s="366"/>
      <c r="L54" s="366"/>
      <c r="M54" s="366"/>
      <c r="N54" s="366"/>
      <c r="O54" s="366"/>
      <c r="P54" s="366"/>
      <c r="Q54" s="367"/>
      <c r="R54" s="205"/>
    </row>
    <row r="55" spans="2:19" x14ac:dyDescent="0.35">
      <c r="B55" s="373" t="s">
        <v>585</v>
      </c>
      <c r="C55" s="374"/>
      <c r="D55" s="375" t="s">
        <v>26</v>
      </c>
      <c r="E55" s="375" t="s">
        <v>89</v>
      </c>
      <c r="F55" s="374"/>
      <c r="G55" s="375" t="s">
        <v>302</v>
      </c>
      <c r="H55" s="374"/>
      <c r="I55" s="318">
        <f>SUM(J55:M58)</f>
        <v>1047648</v>
      </c>
      <c r="J55" s="318">
        <v>0</v>
      </c>
      <c r="K55" s="318">
        <v>0</v>
      </c>
      <c r="L55" s="318">
        <v>890500</v>
      </c>
      <c r="M55" s="318">
        <v>157148</v>
      </c>
      <c r="N55" s="80" t="s">
        <v>303</v>
      </c>
      <c r="O55" s="141">
        <v>47</v>
      </c>
      <c r="P55" s="375" t="s">
        <v>307</v>
      </c>
      <c r="Q55" s="375" t="s">
        <v>19</v>
      </c>
      <c r="R55" s="205"/>
    </row>
    <row r="56" spans="2:19" ht="21" x14ac:dyDescent="0.35">
      <c r="B56" s="373"/>
      <c r="C56" s="374"/>
      <c r="D56" s="375"/>
      <c r="E56" s="375"/>
      <c r="F56" s="374"/>
      <c r="G56" s="375"/>
      <c r="H56" s="374"/>
      <c r="I56" s="318"/>
      <c r="J56" s="318"/>
      <c r="K56" s="318"/>
      <c r="L56" s="318"/>
      <c r="M56" s="318"/>
      <c r="N56" s="80" t="s">
        <v>288</v>
      </c>
      <c r="O56" s="141">
        <v>47</v>
      </c>
      <c r="P56" s="375"/>
      <c r="Q56" s="375"/>
      <c r="R56" s="205"/>
    </row>
    <row r="57" spans="2:19" ht="31.5" x14ac:dyDescent="0.35">
      <c r="B57" s="373"/>
      <c r="C57" s="374"/>
      <c r="D57" s="375"/>
      <c r="E57" s="375"/>
      <c r="F57" s="374"/>
      <c r="G57" s="375"/>
      <c r="H57" s="374"/>
      <c r="I57" s="318"/>
      <c r="J57" s="318"/>
      <c r="K57" s="318"/>
      <c r="L57" s="318"/>
      <c r="M57" s="318"/>
      <c r="N57" s="80" t="s">
        <v>316</v>
      </c>
      <c r="O57" s="141">
        <v>50</v>
      </c>
      <c r="P57" s="375"/>
      <c r="Q57" s="375"/>
      <c r="R57" s="205"/>
    </row>
    <row r="58" spans="2:19" ht="31.5" x14ac:dyDescent="0.35">
      <c r="B58" s="373"/>
      <c r="C58" s="374"/>
      <c r="D58" s="375"/>
      <c r="E58" s="375"/>
      <c r="F58" s="374"/>
      <c r="G58" s="375"/>
      <c r="H58" s="374"/>
      <c r="I58" s="318"/>
      <c r="J58" s="318"/>
      <c r="K58" s="318"/>
      <c r="L58" s="318"/>
      <c r="M58" s="318"/>
      <c r="N58" s="80" t="s">
        <v>290</v>
      </c>
      <c r="O58" s="141">
        <v>100</v>
      </c>
      <c r="P58" s="375"/>
      <c r="Q58" s="375"/>
      <c r="R58" s="205"/>
    </row>
    <row r="59" spans="2:19" x14ac:dyDescent="0.35">
      <c r="B59" s="370" t="s">
        <v>586</v>
      </c>
      <c r="C59" s="291"/>
      <c r="D59" s="285" t="s">
        <v>23</v>
      </c>
      <c r="E59" s="289" t="s">
        <v>18</v>
      </c>
      <c r="F59" s="291"/>
      <c r="G59" s="285" t="s">
        <v>302</v>
      </c>
      <c r="H59" s="291"/>
      <c r="I59" s="286">
        <f>SUM(J59:M60)</f>
        <v>3000000</v>
      </c>
      <c r="J59" s="286">
        <v>0</v>
      </c>
      <c r="K59" s="286">
        <v>0</v>
      </c>
      <c r="L59" s="286">
        <v>2550000</v>
      </c>
      <c r="M59" s="286">
        <v>450000</v>
      </c>
      <c r="N59" s="40" t="s">
        <v>303</v>
      </c>
      <c r="O59" s="38">
        <v>68</v>
      </c>
      <c r="P59" s="285" t="s">
        <v>315</v>
      </c>
      <c r="Q59" s="285" t="s">
        <v>382</v>
      </c>
      <c r="R59" s="205"/>
    </row>
    <row r="60" spans="2:19" ht="21" x14ac:dyDescent="0.35">
      <c r="B60" s="370"/>
      <c r="C60" s="291"/>
      <c r="D60" s="285"/>
      <c r="E60" s="289"/>
      <c r="F60" s="291"/>
      <c r="G60" s="285"/>
      <c r="H60" s="291"/>
      <c r="I60" s="286"/>
      <c r="J60" s="286"/>
      <c r="K60" s="286"/>
      <c r="L60" s="286"/>
      <c r="M60" s="286"/>
      <c r="N60" s="40" t="s">
        <v>288</v>
      </c>
      <c r="O60" s="38">
        <v>68</v>
      </c>
      <c r="P60" s="285"/>
      <c r="Q60" s="285"/>
      <c r="R60" s="205"/>
      <c r="S60" s="25" t="s">
        <v>287</v>
      </c>
    </row>
    <row r="61" spans="2:19" ht="21" x14ac:dyDescent="0.35">
      <c r="B61" s="370" t="s">
        <v>587</v>
      </c>
      <c r="C61" s="291"/>
      <c r="D61" s="285" t="s">
        <v>306</v>
      </c>
      <c r="E61" s="285" t="s">
        <v>682</v>
      </c>
      <c r="F61" s="291"/>
      <c r="G61" s="285" t="s">
        <v>302</v>
      </c>
      <c r="H61" s="291"/>
      <c r="I61" s="286">
        <f>SUM(J61:M62)</f>
        <v>2131176.48</v>
      </c>
      <c r="J61" s="286">
        <v>0</v>
      </c>
      <c r="K61" s="286">
        <v>0</v>
      </c>
      <c r="L61" s="286">
        <v>1811500</v>
      </c>
      <c r="M61" s="286">
        <v>319676.48</v>
      </c>
      <c r="N61" s="40" t="s">
        <v>309</v>
      </c>
      <c r="O61" s="38">
        <v>37</v>
      </c>
      <c r="P61" s="285" t="s">
        <v>315</v>
      </c>
      <c r="Q61" s="285" t="s">
        <v>382</v>
      </c>
      <c r="R61" s="205"/>
    </row>
    <row r="62" spans="2:19" ht="57" customHeight="1" x14ac:dyDescent="0.35">
      <c r="B62" s="370"/>
      <c r="C62" s="291"/>
      <c r="D62" s="285"/>
      <c r="E62" s="285"/>
      <c r="F62" s="291"/>
      <c r="G62" s="285"/>
      <c r="H62" s="291"/>
      <c r="I62" s="286"/>
      <c r="J62" s="286"/>
      <c r="K62" s="286"/>
      <c r="L62" s="286"/>
      <c r="M62" s="286"/>
      <c r="N62" s="40" t="s">
        <v>289</v>
      </c>
      <c r="O62" s="38">
        <v>37</v>
      </c>
      <c r="P62" s="285"/>
      <c r="Q62" s="285"/>
      <c r="R62" s="205"/>
    </row>
    <row r="63" spans="2:19" ht="21" x14ac:dyDescent="0.35">
      <c r="B63" s="370" t="s">
        <v>588</v>
      </c>
      <c r="C63" s="291"/>
      <c r="D63" s="285" t="s">
        <v>20</v>
      </c>
      <c r="E63" s="289" t="s">
        <v>18</v>
      </c>
      <c r="F63" s="291"/>
      <c r="G63" s="285" t="s">
        <v>302</v>
      </c>
      <c r="H63" s="291"/>
      <c r="I63" s="286">
        <f>SUM(J63:M64)</f>
        <v>110000</v>
      </c>
      <c r="J63" s="286">
        <v>0</v>
      </c>
      <c r="K63" s="286">
        <v>0</v>
      </c>
      <c r="L63" s="286">
        <v>93500</v>
      </c>
      <c r="M63" s="286">
        <v>16500</v>
      </c>
      <c r="N63" s="40" t="s">
        <v>309</v>
      </c>
      <c r="O63" s="38">
        <v>4</v>
      </c>
      <c r="P63" s="285" t="s">
        <v>256</v>
      </c>
      <c r="Q63" s="285" t="s">
        <v>19</v>
      </c>
      <c r="R63" s="205"/>
    </row>
    <row r="64" spans="2:19" ht="21" x14ac:dyDescent="0.35">
      <c r="B64" s="370"/>
      <c r="C64" s="291"/>
      <c r="D64" s="285"/>
      <c r="E64" s="289"/>
      <c r="F64" s="291"/>
      <c r="G64" s="285"/>
      <c r="H64" s="291"/>
      <c r="I64" s="286"/>
      <c r="J64" s="286"/>
      <c r="K64" s="286"/>
      <c r="L64" s="286"/>
      <c r="M64" s="286"/>
      <c r="N64" s="40" t="s">
        <v>289</v>
      </c>
      <c r="O64" s="38">
        <v>4</v>
      </c>
      <c r="P64" s="285"/>
      <c r="Q64" s="285"/>
      <c r="R64" s="205"/>
    </row>
    <row r="65" spans="2:21" ht="22.5" customHeight="1" x14ac:dyDescent="0.35">
      <c r="B65" s="370" t="s">
        <v>589</v>
      </c>
      <c r="C65" s="291"/>
      <c r="D65" s="285" t="s">
        <v>20</v>
      </c>
      <c r="E65" s="285" t="s">
        <v>312</v>
      </c>
      <c r="F65" s="291"/>
      <c r="G65" s="285" t="s">
        <v>302</v>
      </c>
      <c r="H65" s="291"/>
      <c r="I65" s="286">
        <f>SUM(J65:M66)</f>
        <v>941177</v>
      </c>
      <c r="J65" s="286">
        <v>0</v>
      </c>
      <c r="K65" s="286">
        <v>0</v>
      </c>
      <c r="L65" s="286">
        <v>800000</v>
      </c>
      <c r="M65" s="286">
        <v>141177</v>
      </c>
      <c r="N65" s="40" t="s">
        <v>309</v>
      </c>
      <c r="O65" s="38">
        <v>35</v>
      </c>
      <c r="P65" s="285" t="s">
        <v>256</v>
      </c>
      <c r="Q65" s="285" t="s">
        <v>19</v>
      </c>
      <c r="R65" s="205"/>
    </row>
    <row r="66" spans="2:21" ht="21" x14ac:dyDescent="0.35">
      <c r="B66" s="370"/>
      <c r="C66" s="291"/>
      <c r="D66" s="285"/>
      <c r="E66" s="285"/>
      <c r="F66" s="291"/>
      <c r="G66" s="285"/>
      <c r="H66" s="291"/>
      <c r="I66" s="286"/>
      <c r="J66" s="286"/>
      <c r="K66" s="286"/>
      <c r="L66" s="286"/>
      <c r="M66" s="286"/>
      <c r="N66" s="40" t="s">
        <v>289</v>
      </c>
      <c r="O66" s="38">
        <v>35</v>
      </c>
      <c r="P66" s="285"/>
      <c r="Q66" s="285"/>
      <c r="R66" s="205"/>
    </row>
    <row r="67" spans="2:21" ht="21" x14ac:dyDescent="0.35">
      <c r="B67" s="370" t="s">
        <v>590</v>
      </c>
      <c r="C67" s="291"/>
      <c r="D67" s="285" t="s">
        <v>22</v>
      </c>
      <c r="E67" s="285" t="s">
        <v>18</v>
      </c>
      <c r="F67" s="291"/>
      <c r="G67" s="285" t="s">
        <v>302</v>
      </c>
      <c r="H67" s="291"/>
      <c r="I67" s="286">
        <f>SUM(J67:M68)</f>
        <v>550000</v>
      </c>
      <c r="J67" s="286">
        <v>0</v>
      </c>
      <c r="K67" s="286">
        <v>0</v>
      </c>
      <c r="L67" s="286">
        <v>467500</v>
      </c>
      <c r="M67" s="286">
        <v>82500</v>
      </c>
      <c r="N67" s="40" t="s">
        <v>309</v>
      </c>
      <c r="O67" s="38">
        <v>12</v>
      </c>
      <c r="P67" s="285" t="s">
        <v>256</v>
      </c>
      <c r="Q67" s="285" t="s">
        <v>257</v>
      </c>
      <c r="R67" s="205"/>
    </row>
    <row r="68" spans="2:21" ht="45" customHeight="1" x14ac:dyDescent="0.35">
      <c r="B68" s="370"/>
      <c r="C68" s="291"/>
      <c r="D68" s="285"/>
      <c r="E68" s="285"/>
      <c r="F68" s="291"/>
      <c r="G68" s="285"/>
      <c r="H68" s="291"/>
      <c r="I68" s="286"/>
      <c r="J68" s="286"/>
      <c r="K68" s="286"/>
      <c r="L68" s="286"/>
      <c r="M68" s="286"/>
      <c r="N68" s="40" t="s">
        <v>289</v>
      </c>
      <c r="O68" s="38">
        <v>12</v>
      </c>
      <c r="P68" s="285"/>
      <c r="Q68" s="285"/>
      <c r="R68" s="205"/>
    </row>
    <row r="69" spans="2:21" ht="37.5" customHeight="1" x14ac:dyDescent="0.35">
      <c r="B69" s="370" t="s">
        <v>591</v>
      </c>
      <c r="C69" s="291"/>
      <c r="D69" s="285" t="s">
        <v>22</v>
      </c>
      <c r="E69" s="285" t="s">
        <v>18</v>
      </c>
      <c r="F69" s="291"/>
      <c r="G69" s="285" t="s">
        <v>302</v>
      </c>
      <c r="H69" s="291"/>
      <c r="I69" s="286">
        <f>SUM(J69:M70)</f>
        <v>900000</v>
      </c>
      <c r="J69" s="286">
        <v>0</v>
      </c>
      <c r="K69" s="286">
        <v>0</v>
      </c>
      <c r="L69" s="286">
        <v>765000</v>
      </c>
      <c r="M69" s="286">
        <v>135000</v>
      </c>
      <c r="N69" s="40" t="s">
        <v>309</v>
      </c>
      <c r="O69" s="38">
        <v>10</v>
      </c>
      <c r="P69" s="285" t="s">
        <v>256</v>
      </c>
      <c r="Q69" s="285" t="s">
        <v>21</v>
      </c>
      <c r="R69" s="205"/>
    </row>
    <row r="70" spans="2:21" ht="21" x14ac:dyDescent="0.35">
      <c r="B70" s="370"/>
      <c r="C70" s="291"/>
      <c r="D70" s="285"/>
      <c r="E70" s="285"/>
      <c r="F70" s="291"/>
      <c r="G70" s="285"/>
      <c r="H70" s="291"/>
      <c r="I70" s="286"/>
      <c r="J70" s="286"/>
      <c r="K70" s="286"/>
      <c r="L70" s="286"/>
      <c r="M70" s="286"/>
      <c r="N70" s="40" t="s">
        <v>289</v>
      </c>
      <c r="O70" s="38">
        <v>10</v>
      </c>
      <c r="P70" s="285"/>
      <c r="Q70" s="285"/>
      <c r="R70" s="205"/>
    </row>
    <row r="71" spans="2:21" ht="22.5" customHeight="1" x14ac:dyDescent="0.35">
      <c r="B71" s="290" t="s">
        <v>592</v>
      </c>
      <c r="C71" s="291"/>
      <c r="D71" s="285" t="s">
        <v>22</v>
      </c>
      <c r="E71" s="378" t="s">
        <v>689</v>
      </c>
      <c r="F71" s="379"/>
      <c r="G71" s="379"/>
      <c r="H71" s="379"/>
      <c r="I71" s="379"/>
      <c r="J71" s="379"/>
      <c r="K71" s="379"/>
      <c r="L71" s="379"/>
      <c r="M71" s="379"/>
      <c r="N71" s="379"/>
      <c r="O71" s="379"/>
      <c r="P71" s="379"/>
      <c r="Q71" s="380"/>
      <c r="R71" s="205"/>
    </row>
    <row r="72" spans="2:21" ht="37.5" customHeight="1" x14ac:dyDescent="0.35">
      <c r="B72" s="290"/>
      <c r="C72" s="291"/>
      <c r="D72" s="285"/>
      <c r="E72" s="381"/>
      <c r="F72" s="382"/>
      <c r="G72" s="382"/>
      <c r="H72" s="382"/>
      <c r="I72" s="382"/>
      <c r="J72" s="382"/>
      <c r="K72" s="382"/>
      <c r="L72" s="382"/>
      <c r="M72" s="382"/>
      <c r="N72" s="382"/>
      <c r="O72" s="382"/>
      <c r="P72" s="382"/>
      <c r="Q72" s="383"/>
      <c r="R72" s="205"/>
    </row>
    <row r="73" spans="2:21" ht="21" x14ac:dyDescent="0.35">
      <c r="B73" s="373" t="s">
        <v>593</v>
      </c>
      <c r="C73" s="376"/>
      <c r="D73" s="375" t="s">
        <v>22</v>
      </c>
      <c r="E73" s="375" t="s">
        <v>18</v>
      </c>
      <c r="F73" s="374"/>
      <c r="G73" s="375" t="s">
        <v>302</v>
      </c>
      <c r="H73" s="374"/>
      <c r="I73" s="377">
        <f>SUM(J73:M74)</f>
        <v>1000000</v>
      </c>
      <c r="J73" s="377">
        <v>0</v>
      </c>
      <c r="K73" s="377">
        <v>0</v>
      </c>
      <c r="L73" s="377">
        <v>850000</v>
      </c>
      <c r="M73" s="377">
        <v>150000</v>
      </c>
      <c r="N73" s="80" t="s">
        <v>309</v>
      </c>
      <c r="O73" s="141">
        <v>30</v>
      </c>
      <c r="P73" s="375" t="s">
        <v>256</v>
      </c>
      <c r="Q73" s="375" t="s">
        <v>313</v>
      </c>
      <c r="R73" s="205"/>
    </row>
    <row r="74" spans="2:21" ht="21" x14ac:dyDescent="0.35">
      <c r="B74" s="373"/>
      <c r="C74" s="376"/>
      <c r="D74" s="375"/>
      <c r="E74" s="375"/>
      <c r="F74" s="374"/>
      <c r="G74" s="375"/>
      <c r="H74" s="374"/>
      <c r="I74" s="377"/>
      <c r="J74" s="377"/>
      <c r="K74" s="377"/>
      <c r="L74" s="377"/>
      <c r="M74" s="377"/>
      <c r="N74" s="80" t="s">
        <v>289</v>
      </c>
      <c r="O74" s="141">
        <v>30</v>
      </c>
      <c r="P74" s="375"/>
      <c r="Q74" s="375"/>
      <c r="R74" s="205"/>
    </row>
    <row r="75" spans="2:21" ht="22.5" customHeight="1" x14ac:dyDescent="0.35">
      <c r="B75" s="290" t="s">
        <v>688</v>
      </c>
      <c r="C75" s="291"/>
      <c r="D75" s="285" t="s">
        <v>26</v>
      </c>
      <c r="E75" s="289" t="s">
        <v>18</v>
      </c>
      <c r="F75" s="291"/>
      <c r="G75" s="285" t="s">
        <v>302</v>
      </c>
      <c r="H75" s="291"/>
      <c r="I75" s="286">
        <f>SUM(J75:M76)</f>
        <v>600000</v>
      </c>
      <c r="J75" s="286">
        <v>0</v>
      </c>
      <c r="K75" s="286">
        <v>0</v>
      </c>
      <c r="L75" s="286">
        <v>510000</v>
      </c>
      <c r="M75" s="286">
        <v>90000</v>
      </c>
      <c r="N75" s="40" t="s">
        <v>309</v>
      </c>
      <c r="O75" s="38">
        <v>12</v>
      </c>
      <c r="P75" s="285" t="s">
        <v>314</v>
      </c>
      <c r="Q75" s="285" t="s">
        <v>310</v>
      </c>
      <c r="R75" s="205"/>
      <c r="U75" s="25"/>
    </row>
    <row r="76" spans="2:21" ht="22.9" customHeight="1" x14ac:dyDescent="0.35">
      <c r="B76" s="370"/>
      <c r="C76" s="291"/>
      <c r="D76" s="285"/>
      <c r="E76" s="289"/>
      <c r="F76" s="291"/>
      <c r="G76" s="285"/>
      <c r="H76" s="291"/>
      <c r="I76" s="286"/>
      <c r="J76" s="286"/>
      <c r="K76" s="286"/>
      <c r="L76" s="286"/>
      <c r="M76" s="286"/>
      <c r="N76" s="40" t="s">
        <v>289</v>
      </c>
      <c r="O76" s="38">
        <v>12</v>
      </c>
      <c r="P76" s="285"/>
      <c r="Q76" s="285"/>
      <c r="R76" s="205"/>
    </row>
    <row r="77" spans="2:21" ht="22.5" customHeight="1" x14ac:dyDescent="0.35">
      <c r="B77" s="370" t="s">
        <v>594</v>
      </c>
      <c r="C77" s="291"/>
      <c r="D77" s="285" t="s">
        <v>26</v>
      </c>
      <c r="E77" s="285" t="s">
        <v>18</v>
      </c>
      <c r="F77" s="291"/>
      <c r="G77" s="285" t="s">
        <v>302</v>
      </c>
      <c r="H77" s="291"/>
      <c r="I77" s="286">
        <f>SUM(J77:M78)</f>
        <v>850000</v>
      </c>
      <c r="J77" s="286">
        <v>0</v>
      </c>
      <c r="K77" s="286">
        <v>0</v>
      </c>
      <c r="L77" s="286">
        <v>722500</v>
      </c>
      <c r="M77" s="286">
        <v>127500</v>
      </c>
      <c r="N77" s="40" t="s">
        <v>309</v>
      </c>
      <c r="O77" s="38">
        <v>10</v>
      </c>
      <c r="P77" s="285" t="s">
        <v>315</v>
      </c>
      <c r="Q77" s="285" t="s">
        <v>271</v>
      </c>
      <c r="R77" s="205"/>
      <c r="U77" s="25"/>
    </row>
    <row r="78" spans="2:21" ht="21" x14ac:dyDescent="0.35">
      <c r="B78" s="370"/>
      <c r="C78" s="291"/>
      <c r="D78" s="285"/>
      <c r="E78" s="285"/>
      <c r="F78" s="291"/>
      <c r="G78" s="285"/>
      <c r="H78" s="291"/>
      <c r="I78" s="286"/>
      <c r="J78" s="286"/>
      <c r="K78" s="286"/>
      <c r="L78" s="286"/>
      <c r="M78" s="286"/>
      <c r="N78" s="40" t="s">
        <v>289</v>
      </c>
      <c r="O78" s="38">
        <v>10</v>
      </c>
      <c r="P78" s="285"/>
      <c r="Q78" s="285"/>
      <c r="R78" s="205"/>
    </row>
    <row r="79" spans="2:21" ht="22.5" customHeight="1" x14ac:dyDescent="0.35">
      <c r="B79" s="370" t="s">
        <v>595</v>
      </c>
      <c r="C79" s="291"/>
      <c r="D79" s="285" t="s">
        <v>26</v>
      </c>
      <c r="E79" s="289" t="s">
        <v>18</v>
      </c>
      <c r="F79" s="291"/>
      <c r="G79" s="285" t="s">
        <v>302</v>
      </c>
      <c r="H79" s="291"/>
      <c r="I79" s="286">
        <f>SUM(J79:M80)</f>
        <v>182500</v>
      </c>
      <c r="J79" s="286">
        <v>0</v>
      </c>
      <c r="K79" s="286">
        <v>0</v>
      </c>
      <c r="L79" s="286">
        <v>155125</v>
      </c>
      <c r="M79" s="286">
        <v>27375</v>
      </c>
      <c r="N79" s="40" t="s">
        <v>309</v>
      </c>
      <c r="O79" s="38">
        <v>16</v>
      </c>
      <c r="P79" s="285" t="s">
        <v>314</v>
      </c>
      <c r="Q79" s="285" t="s">
        <v>313</v>
      </c>
      <c r="R79" s="205"/>
      <c r="U79" s="25"/>
    </row>
    <row r="80" spans="2:21" ht="21" x14ac:dyDescent="0.35">
      <c r="B80" s="370"/>
      <c r="C80" s="291"/>
      <c r="D80" s="285"/>
      <c r="E80" s="289"/>
      <c r="F80" s="291"/>
      <c r="G80" s="285"/>
      <c r="H80" s="291"/>
      <c r="I80" s="286"/>
      <c r="J80" s="286"/>
      <c r="K80" s="286"/>
      <c r="L80" s="286"/>
      <c r="M80" s="286"/>
      <c r="N80" s="40" t="s">
        <v>289</v>
      </c>
      <c r="O80" s="38">
        <v>16</v>
      </c>
      <c r="P80" s="285"/>
      <c r="Q80" s="285"/>
      <c r="R80" s="205"/>
    </row>
    <row r="81" spans="2:23" ht="22.5" customHeight="1" x14ac:dyDescent="0.35">
      <c r="B81" s="370" t="s">
        <v>596</v>
      </c>
      <c r="C81" s="291"/>
      <c r="D81" s="285" t="s">
        <v>23</v>
      </c>
      <c r="E81" s="289" t="s">
        <v>18</v>
      </c>
      <c r="F81" s="291"/>
      <c r="G81" s="285" t="s">
        <v>302</v>
      </c>
      <c r="H81" s="291"/>
      <c r="I81" s="286">
        <f>SUM(J81:M82)</f>
        <v>139100</v>
      </c>
      <c r="J81" s="286">
        <v>0</v>
      </c>
      <c r="K81" s="286">
        <v>0</v>
      </c>
      <c r="L81" s="286">
        <v>118235</v>
      </c>
      <c r="M81" s="286">
        <v>20865</v>
      </c>
      <c r="N81" s="40" t="s">
        <v>309</v>
      </c>
      <c r="O81" s="38">
        <v>4</v>
      </c>
      <c r="P81" s="285" t="s">
        <v>256</v>
      </c>
      <c r="Q81" s="285" t="s">
        <v>19</v>
      </c>
      <c r="R81" s="205"/>
      <c r="T81" s="18"/>
      <c r="W81" s="28"/>
    </row>
    <row r="82" spans="2:23" ht="21" x14ac:dyDescent="0.35">
      <c r="B82" s="370"/>
      <c r="C82" s="291"/>
      <c r="D82" s="285"/>
      <c r="E82" s="289"/>
      <c r="F82" s="291"/>
      <c r="G82" s="285"/>
      <c r="H82" s="291"/>
      <c r="I82" s="286"/>
      <c r="J82" s="286"/>
      <c r="K82" s="286"/>
      <c r="L82" s="286"/>
      <c r="M82" s="286"/>
      <c r="N82" s="40" t="s">
        <v>289</v>
      </c>
      <c r="O82" s="38">
        <v>4</v>
      </c>
      <c r="P82" s="285"/>
      <c r="Q82" s="285"/>
      <c r="R82" s="205"/>
      <c r="T82" s="18"/>
      <c r="W82" s="28"/>
    </row>
    <row r="83" spans="2:23" ht="21" x14ac:dyDescent="0.35">
      <c r="B83" s="370" t="s">
        <v>597</v>
      </c>
      <c r="C83" s="291"/>
      <c r="D83" s="285" t="s">
        <v>23</v>
      </c>
      <c r="E83" s="289" t="s">
        <v>18</v>
      </c>
      <c r="F83" s="291"/>
      <c r="G83" s="285" t="s">
        <v>302</v>
      </c>
      <c r="H83" s="291"/>
      <c r="I83" s="286">
        <f>SUM(J83:M84)</f>
        <v>730000</v>
      </c>
      <c r="J83" s="286">
        <v>0</v>
      </c>
      <c r="K83" s="286">
        <v>0</v>
      </c>
      <c r="L83" s="286">
        <v>620500</v>
      </c>
      <c r="M83" s="286">
        <v>109500</v>
      </c>
      <c r="N83" s="40" t="s">
        <v>309</v>
      </c>
      <c r="O83" s="38">
        <v>10</v>
      </c>
      <c r="P83" s="285" t="s">
        <v>256</v>
      </c>
      <c r="Q83" s="285" t="s">
        <v>19</v>
      </c>
      <c r="R83" s="205"/>
      <c r="T83" s="18"/>
      <c r="W83" s="28"/>
    </row>
    <row r="84" spans="2:23" ht="59.25" customHeight="1" x14ac:dyDescent="0.35">
      <c r="B84" s="370"/>
      <c r="C84" s="291"/>
      <c r="D84" s="285"/>
      <c r="E84" s="289"/>
      <c r="F84" s="291"/>
      <c r="G84" s="285"/>
      <c r="H84" s="291"/>
      <c r="I84" s="286"/>
      <c r="J84" s="286"/>
      <c r="K84" s="286"/>
      <c r="L84" s="286"/>
      <c r="M84" s="286"/>
      <c r="N84" s="40" t="s">
        <v>289</v>
      </c>
      <c r="O84" s="38">
        <v>10</v>
      </c>
      <c r="P84" s="285"/>
      <c r="Q84" s="285"/>
      <c r="R84" s="205"/>
      <c r="U84" s="29"/>
      <c r="V84" s="29"/>
      <c r="W84" s="30"/>
    </row>
    <row r="85" spans="2:23" ht="21" x14ac:dyDescent="0.35">
      <c r="B85" s="370" t="s">
        <v>598</v>
      </c>
      <c r="C85" s="291"/>
      <c r="D85" s="285" t="s">
        <v>23</v>
      </c>
      <c r="E85" s="289" t="s">
        <v>18</v>
      </c>
      <c r="F85" s="291"/>
      <c r="G85" s="285" t="s">
        <v>302</v>
      </c>
      <c r="H85" s="291"/>
      <c r="I85" s="286">
        <f>SUM(J85:M86)</f>
        <v>800000</v>
      </c>
      <c r="J85" s="286">
        <v>0</v>
      </c>
      <c r="K85" s="286">
        <v>0</v>
      </c>
      <c r="L85" s="286">
        <v>680000</v>
      </c>
      <c r="M85" s="286">
        <v>120000</v>
      </c>
      <c r="N85" s="40" t="s">
        <v>309</v>
      </c>
      <c r="O85" s="38">
        <v>32</v>
      </c>
      <c r="P85" s="285" t="s">
        <v>256</v>
      </c>
      <c r="Q85" s="285" t="s">
        <v>19</v>
      </c>
      <c r="R85" s="205"/>
      <c r="T85" s="18"/>
      <c r="W85" s="28"/>
    </row>
    <row r="86" spans="2:23" ht="21" x14ac:dyDescent="0.35">
      <c r="B86" s="370"/>
      <c r="C86" s="291"/>
      <c r="D86" s="285"/>
      <c r="E86" s="289"/>
      <c r="F86" s="291"/>
      <c r="G86" s="285"/>
      <c r="H86" s="291"/>
      <c r="I86" s="286"/>
      <c r="J86" s="286"/>
      <c r="K86" s="286"/>
      <c r="L86" s="286"/>
      <c r="M86" s="286"/>
      <c r="N86" s="40" t="s">
        <v>289</v>
      </c>
      <c r="O86" s="38">
        <v>32</v>
      </c>
      <c r="P86" s="285"/>
      <c r="Q86" s="285"/>
      <c r="R86" s="205"/>
      <c r="U86" s="29"/>
      <c r="V86" s="29"/>
      <c r="W86" s="30"/>
    </row>
    <row r="87" spans="2:23" ht="21" x14ac:dyDescent="0.35">
      <c r="B87" s="370" t="s">
        <v>599</v>
      </c>
      <c r="C87" s="291"/>
      <c r="D87" s="285" t="s">
        <v>23</v>
      </c>
      <c r="E87" s="289" t="s">
        <v>18</v>
      </c>
      <c r="F87" s="291"/>
      <c r="G87" s="285" t="s">
        <v>302</v>
      </c>
      <c r="H87" s="291"/>
      <c r="I87" s="286">
        <f>SUM(J87:M88)</f>
        <v>450000</v>
      </c>
      <c r="J87" s="286">
        <v>0</v>
      </c>
      <c r="K87" s="286">
        <v>0</v>
      </c>
      <c r="L87" s="286">
        <v>382500</v>
      </c>
      <c r="M87" s="286">
        <v>67500</v>
      </c>
      <c r="N87" s="40" t="s">
        <v>309</v>
      </c>
      <c r="O87" s="38">
        <v>30</v>
      </c>
      <c r="P87" s="285" t="s">
        <v>307</v>
      </c>
      <c r="Q87" s="285" t="s">
        <v>19</v>
      </c>
      <c r="R87" s="205"/>
      <c r="T87" s="18"/>
      <c r="W87" s="28"/>
    </row>
    <row r="88" spans="2:23" ht="21" x14ac:dyDescent="0.35">
      <c r="B88" s="370"/>
      <c r="C88" s="291"/>
      <c r="D88" s="285"/>
      <c r="E88" s="289"/>
      <c r="F88" s="291"/>
      <c r="G88" s="285"/>
      <c r="H88" s="291"/>
      <c r="I88" s="286"/>
      <c r="J88" s="286"/>
      <c r="K88" s="286"/>
      <c r="L88" s="286"/>
      <c r="M88" s="286"/>
      <c r="N88" s="40" t="s">
        <v>289</v>
      </c>
      <c r="O88" s="38">
        <v>30</v>
      </c>
      <c r="P88" s="285"/>
      <c r="Q88" s="285"/>
      <c r="R88" s="205"/>
      <c r="U88" s="29"/>
      <c r="V88" s="29"/>
      <c r="W88" s="30"/>
    </row>
    <row r="89" spans="2:23" s="18" customFormat="1" ht="31.5" x14ac:dyDescent="0.3">
      <c r="B89" s="370" t="s">
        <v>600</v>
      </c>
      <c r="C89" s="291"/>
      <c r="D89" s="285" t="s">
        <v>22</v>
      </c>
      <c r="E89" s="285" t="s">
        <v>318</v>
      </c>
      <c r="F89" s="291"/>
      <c r="G89" s="285" t="s">
        <v>302</v>
      </c>
      <c r="H89" s="291"/>
      <c r="I89" s="371">
        <f>SUM(J89:M90)</f>
        <v>800000</v>
      </c>
      <c r="J89" s="371">
        <v>0</v>
      </c>
      <c r="K89" s="371">
        <v>0</v>
      </c>
      <c r="L89" s="371">
        <v>680000</v>
      </c>
      <c r="M89" s="371">
        <v>120000</v>
      </c>
      <c r="N89" s="40" t="s">
        <v>316</v>
      </c>
      <c r="O89" s="38">
        <f>18+8</f>
        <v>26</v>
      </c>
      <c r="P89" s="285" t="s">
        <v>256</v>
      </c>
      <c r="Q89" s="285" t="s">
        <v>24</v>
      </c>
      <c r="R89" s="205"/>
      <c r="S89" s="26"/>
    </row>
    <row r="90" spans="2:23" ht="31.5" x14ac:dyDescent="0.35">
      <c r="B90" s="370"/>
      <c r="C90" s="291"/>
      <c r="D90" s="285"/>
      <c r="E90" s="285"/>
      <c r="F90" s="291"/>
      <c r="G90" s="285"/>
      <c r="H90" s="291"/>
      <c r="I90" s="371"/>
      <c r="J90" s="371"/>
      <c r="K90" s="371"/>
      <c r="L90" s="371"/>
      <c r="M90" s="371"/>
      <c r="N90" s="40" t="s">
        <v>290</v>
      </c>
      <c r="O90" s="38">
        <f>20+35</f>
        <v>55</v>
      </c>
      <c r="P90" s="285"/>
      <c r="Q90" s="285"/>
      <c r="R90" s="205"/>
    </row>
    <row r="91" spans="2:23" ht="35.25" customHeight="1" x14ac:dyDescent="0.35">
      <c r="B91" s="373" t="s">
        <v>601</v>
      </c>
      <c r="C91" s="374"/>
      <c r="D91" s="375" t="s">
        <v>22</v>
      </c>
      <c r="E91" s="375" t="s">
        <v>683</v>
      </c>
      <c r="F91" s="374"/>
      <c r="G91" s="375" t="s">
        <v>302</v>
      </c>
      <c r="H91" s="374"/>
      <c r="I91" s="372">
        <f>SUM(J91:M94)</f>
        <v>3820000</v>
      </c>
      <c r="J91" s="372">
        <v>0</v>
      </c>
      <c r="K91" s="372">
        <v>0</v>
      </c>
      <c r="L91" s="372">
        <v>3247000</v>
      </c>
      <c r="M91" s="372">
        <v>573000</v>
      </c>
      <c r="N91" s="80" t="s">
        <v>309</v>
      </c>
      <c r="O91" s="141">
        <v>50</v>
      </c>
      <c r="P91" s="375" t="s">
        <v>315</v>
      </c>
      <c r="Q91" s="375" t="s">
        <v>382</v>
      </c>
      <c r="R91" s="205"/>
    </row>
    <row r="92" spans="2:23" ht="35.25" customHeight="1" x14ac:dyDescent="0.35">
      <c r="B92" s="373"/>
      <c r="C92" s="374"/>
      <c r="D92" s="375"/>
      <c r="E92" s="375"/>
      <c r="F92" s="374"/>
      <c r="G92" s="375"/>
      <c r="H92" s="374"/>
      <c r="I92" s="372"/>
      <c r="J92" s="372"/>
      <c r="K92" s="372"/>
      <c r="L92" s="372"/>
      <c r="M92" s="372"/>
      <c r="N92" s="80" t="s">
        <v>289</v>
      </c>
      <c r="O92" s="141">
        <v>60</v>
      </c>
      <c r="P92" s="375"/>
      <c r="Q92" s="375"/>
      <c r="R92" s="205"/>
    </row>
    <row r="93" spans="2:23" ht="35.25" customHeight="1" x14ac:dyDescent="0.35">
      <c r="B93" s="373"/>
      <c r="C93" s="374"/>
      <c r="D93" s="375"/>
      <c r="E93" s="375"/>
      <c r="F93" s="374"/>
      <c r="G93" s="375"/>
      <c r="H93" s="374"/>
      <c r="I93" s="372"/>
      <c r="J93" s="372"/>
      <c r="K93" s="372"/>
      <c r="L93" s="372"/>
      <c r="M93" s="372"/>
      <c r="N93" s="80" t="s">
        <v>316</v>
      </c>
      <c r="O93" s="141">
        <v>30</v>
      </c>
      <c r="P93" s="375"/>
      <c r="Q93" s="375"/>
      <c r="R93" s="205"/>
    </row>
    <row r="94" spans="2:23" ht="31.5" x14ac:dyDescent="0.35">
      <c r="B94" s="373"/>
      <c r="C94" s="374"/>
      <c r="D94" s="375"/>
      <c r="E94" s="375"/>
      <c r="F94" s="374"/>
      <c r="G94" s="375"/>
      <c r="H94" s="374"/>
      <c r="I94" s="372"/>
      <c r="J94" s="372"/>
      <c r="K94" s="372"/>
      <c r="L94" s="372"/>
      <c r="M94" s="372"/>
      <c r="N94" s="80" t="s">
        <v>290</v>
      </c>
      <c r="O94" s="141">
        <v>200</v>
      </c>
      <c r="P94" s="375"/>
      <c r="Q94" s="375"/>
      <c r="R94" s="205"/>
    </row>
    <row r="95" spans="2:23" ht="31.5" x14ac:dyDescent="0.35">
      <c r="B95" s="370" t="s">
        <v>602</v>
      </c>
      <c r="C95" s="291"/>
      <c r="D95" s="285" t="s">
        <v>319</v>
      </c>
      <c r="E95" s="285" t="s">
        <v>318</v>
      </c>
      <c r="F95" s="291"/>
      <c r="G95" s="285" t="s">
        <v>302</v>
      </c>
      <c r="H95" s="291"/>
      <c r="I95" s="371">
        <f>SUM(J95:M96)</f>
        <v>900000</v>
      </c>
      <c r="J95" s="371">
        <v>0</v>
      </c>
      <c r="K95" s="371">
        <v>0</v>
      </c>
      <c r="L95" s="371">
        <v>765000</v>
      </c>
      <c r="M95" s="371">
        <v>135000</v>
      </c>
      <c r="N95" s="40" t="s">
        <v>316</v>
      </c>
      <c r="O95" s="38">
        <v>20</v>
      </c>
      <c r="P95" s="285" t="s">
        <v>256</v>
      </c>
      <c r="Q95" s="285" t="s">
        <v>19</v>
      </c>
      <c r="R95" s="205"/>
    </row>
    <row r="96" spans="2:23" s="47" customFormat="1" ht="31.5" x14ac:dyDescent="0.3">
      <c r="B96" s="370"/>
      <c r="C96" s="291"/>
      <c r="D96" s="285"/>
      <c r="E96" s="285"/>
      <c r="F96" s="291"/>
      <c r="G96" s="285"/>
      <c r="H96" s="291"/>
      <c r="I96" s="371"/>
      <c r="J96" s="371"/>
      <c r="K96" s="371"/>
      <c r="L96" s="371"/>
      <c r="M96" s="371"/>
      <c r="N96" s="40" t="s">
        <v>290</v>
      </c>
      <c r="O96" s="38">
        <v>20</v>
      </c>
      <c r="P96" s="285"/>
      <c r="Q96" s="285"/>
      <c r="R96" s="205"/>
      <c r="S96" s="48"/>
    </row>
    <row r="97" spans="2:19" s="18" customFormat="1" ht="21" customHeight="1" x14ac:dyDescent="0.3">
      <c r="B97" s="321" t="s">
        <v>583</v>
      </c>
      <c r="C97" s="289" t="s">
        <v>13</v>
      </c>
      <c r="D97" s="289" t="s">
        <v>326</v>
      </c>
      <c r="E97" s="289" t="s">
        <v>308</v>
      </c>
      <c r="F97" s="289" t="s">
        <v>14</v>
      </c>
      <c r="G97" s="289" t="s">
        <v>302</v>
      </c>
      <c r="H97" s="289" t="s">
        <v>15</v>
      </c>
      <c r="I97" s="292">
        <f>SUM(I100:I107)</f>
        <v>5158942.12</v>
      </c>
      <c r="J97" s="292">
        <f>SUM(J100:J107)</f>
        <v>0</v>
      </c>
      <c r="K97" s="292">
        <f t="shared" ref="K97" si="1">SUM(K100:K107)</f>
        <v>0</v>
      </c>
      <c r="L97" s="292">
        <f>SUM(L100:L107)</f>
        <v>4385100</v>
      </c>
      <c r="M97" s="292">
        <f>SUM(M100:M107)</f>
        <v>773842.12</v>
      </c>
      <c r="N97" s="44" t="s">
        <v>320</v>
      </c>
      <c r="O97" s="41">
        <f>O100+O102+O104+O106</f>
        <v>136</v>
      </c>
      <c r="P97" s="289" t="s">
        <v>256</v>
      </c>
      <c r="Q97" s="289" t="s">
        <v>382</v>
      </c>
      <c r="R97" s="205"/>
      <c r="S97" s="26"/>
    </row>
    <row r="98" spans="2:19" ht="41.25" customHeight="1" x14ac:dyDescent="0.35">
      <c r="B98" s="321"/>
      <c r="C98" s="289"/>
      <c r="D98" s="289"/>
      <c r="E98" s="289"/>
      <c r="F98" s="289"/>
      <c r="G98" s="289"/>
      <c r="H98" s="289"/>
      <c r="I98" s="292"/>
      <c r="J98" s="292"/>
      <c r="K98" s="292"/>
      <c r="L98" s="292"/>
      <c r="M98" s="292"/>
      <c r="N98" s="44" t="s">
        <v>291</v>
      </c>
      <c r="O98" s="41">
        <f>O101+O103+O105+O107</f>
        <v>142</v>
      </c>
      <c r="P98" s="289"/>
      <c r="Q98" s="289"/>
      <c r="R98" s="205"/>
    </row>
    <row r="99" spans="2:19" ht="21" x14ac:dyDescent="0.35">
      <c r="B99" s="153" t="s">
        <v>311</v>
      </c>
      <c r="C99" s="43"/>
      <c r="D99" s="43"/>
      <c r="E99" s="43"/>
      <c r="F99" s="43"/>
      <c r="G99" s="43"/>
      <c r="H99" s="43"/>
      <c r="I99" s="58"/>
      <c r="J99" s="58"/>
      <c r="K99" s="60"/>
      <c r="L99" s="60"/>
      <c r="M99" s="58"/>
      <c r="N99" s="43"/>
      <c r="O99" s="72"/>
      <c r="P99" s="73"/>
      <c r="Q99" s="43"/>
      <c r="R99" s="205"/>
    </row>
    <row r="100" spans="2:19" ht="21" x14ac:dyDescent="0.35">
      <c r="B100" s="370" t="s">
        <v>576</v>
      </c>
      <c r="C100" s="291"/>
      <c r="D100" s="285" t="s">
        <v>306</v>
      </c>
      <c r="E100" s="322" t="s">
        <v>682</v>
      </c>
      <c r="F100" s="291"/>
      <c r="G100" s="285" t="s">
        <v>302</v>
      </c>
      <c r="H100" s="291"/>
      <c r="I100" s="286">
        <f>SUM(J100:M101)</f>
        <v>3235294.12</v>
      </c>
      <c r="J100" s="286">
        <v>0</v>
      </c>
      <c r="K100" s="286">
        <v>0</v>
      </c>
      <c r="L100" s="286">
        <v>2750000</v>
      </c>
      <c r="M100" s="286">
        <v>485294.12</v>
      </c>
      <c r="N100" s="40" t="s">
        <v>320</v>
      </c>
      <c r="O100" s="38">
        <v>40</v>
      </c>
      <c r="P100" s="285" t="s">
        <v>315</v>
      </c>
      <c r="Q100" s="285" t="s">
        <v>382</v>
      </c>
      <c r="R100" s="205"/>
    </row>
    <row r="101" spans="2:19" ht="21" x14ac:dyDescent="0.35">
      <c r="B101" s="370"/>
      <c r="C101" s="291"/>
      <c r="D101" s="285"/>
      <c r="E101" s="322"/>
      <c r="F101" s="291"/>
      <c r="G101" s="285"/>
      <c r="H101" s="291"/>
      <c r="I101" s="286"/>
      <c r="J101" s="286"/>
      <c r="K101" s="286"/>
      <c r="L101" s="286"/>
      <c r="M101" s="286"/>
      <c r="N101" s="40" t="s">
        <v>291</v>
      </c>
      <c r="O101" s="38">
        <v>40</v>
      </c>
      <c r="P101" s="285"/>
      <c r="Q101" s="285"/>
      <c r="R101" s="205"/>
    </row>
    <row r="102" spans="2:19" s="64" customFormat="1" ht="21" x14ac:dyDescent="0.3">
      <c r="B102" s="370" t="s">
        <v>577</v>
      </c>
      <c r="C102" s="291"/>
      <c r="D102" s="285" t="s">
        <v>22</v>
      </c>
      <c r="E102" s="285" t="s">
        <v>321</v>
      </c>
      <c r="F102" s="291"/>
      <c r="G102" s="285" t="s">
        <v>302</v>
      </c>
      <c r="H102" s="291"/>
      <c r="I102" s="286">
        <f>SUM(J102:M103)</f>
        <v>400000</v>
      </c>
      <c r="J102" s="286">
        <v>0</v>
      </c>
      <c r="K102" s="286">
        <v>0</v>
      </c>
      <c r="L102" s="286">
        <v>340000</v>
      </c>
      <c r="M102" s="286">
        <v>60000</v>
      </c>
      <c r="N102" s="40" t="s">
        <v>320</v>
      </c>
      <c r="O102" s="38">
        <v>26</v>
      </c>
      <c r="P102" s="285" t="s">
        <v>256</v>
      </c>
      <c r="Q102" s="285" t="s">
        <v>24</v>
      </c>
      <c r="R102" s="205"/>
      <c r="S102" s="48"/>
    </row>
    <row r="103" spans="2:19" s="18" customFormat="1" ht="67.5" customHeight="1" x14ac:dyDescent="0.3">
      <c r="B103" s="370"/>
      <c r="C103" s="291"/>
      <c r="D103" s="285"/>
      <c r="E103" s="285"/>
      <c r="F103" s="291"/>
      <c r="G103" s="285"/>
      <c r="H103" s="291"/>
      <c r="I103" s="286"/>
      <c r="J103" s="286"/>
      <c r="K103" s="286"/>
      <c r="L103" s="286"/>
      <c r="M103" s="286"/>
      <c r="N103" s="40" t="s">
        <v>291</v>
      </c>
      <c r="O103" s="38">
        <v>32</v>
      </c>
      <c r="P103" s="285"/>
      <c r="Q103" s="285"/>
      <c r="R103" s="205"/>
      <c r="S103" s="26"/>
    </row>
    <row r="104" spans="2:19" s="18" customFormat="1" ht="21" x14ac:dyDescent="0.3">
      <c r="B104" s="370" t="s">
        <v>578</v>
      </c>
      <c r="C104" s="291"/>
      <c r="D104" s="285" t="s">
        <v>26</v>
      </c>
      <c r="E104" s="285" t="s">
        <v>322</v>
      </c>
      <c r="F104" s="291"/>
      <c r="G104" s="285" t="s">
        <v>302</v>
      </c>
      <c r="H104" s="291"/>
      <c r="I104" s="286">
        <f>SUM(J104:M105)</f>
        <v>367648</v>
      </c>
      <c r="J104" s="286">
        <v>0</v>
      </c>
      <c r="K104" s="286">
        <v>0</v>
      </c>
      <c r="L104" s="286">
        <v>312500</v>
      </c>
      <c r="M104" s="286">
        <v>55148</v>
      </c>
      <c r="N104" s="40" t="s">
        <v>320</v>
      </c>
      <c r="O104" s="38">
        <v>55</v>
      </c>
      <c r="P104" s="285" t="s">
        <v>307</v>
      </c>
      <c r="Q104" s="285" t="s">
        <v>19</v>
      </c>
      <c r="R104" s="205"/>
      <c r="S104" s="26"/>
    </row>
    <row r="105" spans="2:19" ht="21" x14ac:dyDescent="0.35">
      <c r="B105" s="370"/>
      <c r="C105" s="291"/>
      <c r="D105" s="285"/>
      <c r="E105" s="285"/>
      <c r="F105" s="291"/>
      <c r="G105" s="285"/>
      <c r="H105" s="291"/>
      <c r="I105" s="286"/>
      <c r="J105" s="286"/>
      <c r="K105" s="286"/>
      <c r="L105" s="286"/>
      <c r="M105" s="286"/>
      <c r="N105" s="40" t="s">
        <v>291</v>
      </c>
      <c r="O105" s="38">
        <v>55</v>
      </c>
      <c r="P105" s="285"/>
      <c r="Q105" s="285"/>
      <c r="R105" s="205"/>
    </row>
    <row r="106" spans="2:19" s="18" customFormat="1" ht="21" x14ac:dyDescent="0.3">
      <c r="B106" s="370" t="s">
        <v>579</v>
      </c>
      <c r="C106" s="291"/>
      <c r="D106" s="285" t="s">
        <v>323</v>
      </c>
      <c r="E106" s="289" t="s">
        <v>18</v>
      </c>
      <c r="F106" s="291"/>
      <c r="G106" s="285" t="s">
        <v>302</v>
      </c>
      <c r="H106" s="291"/>
      <c r="I106" s="286">
        <f>SUM(J106:M107)</f>
        <v>1156000</v>
      </c>
      <c r="J106" s="286">
        <v>0</v>
      </c>
      <c r="K106" s="286">
        <v>0</v>
      </c>
      <c r="L106" s="286">
        <v>982600</v>
      </c>
      <c r="M106" s="286">
        <v>173400</v>
      </c>
      <c r="N106" s="40" t="s">
        <v>320</v>
      </c>
      <c r="O106" s="38">
        <v>15</v>
      </c>
      <c r="P106" s="285" t="s">
        <v>307</v>
      </c>
      <c r="Q106" s="285" t="s">
        <v>19</v>
      </c>
      <c r="R106" s="205"/>
      <c r="S106" s="26"/>
    </row>
    <row r="107" spans="2:19" ht="21" x14ac:dyDescent="0.35">
      <c r="B107" s="370"/>
      <c r="C107" s="291"/>
      <c r="D107" s="285"/>
      <c r="E107" s="289"/>
      <c r="F107" s="291"/>
      <c r="G107" s="285"/>
      <c r="H107" s="291"/>
      <c r="I107" s="286"/>
      <c r="J107" s="286"/>
      <c r="K107" s="286"/>
      <c r="L107" s="286"/>
      <c r="M107" s="286"/>
      <c r="N107" s="40" t="s">
        <v>291</v>
      </c>
      <c r="O107" s="38">
        <v>15</v>
      </c>
      <c r="P107" s="285"/>
      <c r="Q107" s="285"/>
      <c r="R107" s="205"/>
    </row>
    <row r="108" spans="2:19" ht="15" customHeight="1" x14ac:dyDescent="0.35">
      <c r="B108" s="287" t="s">
        <v>12</v>
      </c>
      <c r="C108" s="287"/>
      <c r="D108" s="287"/>
      <c r="E108" s="287"/>
      <c r="F108" s="287"/>
      <c r="G108" s="287"/>
      <c r="H108" s="287"/>
      <c r="I108" s="9">
        <f>I43+I97</f>
        <v>25710543.600000001</v>
      </c>
      <c r="J108" s="9">
        <f>J43+J97</f>
        <v>0</v>
      </c>
      <c r="K108" s="9">
        <f>K43+K97</f>
        <v>0</v>
      </c>
      <c r="L108" s="9">
        <f>L43+L97</f>
        <v>21853960</v>
      </c>
      <c r="M108" s="9">
        <f>M43+M97</f>
        <v>3856583.6</v>
      </c>
      <c r="N108" s="288"/>
      <c r="O108" s="288"/>
      <c r="P108" s="288"/>
      <c r="Q108" s="288"/>
      <c r="R108" s="205"/>
    </row>
    <row r="109" spans="2:19" s="47" customFormat="1" ht="12" x14ac:dyDescent="0.3">
      <c r="B109" s="4" t="s">
        <v>325</v>
      </c>
      <c r="C109" s="1"/>
      <c r="D109" s="1"/>
      <c r="E109" s="1"/>
      <c r="F109" s="1"/>
      <c r="G109" s="1"/>
      <c r="H109" s="1"/>
      <c r="I109" s="8"/>
      <c r="J109" s="8"/>
      <c r="K109" s="8"/>
      <c r="L109" s="8"/>
      <c r="M109" s="8"/>
      <c r="N109" s="1"/>
      <c r="O109" s="5"/>
      <c r="P109" s="1"/>
      <c r="Q109" s="1"/>
      <c r="R109" s="203"/>
      <c r="S109" s="48"/>
    </row>
    <row r="110" spans="2:19" s="47" customFormat="1" ht="12" x14ac:dyDescent="0.3">
      <c r="B110" s="4" t="s">
        <v>582</v>
      </c>
      <c r="C110" s="1"/>
      <c r="D110" s="1"/>
      <c r="E110" s="1"/>
      <c r="F110" s="1"/>
      <c r="G110" s="1"/>
      <c r="H110" s="1"/>
      <c r="I110" s="8"/>
      <c r="J110" s="8"/>
      <c r="K110" s="8"/>
      <c r="L110" s="8"/>
      <c r="M110" s="8"/>
      <c r="N110" s="1"/>
      <c r="O110" s="5"/>
      <c r="P110" s="1"/>
      <c r="Q110" s="1"/>
      <c r="R110" s="203"/>
      <c r="S110" s="48"/>
    </row>
    <row r="111" spans="2:19" s="47" customFormat="1" ht="12" x14ac:dyDescent="0.3">
      <c r="B111" s="4"/>
      <c r="C111" s="1"/>
      <c r="D111" s="1"/>
      <c r="E111" s="1"/>
      <c r="F111" s="1"/>
      <c r="G111" s="1"/>
      <c r="H111" s="1"/>
      <c r="I111" s="8"/>
      <c r="J111" s="8"/>
      <c r="K111" s="8"/>
      <c r="L111" s="8"/>
      <c r="M111" s="8"/>
      <c r="N111" s="1"/>
      <c r="O111" s="5"/>
      <c r="P111" s="1"/>
      <c r="Q111" s="1"/>
      <c r="R111" s="155"/>
      <c r="S111" s="48"/>
    </row>
    <row r="112" spans="2:19" s="47" customFormat="1" ht="12" x14ac:dyDescent="0.3">
      <c r="B112" s="4"/>
      <c r="C112" s="1"/>
      <c r="D112" s="1"/>
      <c r="E112" s="1"/>
      <c r="F112" s="1"/>
      <c r="G112" s="1"/>
      <c r="H112" s="1"/>
      <c r="I112" s="8"/>
      <c r="J112" s="8"/>
      <c r="K112" s="8"/>
      <c r="L112" s="8"/>
      <c r="M112" s="8"/>
      <c r="N112" s="1"/>
      <c r="O112" s="5"/>
      <c r="P112" s="1"/>
      <c r="Q112" s="1"/>
      <c r="R112" s="155"/>
      <c r="S112" s="48"/>
    </row>
    <row r="113" spans="2:19" s="18" customFormat="1" ht="14" x14ac:dyDescent="0.3">
      <c r="B113" s="21" t="s">
        <v>152</v>
      </c>
      <c r="C113" s="1"/>
      <c r="D113" s="1"/>
      <c r="E113" s="1"/>
      <c r="F113" s="1"/>
      <c r="G113" s="1"/>
      <c r="H113" s="1"/>
      <c r="I113" s="8"/>
      <c r="J113" s="8"/>
      <c r="K113" s="8"/>
      <c r="L113" s="8"/>
      <c r="M113" s="8"/>
      <c r="N113" s="1"/>
      <c r="O113" s="5"/>
      <c r="P113" s="1"/>
      <c r="Q113" s="1"/>
      <c r="R113" s="154"/>
      <c r="S113" s="26"/>
    </row>
    <row r="114" spans="2:19" x14ac:dyDescent="0.35">
      <c r="B114" s="14" t="s">
        <v>39</v>
      </c>
      <c r="C114" s="273" t="s">
        <v>153</v>
      </c>
      <c r="D114" s="273"/>
      <c r="E114" s="273"/>
      <c r="F114" s="324" t="s">
        <v>154</v>
      </c>
      <c r="G114" s="325"/>
      <c r="H114" s="325"/>
      <c r="I114" s="325"/>
      <c r="J114" s="326"/>
      <c r="K114" s="257" t="s">
        <v>155</v>
      </c>
      <c r="L114" s="257"/>
      <c r="M114" s="257"/>
      <c r="N114" s="257"/>
      <c r="O114" s="257"/>
      <c r="P114" s="257"/>
      <c r="Q114" s="257"/>
    </row>
    <row r="115" spans="2:19" x14ac:dyDescent="0.35">
      <c r="B115" s="56">
        <v>1</v>
      </c>
      <c r="C115" s="242">
        <v>2</v>
      </c>
      <c r="D115" s="242"/>
      <c r="E115" s="242"/>
      <c r="F115" s="327">
        <v>3</v>
      </c>
      <c r="G115" s="328"/>
      <c r="H115" s="328"/>
      <c r="I115" s="328"/>
      <c r="J115" s="329"/>
      <c r="K115" s="242">
        <v>4</v>
      </c>
      <c r="L115" s="242"/>
      <c r="M115" s="242"/>
      <c r="N115" s="242"/>
      <c r="O115" s="242"/>
      <c r="P115" s="242"/>
      <c r="Q115" s="242"/>
    </row>
    <row r="116" spans="2:19" x14ac:dyDescent="0.35">
      <c r="B116" s="22"/>
      <c r="C116" s="330" t="s">
        <v>164</v>
      </c>
      <c r="D116" s="331"/>
      <c r="E116" s="332"/>
      <c r="F116" s="333"/>
      <c r="G116" s="334"/>
      <c r="H116" s="334"/>
      <c r="I116" s="334"/>
      <c r="J116" s="335"/>
      <c r="K116" s="336"/>
      <c r="L116" s="336"/>
      <c r="M116" s="336"/>
      <c r="N116" s="336"/>
      <c r="O116" s="336"/>
      <c r="P116" s="336"/>
      <c r="Q116" s="336"/>
    </row>
    <row r="119" spans="2:19" x14ac:dyDescent="0.35">
      <c r="B119" s="21" t="s">
        <v>156</v>
      </c>
    </row>
    <row r="120" spans="2:19" x14ac:dyDescent="0.35">
      <c r="B120" s="14" t="s">
        <v>39</v>
      </c>
      <c r="C120" s="273" t="s">
        <v>157</v>
      </c>
      <c r="D120" s="273"/>
      <c r="E120" s="273"/>
      <c r="F120" s="257" t="s">
        <v>154</v>
      </c>
      <c r="G120" s="257"/>
      <c r="H120" s="257"/>
      <c r="I120" s="257"/>
      <c r="J120" s="257"/>
      <c r="K120" s="257" t="s">
        <v>158</v>
      </c>
      <c r="L120" s="257"/>
      <c r="M120" s="257"/>
      <c r="N120" s="257"/>
      <c r="O120" s="257"/>
      <c r="P120" s="257"/>
      <c r="Q120" s="257"/>
    </row>
    <row r="121" spans="2:19" x14ac:dyDescent="0.35">
      <c r="B121" s="56">
        <v>1</v>
      </c>
      <c r="C121" s="242">
        <v>2</v>
      </c>
      <c r="D121" s="242"/>
      <c r="E121" s="242"/>
      <c r="F121" s="242">
        <v>3</v>
      </c>
      <c r="G121" s="242"/>
      <c r="H121" s="242"/>
      <c r="I121" s="242"/>
      <c r="J121" s="242"/>
      <c r="K121" s="242">
        <v>4</v>
      </c>
      <c r="L121" s="242"/>
      <c r="M121" s="242"/>
      <c r="N121" s="242"/>
      <c r="O121" s="242"/>
      <c r="P121" s="242"/>
      <c r="Q121" s="242"/>
    </row>
    <row r="122" spans="2:19" x14ac:dyDescent="0.35">
      <c r="B122" s="22"/>
      <c r="C122" s="247" t="s">
        <v>164</v>
      </c>
      <c r="D122" s="247"/>
      <c r="E122" s="247"/>
      <c r="F122" s="346"/>
      <c r="G122" s="346"/>
      <c r="H122" s="346"/>
      <c r="I122" s="346"/>
      <c r="J122" s="346"/>
      <c r="K122" s="336"/>
      <c r="L122" s="336"/>
      <c r="M122" s="336"/>
      <c r="N122" s="336"/>
      <c r="O122" s="336"/>
      <c r="P122" s="336"/>
      <c r="Q122" s="336"/>
    </row>
    <row r="125" spans="2:19" x14ac:dyDescent="0.35">
      <c r="B125" s="21" t="s">
        <v>159</v>
      </c>
    </row>
    <row r="126" spans="2:19" ht="45.75" customHeight="1" x14ac:dyDescent="0.35">
      <c r="B126" s="11" t="s">
        <v>39</v>
      </c>
      <c r="C126" s="236" t="s">
        <v>160</v>
      </c>
      <c r="D126" s="236"/>
      <c r="E126" s="236"/>
      <c r="F126" s="337" t="s">
        <v>161</v>
      </c>
      <c r="G126" s="338"/>
      <c r="H126" s="338"/>
      <c r="I126" s="338"/>
      <c r="J126" s="338"/>
      <c r="K126" s="338"/>
      <c r="L126" s="338"/>
      <c r="M126" s="338"/>
      <c r="N126" s="338"/>
      <c r="O126" s="338"/>
      <c r="P126" s="338"/>
      <c r="Q126" s="339"/>
    </row>
    <row r="127" spans="2:19" x14ac:dyDescent="0.35">
      <c r="B127" s="63">
        <v>1</v>
      </c>
      <c r="C127" s="345">
        <v>2</v>
      </c>
      <c r="D127" s="345"/>
      <c r="E127" s="345"/>
      <c r="F127" s="340">
        <v>3</v>
      </c>
      <c r="G127" s="341"/>
      <c r="H127" s="341"/>
      <c r="I127" s="341"/>
      <c r="J127" s="341"/>
      <c r="K127" s="341"/>
      <c r="L127" s="341"/>
      <c r="M127" s="341"/>
      <c r="N127" s="341"/>
      <c r="O127" s="341"/>
      <c r="P127" s="341"/>
      <c r="Q127" s="342"/>
    </row>
    <row r="128" spans="2:19" ht="109.5" customHeight="1" x14ac:dyDescent="0.35">
      <c r="B128" s="12" t="s">
        <v>69</v>
      </c>
      <c r="C128" s="368" t="s">
        <v>575</v>
      </c>
      <c r="D128" s="369"/>
      <c r="E128" s="369"/>
      <c r="F128" s="347" t="s">
        <v>324</v>
      </c>
      <c r="G128" s="348"/>
      <c r="H128" s="348"/>
      <c r="I128" s="348"/>
      <c r="J128" s="348"/>
      <c r="K128" s="348"/>
      <c r="L128" s="348"/>
      <c r="M128" s="348"/>
      <c r="N128" s="348"/>
      <c r="O128" s="348"/>
      <c r="P128" s="348"/>
      <c r="Q128" s="349"/>
    </row>
    <row r="129" spans="2:17" x14ac:dyDescent="0.35">
      <c r="B129" s="18"/>
      <c r="C129" s="65"/>
      <c r="D129" s="65"/>
      <c r="E129" s="65"/>
      <c r="F129" s="65"/>
      <c r="G129" s="65"/>
      <c r="H129" s="65"/>
      <c r="I129" s="59"/>
      <c r="J129" s="59"/>
      <c r="K129" s="59"/>
      <c r="L129" s="59"/>
      <c r="M129" s="59"/>
      <c r="N129" s="59"/>
      <c r="O129" s="59"/>
      <c r="P129" s="59"/>
      <c r="Q129" s="59"/>
    </row>
    <row r="131" spans="2:17" x14ac:dyDescent="0.35">
      <c r="B131" s="21" t="s">
        <v>162</v>
      </c>
    </row>
    <row r="132" spans="2:17" x14ac:dyDescent="0.35">
      <c r="B132" s="14" t="s">
        <v>39</v>
      </c>
      <c r="C132" s="273" t="s">
        <v>163</v>
      </c>
      <c r="D132" s="273"/>
      <c r="E132" s="273"/>
      <c r="F132" s="273"/>
      <c r="G132" s="273"/>
      <c r="H132" s="273"/>
      <c r="I132" s="273"/>
      <c r="J132" s="273"/>
      <c r="K132" s="273"/>
      <c r="L132" s="273"/>
      <c r="M132" s="273"/>
      <c r="N132" s="273"/>
      <c r="O132" s="273"/>
      <c r="P132" s="273"/>
      <c r="Q132" s="273"/>
    </row>
    <row r="133" spans="2:17" x14ac:dyDescent="0.35">
      <c r="B133" s="63">
        <v>1</v>
      </c>
      <c r="C133" s="242">
        <v>2</v>
      </c>
      <c r="D133" s="242"/>
      <c r="E133" s="242"/>
      <c r="F133" s="242"/>
      <c r="G133" s="242"/>
      <c r="H133" s="242"/>
      <c r="I133" s="242"/>
      <c r="J133" s="242"/>
      <c r="K133" s="242"/>
      <c r="L133" s="242"/>
      <c r="M133" s="242"/>
      <c r="N133" s="242"/>
      <c r="O133" s="242"/>
      <c r="P133" s="242"/>
      <c r="Q133" s="242"/>
    </row>
    <row r="134" spans="2:17" x14ac:dyDescent="0.35">
      <c r="B134" s="22"/>
      <c r="C134" s="247" t="s">
        <v>164</v>
      </c>
      <c r="D134" s="247"/>
      <c r="E134" s="247"/>
      <c r="F134" s="247"/>
      <c r="G134" s="247"/>
      <c r="H134" s="247"/>
      <c r="I134" s="247"/>
      <c r="J134" s="247"/>
      <c r="K134" s="247"/>
      <c r="L134" s="247"/>
      <c r="M134" s="247"/>
      <c r="N134" s="247"/>
      <c r="O134" s="247"/>
      <c r="P134" s="247"/>
      <c r="Q134" s="247"/>
    </row>
  </sheetData>
  <mergeCells count="468">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 ref="J102:J103"/>
    <mergeCell ref="G100:G101"/>
    <mergeCell ref="H100:H101"/>
    <mergeCell ref="J97:J98"/>
    <mergeCell ref="I100:I101"/>
    <mergeCell ref="G97:G98"/>
    <mergeCell ref="H97:H98"/>
    <mergeCell ref="I97:I98"/>
    <mergeCell ref="E100:E101"/>
    <mergeCell ref="F100:F101"/>
    <mergeCell ref="F102:F103"/>
    <mergeCell ref="J100:J101"/>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H67:H68"/>
    <mergeCell ref="I67:I68"/>
    <mergeCell ref="J67:J68"/>
    <mergeCell ref="I65:I66"/>
    <mergeCell ref="J65:J66"/>
    <mergeCell ref="K65:K66"/>
    <mergeCell ref="L65:L66"/>
    <mergeCell ref="M65:M66"/>
    <mergeCell ref="P65:P66"/>
    <mergeCell ref="K67:K68"/>
    <mergeCell ref="L67:L68"/>
    <mergeCell ref="M67:M68"/>
    <mergeCell ref="P67:P68"/>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B102:B103"/>
    <mergeCell ref="C102:C103"/>
    <mergeCell ref="D102:D103"/>
    <mergeCell ref="E102:E103"/>
    <mergeCell ref="M100:M101"/>
    <mergeCell ref="L102:L103"/>
    <mergeCell ref="M102:M103"/>
    <mergeCell ref="C115:E115"/>
    <mergeCell ref="F115:J115"/>
    <mergeCell ref="K115:Q115"/>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C116:E116"/>
    <mergeCell ref="F116:J116"/>
    <mergeCell ref="K116:Q116"/>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E54:Q54"/>
    <mergeCell ref="C133:Q133"/>
    <mergeCell ref="C134:Q134"/>
    <mergeCell ref="C126:E126"/>
    <mergeCell ref="F126:Q126"/>
    <mergeCell ref="C127:E127"/>
    <mergeCell ref="F127:Q127"/>
    <mergeCell ref="C128:E128"/>
    <mergeCell ref="F128:Q128"/>
    <mergeCell ref="C132:Q132"/>
    <mergeCell ref="C120:E120"/>
    <mergeCell ref="F120:J120"/>
    <mergeCell ref="K120:Q120"/>
    <mergeCell ref="C121:E121"/>
    <mergeCell ref="F121:J121"/>
    <mergeCell ref="K121:Q121"/>
    <mergeCell ref="C122:E122"/>
    <mergeCell ref="F122:J122"/>
    <mergeCell ref="K122:Q122"/>
    <mergeCell ref="B108:H108"/>
    <mergeCell ref="N108:Q108"/>
    <mergeCell ref="C114:E114"/>
    <mergeCell ref="F114:J114"/>
    <mergeCell ref="K114:Q114"/>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topLeftCell="L1" zoomScaleNormal="100" workbookViewId="0">
      <selection activeCell="N20" sqref="N20:Q20"/>
    </sheetView>
  </sheetViews>
  <sheetFormatPr defaultRowHeight="14.5" x14ac:dyDescent="0.35"/>
  <cols>
    <col min="1" max="1" width="3.7265625" customWidth="1"/>
    <col min="2" max="2" width="21.726562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3.54296875" style="1" customWidth="1"/>
    <col min="17" max="17" width="13.1796875" style="1" customWidth="1"/>
    <col min="18" max="18" width="12.54296875" bestFit="1" customWidth="1"/>
    <col min="19" max="19" width="10.54296875" style="25" bestFit="1" customWidth="1"/>
    <col min="20" max="20" width="17.1796875" customWidth="1"/>
    <col min="21" max="21" width="11.453125" bestFit="1"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4" spans="2:19" x14ac:dyDescent="0.35">
      <c r="B4" s="4" t="s">
        <v>287</v>
      </c>
    </row>
    <row r="5" spans="2:19" x14ac:dyDescent="0.35">
      <c r="B5" s="235" t="s">
        <v>404</v>
      </c>
      <c r="C5" s="235"/>
      <c r="D5" s="235"/>
      <c r="E5" s="235"/>
      <c r="F5" s="235"/>
      <c r="G5" s="235"/>
      <c r="H5" s="235"/>
      <c r="I5" s="235"/>
      <c r="J5" s="235"/>
      <c r="K5" s="235"/>
      <c r="L5" s="235"/>
      <c r="M5" s="235"/>
      <c r="N5" s="235"/>
      <c r="O5" s="235"/>
      <c r="P5" s="235"/>
      <c r="Q5" s="235"/>
    </row>
    <row r="6" spans="2:19" x14ac:dyDescent="0.35">
      <c r="B6" s="235" t="s">
        <v>357</v>
      </c>
      <c r="C6" s="235"/>
      <c r="D6" s="235"/>
      <c r="E6" s="235"/>
      <c r="F6" s="235"/>
      <c r="G6" s="235"/>
      <c r="H6" s="235"/>
      <c r="I6" s="235"/>
      <c r="J6" s="235"/>
      <c r="K6" s="235"/>
      <c r="L6" s="235"/>
      <c r="M6" s="235"/>
      <c r="N6" s="235"/>
      <c r="O6" s="235"/>
      <c r="P6" s="235"/>
      <c r="Q6" s="235"/>
    </row>
    <row r="8" spans="2:19" ht="15" customHeight="1" x14ac:dyDescent="0.35">
      <c r="B8" s="13" t="s">
        <v>41</v>
      </c>
      <c r="I8" s="1"/>
      <c r="J8" s="1"/>
      <c r="K8" s="1"/>
      <c r="L8" s="1"/>
      <c r="M8" s="1"/>
      <c r="O8" s="1"/>
    </row>
    <row r="9" spans="2:19" ht="15" customHeight="1" x14ac:dyDescent="0.35">
      <c r="B9" s="236" t="s">
        <v>39</v>
      </c>
      <c r="C9" s="236" t="s">
        <v>55</v>
      </c>
      <c r="D9" s="236"/>
      <c r="E9" s="257" t="s">
        <v>40</v>
      </c>
      <c r="F9" s="257"/>
      <c r="G9" s="257"/>
      <c r="H9" s="257"/>
      <c r="I9" s="257"/>
      <c r="J9" s="257"/>
      <c r="K9" s="305" t="s">
        <v>44</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68">
        <v>1</v>
      </c>
      <c r="C11" s="360">
        <v>2</v>
      </c>
      <c r="D11" s="360"/>
      <c r="E11" s="282">
        <v>3</v>
      </c>
      <c r="F11" s="282"/>
      <c r="G11" s="282"/>
      <c r="H11" s="282"/>
      <c r="I11" s="282"/>
      <c r="J11" s="282"/>
      <c r="K11" s="283">
        <v>4</v>
      </c>
      <c r="L11" s="283"/>
      <c r="M11" s="283"/>
      <c r="N11" s="46">
        <v>5</v>
      </c>
      <c r="O11" s="282">
        <v>6</v>
      </c>
      <c r="P11" s="282"/>
      <c r="Q11" s="282"/>
      <c r="S11" s="48"/>
    </row>
    <row r="12" spans="2:19" ht="29.25" customHeight="1" x14ac:dyDescent="0.35">
      <c r="B12" s="62" t="s">
        <v>43</v>
      </c>
      <c r="C12" s="336" t="s">
        <v>358</v>
      </c>
      <c r="D12" s="336"/>
      <c r="E12" s="307" t="s">
        <v>359</v>
      </c>
      <c r="F12" s="307"/>
      <c r="G12" s="307"/>
      <c r="H12" s="307"/>
      <c r="I12" s="307"/>
      <c r="J12" s="307"/>
      <c r="K12" s="306">
        <v>0</v>
      </c>
      <c r="L12" s="306"/>
      <c r="M12" s="306"/>
      <c r="N12" s="12">
        <v>0</v>
      </c>
      <c r="O12" s="393">
        <f>O40</f>
        <v>14490</v>
      </c>
      <c r="P12" s="394"/>
      <c r="Q12" s="395"/>
    </row>
    <row r="13" spans="2:19" ht="29.25" customHeight="1" x14ac:dyDescent="0.35">
      <c r="B13" s="186" t="s">
        <v>45</v>
      </c>
      <c r="C13" s="402" t="s">
        <v>644</v>
      </c>
      <c r="D13" s="403"/>
      <c r="E13" s="399" t="s">
        <v>650</v>
      </c>
      <c r="F13" s="400"/>
      <c r="G13" s="400"/>
      <c r="H13" s="400"/>
      <c r="I13" s="400"/>
      <c r="J13" s="401"/>
      <c r="K13" s="396">
        <v>0</v>
      </c>
      <c r="L13" s="397"/>
      <c r="M13" s="398"/>
      <c r="N13" s="187">
        <v>0</v>
      </c>
      <c r="O13" s="393">
        <f>O43</f>
        <v>95000</v>
      </c>
      <c r="P13" s="394"/>
      <c r="Q13" s="395"/>
    </row>
    <row r="16" spans="2:19" x14ac:dyDescent="0.35">
      <c r="B16" s="13" t="s">
        <v>38</v>
      </c>
    </row>
    <row r="17" spans="2:19" x14ac:dyDescent="0.35">
      <c r="B17" s="273" t="s">
        <v>56</v>
      </c>
      <c r="C17" s="273"/>
      <c r="D17" s="273"/>
      <c r="E17" s="273"/>
      <c r="F17" s="273"/>
      <c r="G17" s="273"/>
      <c r="H17" s="273"/>
      <c r="I17" s="273"/>
      <c r="J17" s="273"/>
      <c r="K17" s="273"/>
      <c r="L17" s="273"/>
      <c r="M17" s="273"/>
      <c r="N17" s="273" t="s">
        <v>27</v>
      </c>
      <c r="O17" s="273"/>
      <c r="P17" s="273"/>
      <c r="Q17" s="273"/>
    </row>
    <row r="18" spans="2:19" s="47" customFormat="1" ht="12" x14ac:dyDescent="0.3">
      <c r="B18" s="242">
        <v>1</v>
      </c>
      <c r="C18" s="242"/>
      <c r="D18" s="242"/>
      <c r="E18" s="242"/>
      <c r="F18" s="242"/>
      <c r="G18" s="242"/>
      <c r="H18" s="242"/>
      <c r="I18" s="242"/>
      <c r="J18" s="242"/>
      <c r="K18" s="242"/>
      <c r="L18" s="242"/>
      <c r="M18" s="242"/>
      <c r="N18" s="242">
        <v>2</v>
      </c>
      <c r="O18" s="242"/>
      <c r="P18" s="242"/>
      <c r="Q18" s="242"/>
      <c r="S18" s="48"/>
    </row>
    <row r="19" spans="2:19" x14ac:dyDescent="0.35">
      <c r="B19" s="243" t="s">
        <v>28</v>
      </c>
      <c r="C19" s="243"/>
      <c r="D19" s="243"/>
      <c r="E19" s="243"/>
      <c r="F19" s="243"/>
      <c r="G19" s="243"/>
      <c r="H19" s="243"/>
      <c r="I19" s="243"/>
      <c r="J19" s="243"/>
      <c r="K19" s="243"/>
      <c r="L19" s="243"/>
      <c r="M19" s="243"/>
      <c r="N19" s="244">
        <f>N20+N22+N24</f>
        <v>7580375.8899999997</v>
      </c>
      <c r="O19" s="244"/>
      <c r="P19" s="244"/>
      <c r="Q19" s="244"/>
    </row>
    <row r="20" spans="2:19" x14ac:dyDescent="0.35">
      <c r="B20" s="243" t="s">
        <v>29</v>
      </c>
      <c r="C20" s="243"/>
      <c r="D20" s="243"/>
      <c r="E20" s="243"/>
      <c r="F20" s="243"/>
      <c r="G20" s="243"/>
      <c r="H20" s="243"/>
      <c r="I20" s="243"/>
      <c r="J20" s="243"/>
      <c r="K20" s="243"/>
      <c r="L20" s="243"/>
      <c r="M20" s="243"/>
      <c r="N20" s="244">
        <v>0</v>
      </c>
      <c r="O20" s="244"/>
      <c r="P20" s="244"/>
      <c r="Q20" s="244"/>
    </row>
    <row r="21" spans="2:19" x14ac:dyDescent="0.35">
      <c r="B21" s="357" t="s">
        <v>18</v>
      </c>
      <c r="C21" s="358"/>
      <c r="D21" s="358"/>
      <c r="E21" s="358"/>
      <c r="F21" s="358"/>
      <c r="G21" s="358"/>
      <c r="H21" s="358"/>
      <c r="I21" s="358"/>
      <c r="J21" s="358"/>
      <c r="K21" s="358"/>
      <c r="L21" s="358"/>
      <c r="M21" s="359"/>
      <c r="N21" s="251">
        <v>0</v>
      </c>
      <c r="O21" s="251"/>
      <c r="P21" s="251"/>
      <c r="Q21" s="251"/>
    </row>
    <row r="22" spans="2:19" x14ac:dyDescent="0.35">
      <c r="B22" s="243" t="s">
        <v>30</v>
      </c>
      <c r="C22" s="243"/>
      <c r="D22" s="243"/>
      <c r="E22" s="243"/>
      <c r="F22" s="243"/>
      <c r="G22" s="243"/>
      <c r="H22" s="243"/>
      <c r="I22" s="243"/>
      <c r="J22" s="243"/>
      <c r="K22" s="243"/>
      <c r="L22" s="243"/>
      <c r="M22" s="243"/>
      <c r="N22" s="244">
        <f>N23</f>
        <v>0</v>
      </c>
      <c r="O22" s="244"/>
      <c r="P22" s="244"/>
      <c r="Q22" s="244"/>
    </row>
    <row r="23" spans="2:19" x14ac:dyDescent="0.35">
      <c r="B23" s="255" t="s">
        <v>53</v>
      </c>
      <c r="C23" s="255"/>
      <c r="D23" s="255"/>
      <c r="E23" s="255"/>
      <c r="F23" s="255"/>
      <c r="G23" s="255"/>
      <c r="H23" s="255"/>
      <c r="I23" s="255"/>
      <c r="J23" s="255"/>
      <c r="K23" s="255"/>
      <c r="L23" s="255"/>
      <c r="M23" s="255"/>
      <c r="N23" s="251">
        <f>K63</f>
        <v>0</v>
      </c>
      <c r="O23" s="251"/>
      <c r="P23" s="251"/>
      <c r="Q23" s="251"/>
      <c r="R23" s="69"/>
    </row>
    <row r="24" spans="2:19" x14ac:dyDescent="0.35">
      <c r="B24" s="243" t="s">
        <v>31</v>
      </c>
      <c r="C24" s="243"/>
      <c r="D24" s="243"/>
      <c r="E24" s="243"/>
      <c r="F24" s="243"/>
      <c r="G24" s="243"/>
      <c r="H24" s="243"/>
      <c r="I24" s="243"/>
      <c r="J24" s="243"/>
      <c r="K24" s="243"/>
      <c r="L24" s="243"/>
      <c r="M24" s="243"/>
      <c r="N24" s="244">
        <f>N25</f>
        <v>7580375.8899999997</v>
      </c>
      <c r="O24" s="244"/>
      <c r="P24" s="244"/>
      <c r="Q24" s="244"/>
    </row>
    <row r="25" spans="2:19" x14ac:dyDescent="0.35">
      <c r="B25" s="255" t="s">
        <v>54</v>
      </c>
      <c r="C25" s="255"/>
      <c r="D25" s="255"/>
      <c r="E25" s="255"/>
      <c r="F25" s="255"/>
      <c r="G25" s="255"/>
      <c r="H25" s="255"/>
      <c r="I25" s="255"/>
      <c r="J25" s="255"/>
      <c r="K25" s="255"/>
      <c r="L25" s="255"/>
      <c r="M25" s="255"/>
      <c r="N25" s="251">
        <f>L40</f>
        <v>7580375.8899999997</v>
      </c>
      <c r="O25" s="251"/>
      <c r="P25" s="251"/>
      <c r="Q25" s="251"/>
    </row>
    <row r="26" spans="2:19" x14ac:dyDescent="0.35">
      <c r="B26" s="243" t="s">
        <v>32</v>
      </c>
      <c r="C26" s="243"/>
      <c r="D26" s="243"/>
      <c r="E26" s="243"/>
      <c r="F26" s="243"/>
      <c r="G26" s="243"/>
      <c r="H26" s="243"/>
      <c r="I26" s="243"/>
      <c r="J26" s="243"/>
      <c r="K26" s="243"/>
      <c r="L26" s="243"/>
      <c r="M26" s="243"/>
      <c r="N26" s="244">
        <v>0</v>
      </c>
      <c r="O26" s="244"/>
      <c r="P26" s="244"/>
      <c r="Q26" s="244"/>
    </row>
    <row r="27" spans="2:19" x14ac:dyDescent="0.35">
      <c r="B27" s="357" t="s">
        <v>18</v>
      </c>
      <c r="C27" s="358"/>
      <c r="D27" s="358"/>
      <c r="E27" s="358"/>
      <c r="F27" s="358"/>
      <c r="G27" s="358"/>
      <c r="H27" s="358"/>
      <c r="I27" s="358"/>
      <c r="J27" s="358"/>
      <c r="K27" s="358"/>
      <c r="L27" s="358"/>
      <c r="M27" s="359"/>
      <c r="N27" s="251">
        <v>0</v>
      </c>
      <c r="O27" s="251"/>
      <c r="P27" s="251"/>
      <c r="Q27" s="251"/>
    </row>
    <row r="28" spans="2:19" x14ac:dyDescent="0.35">
      <c r="B28" s="252" t="s">
        <v>33</v>
      </c>
      <c r="C28" s="253"/>
      <c r="D28" s="253"/>
      <c r="E28" s="253"/>
      <c r="F28" s="253"/>
      <c r="G28" s="253"/>
      <c r="H28" s="253"/>
      <c r="I28" s="253"/>
      <c r="J28" s="253"/>
      <c r="K28" s="253"/>
      <c r="L28" s="253"/>
      <c r="M28" s="254"/>
      <c r="N28" s="244">
        <f>N29+N30+N31</f>
        <v>5053007.51</v>
      </c>
      <c r="O28" s="244"/>
      <c r="P28" s="244"/>
      <c r="Q28" s="244"/>
    </row>
    <row r="29" spans="2:19" x14ac:dyDescent="0.35">
      <c r="B29" s="255" t="s">
        <v>34</v>
      </c>
      <c r="C29" s="255"/>
      <c r="D29" s="255"/>
      <c r="E29" s="255"/>
      <c r="F29" s="255"/>
      <c r="G29" s="255"/>
      <c r="H29" s="255"/>
      <c r="I29" s="255"/>
      <c r="J29" s="255"/>
      <c r="K29" s="255"/>
      <c r="L29" s="255"/>
      <c r="M29" s="255"/>
      <c r="N29" s="251">
        <f>M40</f>
        <v>5053007.51</v>
      </c>
      <c r="O29" s="251"/>
      <c r="P29" s="251"/>
      <c r="Q29" s="251"/>
    </row>
    <row r="30" spans="2:19" x14ac:dyDescent="0.35">
      <c r="B30" s="255" t="s">
        <v>35</v>
      </c>
      <c r="C30" s="255"/>
      <c r="D30" s="255"/>
      <c r="E30" s="255"/>
      <c r="F30" s="255"/>
      <c r="G30" s="255"/>
      <c r="H30" s="255"/>
      <c r="I30" s="255"/>
      <c r="J30" s="255"/>
      <c r="K30" s="255"/>
      <c r="L30" s="255"/>
      <c r="M30" s="255"/>
      <c r="N30" s="251">
        <v>0</v>
      </c>
      <c r="O30" s="251"/>
      <c r="P30" s="251"/>
      <c r="Q30" s="251"/>
    </row>
    <row r="31" spans="2:19" x14ac:dyDescent="0.35">
      <c r="B31" s="255" t="s">
        <v>36</v>
      </c>
      <c r="C31" s="255"/>
      <c r="D31" s="255"/>
      <c r="E31" s="255"/>
      <c r="F31" s="255"/>
      <c r="G31" s="255"/>
      <c r="H31" s="255"/>
      <c r="I31" s="255"/>
      <c r="J31" s="255"/>
      <c r="K31" s="255"/>
      <c r="L31" s="255"/>
      <c r="M31" s="255"/>
      <c r="N31" s="251">
        <v>0</v>
      </c>
      <c r="O31" s="251"/>
      <c r="P31" s="251"/>
      <c r="Q31" s="251"/>
    </row>
    <row r="32" spans="2:19" x14ac:dyDescent="0.35">
      <c r="B32" s="243" t="s">
        <v>37</v>
      </c>
      <c r="C32" s="243"/>
      <c r="D32" s="243"/>
      <c r="E32" s="243"/>
      <c r="F32" s="243"/>
      <c r="G32" s="243"/>
      <c r="H32" s="243"/>
      <c r="I32" s="243"/>
      <c r="J32" s="243"/>
      <c r="K32" s="243"/>
      <c r="L32" s="243"/>
      <c r="M32" s="243"/>
      <c r="N32" s="244">
        <f>N19+N28</f>
        <v>12633383.399999999</v>
      </c>
      <c r="O32" s="244"/>
      <c r="P32" s="244"/>
      <c r="Q32" s="244"/>
    </row>
    <row r="35" spans="2:22" x14ac:dyDescent="0.35">
      <c r="B35" s="13" t="s">
        <v>25</v>
      </c>
    </row>
    <row r="36" spans="2:22" x14ac:dyDescent="0.35">
      <c r="B36" s="304" t="s">
        <v>57</v>
      </c>
      <c r="C36" s="304" t="s">
        <v>58</v>
      </c>
      <c r="D36" s="304" t="s">
        <v>0</v>
      </c>
      <c r="E36" s="304" t="s">
        <v>1</v>
      </c>
      <c r="F36" s="304" t="s">
        <v>59</v>
      </c>
      <c r="G36" s="304" t="s">
        <v>284</v>
      </c>
      <c r="H36" s="354" t="s">
        <v>2</v>
      </c>
      <c r="I36" s="303" t="s">
        <v>3</v>
      </c>
      <c r="J36" s="303"/>
      <c r="K36" s="303"/>
      <c r="L36" s="303"/>
      <c r="M36" s="303"/>
      <c r="N36" s="304" t="s">
        <v>60</v>
      </c>
      <c r="O36" s="304"/>
      <c r="P36" s="304" t="s">
        <v>4</v>
      </c>
      <c r="Q36" s="304" t="s">
        <v>5</v>
      </c>
    </row>
    <row r="37" spans="2:22" ht="25.5" customHeight="1" x14ac:dyDescent="0.35">
      <c r="B37" s="304"/>
      <c r="C37" s="304"/>
      <c r="D37" s="304"/>
      <c r="E37" s="304"/>
      <c r="F37" s="304"/>
      <c r="G37" s="304"/>
      <c r="H37" s="354"/>
      <c r="I37" s="303" t="s">
        <v>6</v>
      </c>
      <c r="J37" s="303" t="s">
        <v>7</v>
      </c>
      <c r="K37" s="303"/>
      <c r="L37" s="303"/>
      <c r="M37" s="303" t="s">
        <v>8</v>
      </c>
      <c r="N37" s="304" t="s">
        <v>301</v>
      </c>
      <c r="O37" s="304" t="s">
        <v>187</v>
      </c>
      <c r="P37" s="304"/>
      <c r="Q37" s="304"/>
    </row>
    <row r="38" spans="2:22" ht="77.25" customHeight="1" x14ac:dyDescent="0.35">
      <c r="B38" s="304"/>
      <c r="C38" s="304"/>
      <c r="D38" s="304"/>
      <c r="E38" s="304"/>
      <c r="F38" s="304"/>
      <c r="G38" s="304"/>
      <c r="H38" s="354"/>
      <c r="I38" s="303"/>
      <c r="J38" s="10" t="s">
        <v>9</v>
      </c>
      <c r="K38" s="10" t="s">
        <v>10</v>
      </c>
      <c r="L38" s="10" t="s">
        <v>11</v>
      </c>
      <c r="M38" s="303"/>
      <c r="N38" s="304"/>
      <c r="O38" s="304"/>
      <c r="P38" s="304"/>
      <c r="Q38" s="304"/>
    </row>
    <row r="39" spans="2:22"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6" customFormat="1" ht="21" customHeight="1" x14ac:dyDescent="0.25">
      <c r="B40" s="408" t="s">
        <v>360</v>
      </c>
      <c r="C40" s="405" t="s">
        <v>13</v>
      </c>
      <c r="D40" s="405" t="s">
        <v>643</v>
      </c>
      <c r="E40" s="405" t="s">
        <v>18</v>
      </c>
      <c r="F40" s="405" t="s">
        <v>14</v>
      </c>
      <c r="G40" s="405" t="s">
        <v>402</v>
      </c>
      <c r="H40" s="405" t="s">
        <v>15</v>
      </c>
      <c r="I40" s="425">
        <f>SUM(J40:M42)</f>
        <v>12633383.399999999</v>
      </c>
      <c r="J40" s="425">
        <f t="shared" ref="J40:K40" si="0">SUM(J47:J62)</f>
        <v>0</v>
      </c>
      <c r="K40" s="425">
        <f t="shared" si="0"/>
        <v>0</v>
      </c>
      <c r="L40" s="425">
        <f>SUM(L47:L62)</f>
        <v>7580375.8899999997</v>
      </c>
      <c r="M40" s="425">
        <f>SUM(M47:M62)</f>
        <v>5053007.51</v>
      </c>
      <c r="N40" s="188" t="s">
        <v>361</v>
      </c>
      <c r="O40" s="189">
        <f>O47+O49+O51+O55</f>
        <v>14490</v>
      </c>
      <c r="P40" s="405" t="s">
        <v>307</v>
      </c>
      <c r="Q40" s="405" t="s">
        <v>540</v>
      </c>
      <c r="S40" s="88"/>
      <c r="T40" s="176"/>
    </row>
    <row r="41" spans="2:22" s="86" customFormat="1" ht="21" x14ac:dyDescent="0.25">
      <c r="B41" s="409"/>
      <c r="C41" s="406"/>
      <c r="D41" s="406"/>
      <c r="E41" s="406"/>
      <c r="F41" s="406"/>
      <c r="G41" s="406"/>
      <c r="H41" s="406"/>
      <c r="I41" s="426"/>
      <c r="J41" s="426"/>
      <c r="K41" s="426"/>
      <c r="L41" s="426"/>
      <c r="M41" s="426"/>
      <c r="N41" s="188" t="s">
        <v>362</v>
      </c>
      <c r="O41" s="190">
        <f>O48+O50+O52+O56</f>
        <v>8.08</v>
      </c>
      <c r="P41" s="406"/>
      <c r="Q41" s="406"/>
      <c r="S41" s="88"/>
    </row>
    <row r="42" spans="2:22" s="86" customFormat="1" ht="10.5" x14ac:dyDescent="0.25">
      <c r="B42" s="409"/>
      <c r="C42" s="406"/>
      <c r="D42" s="406"/>
      <c r="E42" s="406"/>
      <c r="F42" s="406"/>
      <c r="G42" s="406"/>
      <c r="H42" s="406"/>
      <c r="I42" s="426"/>
      <c r="J42" s="426"/>
      <c r="K42" s="426"/>
      <c r="L42" s="426"/>
      <c r="M42" s="426"/>
      <c r="N42" s="188" t="s">
        <v>363</v>
      </c>
      <c r="O42" s="189">
        <f>O57+O58+O59</f>
        <v>3</v>
      </c>
      <c r="P42" s="406"/>
      <c r="Q42" s="406"/>
      <c r="S42" s="88"/>
    </row>
    <row r="43" spans="2:22" s="86" customFormat="1" ht="21" x14ac:dyDescent="0.25">
      <c r="B43" s="409"/>
      <c r="C43" s="406"/>
      <c r="D43" s="406"/>
      <c r="E43" s="406"/>
      <c r="F43" s="406"/>
      <c r="G43" s="406"/>
      <c r="H43" s="406"/>
      <c r="I43" s="426"/>
      <c r="J43" s="426"/>
      <c r="K43" s="426"/>
      <c r="L43" s="426"/>
      <c r="M43" s="426"/>
      <c r="N43" s="188" t="s">
        <v>640</v>
      </c>
      <c r="O43" s="189">
        <f>O60</f>
        <v>95000</v>
      </c>
      <c r="P43" s="406"/>
      <c r="Q43" s="406"/>
      <c r="S43" s="88"/>
    </row>
    <row r="44" spans="2:22" s="86" customFormat="1" ht="10.5" x14ac:dyDescent="0.25">
      <c r="B44" s="409"/>
      <c r="C44" s="406"/>
      <c r="D44" s="406"/>
      <c r="E44" s="406"/>
      <c r="F44" s="406"/>
      <c r="G44" s="406"/>
      <c r="H44" s="406"/>
      <c r="I44" s="426"/>
      <c r="J44" s="426"/>
      <c r="K44" s="426"/>
      <c r="L44" s="426"/>
      <c r="M44" s="426"/>
      <c r="N44" s="188" t="s">
        <v>641</v>
      </c>
      <c r="O44" s="189">
        <f>O61</f>
        <v>18</v>
      </c>
      <c r="P44" s="406"/>
      <c r="Q44" s="406"/>
      <c r="S44" s="88"/>
    </row>
    <row r="45" spans="2:22" s="86" customFormat="1" ht="21" x14ac:dyDescent="0.25">
      <c r="B45" s="410"/>
      <c r="C45" s="407"/>
      <c r="D45" s="407"/>
      <c r="E45" s="407"/>
      <c r="F45" s="407"/>
      <c r="G45" s="407"/>
      <c r="H45" s="407"/>
      <c r="I45" s="427"/>
      <c r="J45" s="427"/>
      <c r="K45" s="427"/>
      <c r="L45" s="427"/>
      <c r="M45" s="427"/>
      <c r="N45" s="188" t="s">
        <v>642</v>
      </c>
      <c r="O45" s="189">
        <f>O62</f>
        <v>960</v>
      </c>
      <c r="P45" s="407"/>
      <c r="Q45" s="407"/>
      <c r="S45" s="88"/>
    </row>
    <row r="46" spans="2:22" x14ac:dyDescent="0.35">
      <c r="B46" s="42" t="s">
        <v>16</v>
      </c>
      <c r="C46" s="43"/>
      <c r="D46" s="43"/>
      <c r="E46" s="43"/>
      <c r="F46" s="43"/>
      <c r="G46" s="43"/>
      <c r="H46" s="43"/>
      <c r="I46" s="66"/>
      <c r="J46" s="66"/>
      <c r="K46" s="67"/>
      <c r="L46" s="67"/>
      <c r="M46" s="66"/>
      <c r="N46" s="43"/>
      <c r="O46" s="72"/>
      <c r="P46" s="73"/>
      <c r="Q46" s="43"/>
    </row>
    <row r="47" spans="2:22" ht="21" x14ac:dyDescent="0.35">
      <c r="B47" s="290" t="s">
        <v>648</v>
      </c>
      <c r="C47" s="291"/>
      <c r="D47" s="285" t="s">
        <v>22</v>
      </c>
      <c r="E47" s="289" t="s">
        <v>18</v>
      </c>
      <c r="F47" s="291"/>
      <c r="G47" s="285" t="s">
        <v>402</v>
      </c>
      <c r="H47" s="291"/>
      <c r="I47" s="404">
        <f>SUM(J47:M48)</f>
        <v>2038500</v>
      </c>
      <c r="J47" s="404">
        <v>0</v>
      </c>
      <c r="K47" s="411">
        <v>0</v>
      </c>
      <c r="L47" s="411">
        <v>1732725</v>
      </c>
      <c r="M47" s="411">
        <v>305775</v>
      </c>
      <c r="N47" s="40" t="s">
        <v>361</v>
      </c>
      <c r="O47" s="87">
        <v>4200</v>
      </c>
      <c r="P47" s="285" t="s">
        <v>314</v>
      </c>
      <c r="Q47" s="285" t="s">
        <v>304</v>
      </c>
      <c r="R47" s="206"/>
      <c r="T47" s="32"/>
    </row>
    <row r="48" spans="2:22" ht="50.25" customHeight="1" x14ac:dyDescent="0.35">
      <c r="B48" s="290"/>
      <c r="C48" s="291"/>
      <c r="D48" s="285"/>
      <c r="E48" s="289"/>
      <c r="F48" s="291"/>
      <c r="G48" s="285"/>
      <c r="H48" s="291"/>
      <c r="I48" s="404"/>
      <c r="J48" s="404"/>
      <c r="K48" s="412"/>
      <c r="L48" s="412"/>
      <c r="M48" s="412"/>
      <c r="N48" s="40" t="s">
        <v>362</v>
      </c>
      <c r="O48" s="38">
        <v>3.39</v>
      </c>
      <c r="P48" s="285"/>
      <c r="Q48" s="285"/>
      <c r="R48" s="206"/>
      <c r="S48" s="32"/>
      <c r="T48" s="32"/>
      <c r="U48" s="110"/>
      <c r="V48" s="32"/>
    </row>
    <row r="49" spans="2:18" ht="29.25" customHeight="1" x14ac:dyDescent="0.35">
      <c r="B49" s="290" t="s">
        <v>672</v>
      </c>
      <c r="C49" s="291"/>
      <c r="D49" s="285" t="s">
        <v>22</v>
      </c>
      <c r="E49" s="289" t="s">
        <v>18</v>
      </c>
      <c r="F49" s="291"/>
      <c r="G49" s="315" t="s">
        <v>402</v>
      </c>
      <c r="H49" s="291"/>
      <c r="I49" s="411">
        <f>SUM(J49:M50)</f>
        <v>739000</v>
      </c>
      <c r="J49" s="411">
        <v>0</v>
      </c>
      <c r="K49" s="411">
        <v>0</v>
      </c>
      <c r="L49" s="411">
        <v>628150</v>
      </c>
      <c r="M49" s="411">
        <v>110850</v>
      </c>
      <c r="N49" s="40" t="s">
        <v>361</v>
      </c>
      <c r="O49" s="87">
        <v>3150</v>
      </c>
      <c r="P49" s="285" t="s">
        <v>314</v>
      </c>
      <c r="Q49" s="285" t="s">
        <v>304</v>
      </c>
      <c r="R49" s="206"/>
    </row>
    <row r="50" spans="2:18" ht="38.25" customHeight="1" x14ac:dyDescent="0.35">
      <c r="B50" s="290"/>
      <c r="C50" s="291"/>
      <c r="D50" s="285"/>
      <c r="E50" s="289"/>
      <c r="F50" s="291"/>
      <c r="G50" s="317"/>
      <c r="H50" s="291"/>
      <c r="I50" s="412"/>
      <c r="J50" s="412"/>
      <c r="K50" s="412"/>
      <c r="L50" s="412"/>
      <c r="M50" s="412"/>
      <c r="N50" s="40" t="s">
        <v>362</v>
      </c>
      <c r="O50" s="38">
        <v>0.6</v>
      </c>
      <c r="P50" s="285"/>
      <c r="Q50" s="285"/>
      <c r="R50" s="206"/>
    </row>
    <row r="51" spans="2:18" ht="21" x14ac:dyDescent="0.35">
      <c r="B51" s="290" t="s">
        <v>649</v>
      </c>
      <c r="C51" s="291"/>
      <c r="D51" s="285" t="s">
        <v>22</v>
      </c>
      <c r="E51" s="289" t="s">
        <v>18</v>
      </c>
      <c r="F51" s="291"/>
      <c r="G51" s="315" t="s">
        <v>402</v>
      </c>
      <c r="H51" s="291"/>
      <c r="I51" s="404">
        <f>SUM(J51:M52)</f>
        <v>1674000</v>
      </c>
      <c r="J51" s="404">
        <v>0</v>
      </c>
      <c r="K51" s="411">
        <v>0</v>
      </c>
      <c r="L51" s="411">
        <v>1422900</v>
      </c>
      <c r="M51" s="411">
        <v>251100</v>
      </c>
      <c r="N51" s="40" t="s">
        <v>361</v>
      </c>
      <c r="O51" s="87">
        <v>4200</v>
      </c>
      <c r="P51" s="285" t="s">
        <v>314</v>
      </c>
      <c r="Q51" s="285" t="s">
        <v>304</v>
      </c>
      <c r="R51" s="206"/>
    </row>
    <row r="52" spans="2:18" ht="45.75" customHeight="1" x14ac:dyDescent="0.35">
      <c r="B52" s="290"/>
      <c r="C52" s="291"/>
      <c r="D52" s="285"/>
      <c r="E52" s="289"/>
      <c r="F52" s="291"/>
      <c r="G52" s="317"/>
      <c r="H52" s="291"/>
      <c r="I52" s="404"/>
      <c r="J52" s="404"/>
      <c r="K52" s="412"/>
      <c r="L52" s="412"/>
      <c r="M52" s="412"/>
      <c r="N52" s="40" t="s">
        <v>362</v>
      </c>
      <c r="O52" s="38">
        <v>3.52</v>
      </c>
      <c r="P52" s="285"/>
      <c r="Q52" s="285"/>
      <c r="R52" s="206"/>
    </row>
    <row r="53" spans="2:18" ht="22.5" customHeight="1" x14ac:dyDescent="0.35">
      <c r="B53" s="290" t="s">
        <v>675</v>
      </c>
      <c r="C53" s="291"/>
      <c r="D53" s="285" t="s">
        <v>22</v>
      </c>
      <c r="E53" s="384" t="s">
        <v>686</v>
      </c>
      <c r="F53" s="385"/>
      <c r="G53" s="385"/>
      <c r="H53" s="385"/>
      <c r="I53" s="385"/>
      <c r="J53" s="385"/>
      <c r="K53" s="385"/>
      <c r="L53" s="385"/>
      <c r="M53" s="385"/>
      <c r="N53" s="385"/>
      <c r="O53" s="385"/>
      <c r="P53" s="385"/>
      <c r="Q53" s="386"/>
      <c r="R53" s="206"/>
    </row>
    <row r="54" spans="2:18" ht="39" customHeight="1" x14ac:dyDescent="0.35">
      <c r="B54" s="290"/>
      <c r="C54" s="291"/>
      <c r="D54" s="285"/>
      <c r="E54" s="387"/>
      <c r="F54" s="388"/>
      <c r="G54" s="388"/>
      <c r="H54" s="388"/>
      <c r="I54" s="388"/>
      <c r="J54" s="388"/>
      <c r="K54" s="388"/>
      <c r="L54" s="388"/>
      <c r="M54" s="388"/>
      <c r="N54" s="388"/>
      <c r="O54" s="388"/>
      <c r="P54" s="388"/>
      <c r="Q54" s="389"/>
      <c r="R54" s="206"/>
    </row>
    <row r="55" spans="2:18" ht="21" x14ac:dyDescent="0.35">
      <c r="B55" s="290" t="s">
        <v>645</v>
      </c>
      <c r="C55" s="291"/>
      <c r="D55" s="285" t="s">
        <v>22</v>
      </c>
      <c r="E55" s="289" t="s">
        <v>18</v>
      </c>
      <c r="F55" s="291"/>
      <c r="G55" s="315" t="s">
        <v>402</v>
      </c>
      <c r="H55" s="291"/>
      <c r="I55" s="404">
        <f>SUM(J55:M56)</f>
        <v>556000</v>
      </c>
      <c r="J55" s="404">
        <v>0</v>
      </c>
      <c r="K55" s="411">
        <v>0</v>
      </c>
      <c r="L55" s="411">
        <v>472600</v>
      </c>
      <c r="M55" s="411">
        <v>83400</v>
      </c>
      <c r="N55" s="40" t="s">
        <v>361</v>
      </c>
      <c r="O55" s="87">
        <v>2940</v>
      </c>
      <c r="P55" s="285" t="s">
        <v>314</v>
      </c>
      <c r="Q55" s="285" t="s">
        <v>304</v>
      </c>
      <c r="R55" s="206"/>
    </row>
    <row r="56" spans="2:18" ht="42.75" customHeight="1" x14ac:dyDescent="0.35">
      <c r="B56" s="290"/>
      <c r="C56" s="291"/>
      <c r="D56" s="285"/>
      <c r="E56" s="289"/>
      <c r="F56" s="291"/>
      <c r="G56" s="317"/>
      <c r="H56" s="291"/>
      <c r="I56" s="404"/>
      <c r="J56" s="404"/>
      <c r="K56" s="412"/>
      <c r="L56" s="412"/>
      <c r="M56" s="412"/>
      <c r="N56" s="40" t="s">
        <v>362</v>
      </c>
      <c r="O56" s="38">
        <v>0.56999999999999995</v>
      </c>
      <c r="P56" s="285"/>
      <c r="Q56" s="285"/>
      <c r="R56" s="206"/>
    </row>
    <row r="57" spans="2:18" ht="52.5" x14ac:dyDescent="0.35">
      <c r="B57" s="40" t="s">
        <v>364</v>
      </c>
      <c r="C57" s="100"/>
      <c r="D57" s="38" t="s">
        <v>22</v>
      </c>
      <c r="E57" s="96" t="s">
        <v>18</v>
      </c>
      <c r="F57" s="100"/>
      <c r="G57" s="99" t="s">
        <v>402</v>
      </c>
      <c r="H57" s="100"/>
      <c r="I57" s="97">
        <f>SUM(J57:M57)</f>
        <v>312843.59999999998</v>
      </c>
      <c r="J57" s="97">
        <v>0</v>
      </c>
      <c r="K57" s="98">
        <v>0</v>
      </c>
      <c r="L57" s="98">
        <v>265917.06</v>
      </c>
      <c r="M57" s="98">
        <v>46926.54</v>
      </c>
      <c r="N57" s="40" t="s">
        <v>363</v>
      </c>
      <c r="O57" s="38">
        <v>1</v>
      </c>
      <c r="P57" s="38" t="s">
        <v>307</v>
      </c>
      <c r="Q57" s="38" t="s">
        <v>365</v>
      </c>
      <c r="R57" s="206"/>
    </row>
    <row r="58" spans="2:18" ht="52.5" x14ac:dyDescent="0.35">
      <c r="B58" s="40" t="s">
        <v>646</v>
      </c>
      <c r="C58" s="100"/>
      <c r="D58" s="38" t="s">
        <v>22</v>
      </c>
      <c r="E58" s="96" t="s">
        <v>18</v>
      </c>
      <c r="F58" s="100"/>
      <c r="G58" s="99" t="s">
        <v>402</v>
      </c>
      <c r="H58" s="100"/>
      <c r="I58" s="97">
        <f>SUM(J58:M58)</f>
        <v>386109.80000000005</v>
      </c>
      <c r="J58" s="97">
        <v>0</v>
      </c>
      <c r="K58" s="98">
        <v>0</v>
      </c>
      <c r="L58" s="98">
        <v>328193.33</v>
      </c>
      <c r="M58" s="98">
        <v>57916.47</v>
      </c>
      <c r="N58" s="40" t="s">
        <v>363</v>
      </c>
      <c r="O58" s="38">
        <v>1</v>
      </c>
      <c r="P58" s="177" t="s">
        <v>24</v>
      </c>
      <c r="Q58" s="177" t="s">
        <v>365</v>
      </c>
      <c r="R58" s="206"/>
    </row>
    <row r="59" spans="2:18" ht="52.5" x14ac:dyDescent="0.35">
      <c r="B59" s="101" t="s">
        <v>647</v>
      </c>
      <c r="C59" s="102"/>
      <c r="D59" s="99" t="s">
        <v>22</v>
      </c>
      <c r="E59" s="103" t="s">
        <v>18</v>
      </c>
      <c r="F59" s="102"/>
      <c r="G59" s="99" t="s">
        <v>402</v>
      </c>
      <c r="H59" s="102"/>
      <c r="I59" s="98">
        <f>SUM(J59:M59)</f>
        <v>1126930</v>
      </c>
      <c r="J59" s="98">
        <v>0</v>
      </c>
      <c r="K59" s="98">
        <v>0</v>
      </c>
      <c r="L59" s="98">
        <v>957890.5</v>
      </c>
      <c r="M59" s="98">
        <v>169039.5</v>
      </c>
      <c r="N59" s="101" t="s">
        <v>363</v>
      </c>
      <c r="O59" s="99">
        <v>1</v>
      </c>
      <c r="P59" s="99" t="s">
        <v>21</v>
      </c>
      <c r="Q59" s="99" t="s">
        <v>304</v>
      </c>
      <c r="R59" s="206"/>
    </row>
    <row r="60" spans="2:18" ht="21" x14ac:dyDescent="0.35">
      <c r="B60" s="373" t="s">
        <v>676</v>
      </c>
      <c r="C60" s="374"/>
      <c r="D60" s="375" t="s">
        <v>639</v>
      </c>
      <c r="E60" s="375" t="s">
        <v>18</v>
      </c>
      <c r="F60" s="374"/>
      <c r="G60" s="375" t="s">
        <v>402</v>
      </c>
      <c r="H60" s="374"/>
      <c r="I60" s="428">
        <f>SUM(J60:M62)</f>
        <v>5800000</v>
      </c>
      <c r="J60" s="428">
        <v>0</v>
      </c>
      <c r="K60" s="428">
        <v>0</v>
      </c>
      <c r="L60" s="428">
        <v>1772000</v>
      </c>
      <c r="M60" s="428">
        <v>4028000</v>
      </c>
      <c r="N60" s="80" t="s">
        <v>640</v>
      </c>
      <c r="O60" s="207">
        <v>95000</v>
      </c>
      <c r="P60" s="375" t="s">
        <v>257</v>
      </c>
      <c r="Q60" s="375" t="s">
        <v>540</v>
      </c>
      <c r="R60" s="206"/>
    </row>
    <row r="61" spans="2:18" x14ac:dyDescent="0.35">
      <c r="B61" s="416"/>
      <c r="C61" s="418"/>
      <c r="D61" s="420"/>
      <c r="E61" s="420"/>
      <c r="F61" s="418"/>
      <c r="G61" s="420"/>
      <c r="H61" s="418"/>
      <c r="I61" s="429"/>
      <c r="J61" s="429"/>
      <c r="K61" s="429"/>
      <c r="L61" s="429"/>
      <c r="M61" s="429"/>
      <c r="N61" s="80" t="s">
        <v>641</v>
      </c>
      <c r="O61" s="141">
        <v>18</v>
      </c>
      <c r="P61" s="420"/>
      <c r="Q61" s="420"/>
      <c r="R61" s="206"/>
    </row>
    <row r="62" spans="2:18" ht="21" x14ac:dyDescent="0.35">
      <c r="B62" s="417"/>
      <c r="C62" s="419"/>
      <c r="D62" s="421"/>
      <c r="E62" s="421"/>
      <c r="F62" s="419"/>
      <c r="G62" s="421"/>
      <c r="H62" s="419"/>
      <c r="I62" s="430"/>
      <c r="J62" s="430"/>
      <c r="K62" s="430"/>
      <c r="L62" s="430"/>
      <c r="M62" s="430"/>
      <c r="N62" s="80" t="s">
        <v>642</v>
      </c>
      <c r="O62" s="141">
        <v>960</v>
      </c>
      <c r="P62" s="421"/>
      <c r="Q62" s="421"/>
      <c r="R62" s="206"/>
    </row>
    <row r="63" spans="2:18" x14ac:dyDescent="0.35">
      <c r="B63" s="413" t="s">
        <v>12</v>
      </c>
      <c r="C63" s="413"/>
      <c r="D63" s="413"/>
      <c r="E63" s="413"/>
      <c r="F63" s="413"/>
      <c r="G63" s="413"/>
      <c r="H63" s="413"/>
      <c r="I63" s="90">
        <f>I40</f>
        <v>12633383.399999999</v>
      </c>
      <c r="J63" s="90">
        <f>J40</f>
        <v>0</v>
      </c>
      <c r="K63" s="90">
        <f>K40</f>
        <v>0</v>
      </c>
      <c r="L63" s="90">
        <f>L40</f>
        <v>7580375.8899999997</v>
      </c>
      <c r="M63" s="90">
        <f>M40</f>
        <v>5053007.51</v>
      </c>
      <c r="N63" s="414"/>
      <c r="O63" s="414"/>
      <c r="P63" s="414"/>
      <c r="Q63" s="414"/>
      <c r="R63" s="206"/>
    </row>
    <row r="64" spans="2:18" ht="15" customHeight="1" x14ac:dyDescent="0.35">
      <c r="B64" s="415" t="s">
        <v>622</v>
      </c>
      <c r="C64" s="415"/>
      <c r="D64" s="415"/>
      <c r="E64" s="415"/>
      <c r="F64" s="415"/>
      <c r="G64" s="415"/>
      <c r="H64" s="415"/>
      <c r="I64" s="415"/>
      <c r="J64" s="415"/>
      <c r="K64" s="415"/>
      <c r="L64" s="415"/>
      <c r="M64" s="415"/>
      <c r="N64" s="415"/>
      <c r="O64" s="415"/>
      <c r="P64" s="415"/>
      <c r="Q64" s="415"/>
    </row>
    <row r="65" spans="2:19" ht="15" customHeight="1" x14ac:dyDescent="0.35">
      <c r="B65" s="164"/>
      <c r="C65" s="164"/>
      <c r="D65" s="164"/>
      <c r="E65" s="164"/>
      <c r="F65" s="164"/>
      <c r="G65" s="164"/>
      <c r="H65" s="164"/>
      <c r="I65" s="164"/>
      <c r="J65" s="164"/>
      <c r="K65" s="164"/>
      <c r="L65" s="164"/>
      <c r="M65" s="164"/>
      <c r="N65" s="164"/>
      <c r="O65" s="164"/>
      <c r="P65" s="164"/>
      <c r="Q65" s="164"/>
    </row>
    <row r="67" spans="2:19" x14ac:dyDescent="0.35">
      <c r="B67" s="21" t="s">
        <v>152</v>
      </c>
    </row>
    <row r="68" spans="2:19" ht="15" customHeight="1" x14ac:dyDescent="0.35">
      <c r="B68" s="14" t="s">
        <v>39</v>
      </c>
      <c r="C68" s="273" t="s">
        <v>153</v>
      </c>
      <c r="D68" s="273"/>
      <c r="E68" s="273"/>
      <c r="F68" s="351" t="s">
        <v>154</v>
      </c>
      <c r="G68" s="352"/>
      <c r="H68" s="352"/>
      <c r="I68" s="352"/>
      <c r="J68" s="353"/>
      <c r="K68" s="273" t="s">
        <v>155</v>
      </c>
      <c r="L68" s="273"/>
      <c r="M68" s="273"/>
      <c r="N68" s="273"/>
      <c r="O68" s="273"/>
      <c r="P68" s="273"/>
      <c r="Q68" s="273"/>
    </row>
    <row r="69" spans="2:19" s="47" customFormat="1" ht="12" x14ac:dyDescent="0.3">
      <c r="B69" s="56">
        <v>1</v>
      </c>
      <c r="C69" s="242">
        <v>2</v>
      </c>
      <c r="D69" s="242"/>
      <c r="E69" s="242"/>
      <c r="F69" s="327">
        <v>3</v>
      </c>
      <c r="G69" s="328"/>
      <c r="H69" s="328"/>
      <c r="I69" s="328"/>
      <c r="J69" s="329"/>
      <c r="K69" s="242">
        <v>4</v>
      </c>
      <c r="L69" s="242"/>
      <c r="M69" s="242"/>
      <c r="N69" s="242"/>
      <c r="O69" s="242"/>
      <c r="P69" s="242"/>
      <c r="Q69" s="242"/>
      <c r="S69" s="48"/>
    </row>
    <row r="70" spans="2:19" s="18" customFormat="1" ht="14" x14ac:dyDescent="0.3">
      <c r="B70" s="22"/>
      <c r="C70" s="330" t="s">
        <v>164</v>
      </c>
      <c r="D70" s="331"/>
      <c r="E70" s="332"/>
      <c r="F70" s="333"/>
      <c r="G70" s="334"/>
      <c r="H70" s="334"/>
      <c r="I70" s="334"/>
      <c r="J70" s="335"/>
      <c r="K70" s="336"/>
      <c r="L70" s="336"/>
      <c r="M70" s="336"/>
      <c r="N70" s="336"/>
      <c r="O70" s="336"/>
      <c r="P70" s="336"/>
      <c r="Q70" s="336"/>
      <c r="S70" s="26"/>
    </row>
    <row r="73" spans="2:19" x14ac:dyDescent="0.35">
      <c r="B73" s="21" t="s">
        <v>156</v>
      </c>
    </row>
    <row r="74" spans="2:19" ht="15" customHeight="1" x14ac:dyDescent="0.35">
      <c r="B74" s="14" t="s">
        <v>39</v>
      </c>
      <c r="C74" s="273" t="s">
        <v>157</v>
      </c>
      <c r="D74" s="273"/>
      <c r="E74" s="273"/>
      <c r="F74" s="273" t="s">
        <v>154</v>
      </c>
      <c r="G74" s="273"/>
      <c r="H74" s="273"/>
      <c r="I74" s="273"/>
      <c r="J74" s="273"/>
      <c r="K74" s="273" t="s">
        <v>158</v>
      </c>
      <c r="L74" s="273"/>
      <c r="M74" s="273"/>
      <c r="N74" s="273"/>
      <c r="O74" s="273"/>
      <c r="P74" s="273"/>
      <c r="Q74" s="273"/>
    </row>
    <row r="75" spans="2:19" s="47" customFormat="1" ht="11.25" customHeight="1" x14ac:dyDescent="0.3">
      <c r="B75" s="56">
        <v>1</v>
      </c>
      <c r="C75" s="242">
        <v>2</v>
      </c>
      <c r="D75" s="242"/>
      <c r="E75" s="242"/>
      <c r="F75" s="242">
        <v>3</v>
      </c>
      <c r="G75" s="242"/>
      <c r="H75" s="242"/>
      <c r="I75" s="242"/>
      <c r="J75" s="242"/>
      <c r="K75" s="242">
        <v>4</v>
      </c>
      <c r="L75" s="242"/>
      <c r="M75" s="242"/>
      <c r="N75" s="242"/>
      <c r="O75" s="242"/>
      <c r="P75" s="242"/>
      <c r="Q75" s="242"/>
      <c r="S75" s="48"/>
    </row>
    <row r="76" spans="2:19" s="18" customFormat="1" ht="14" x14ac:dyDescent="0.3">
      <c r="B76" s="22"/>
      <c r="C76" s="247" t="s">
        <v>164</v>
      </c>
      <c r="D76" s="247"/>
      <c r="E76" s="247"/>
      <c r="F76" s="346"/>
      <c r="G76" s="346"/>
      <c r="H76" s="346"/>
      <c r="I76" s="346"/>
      <c r="J76" s="346"/>
      <c r="K76" s="336"/>
      <c r="L76" s="336"/>
      <c r="M76" s="336"/>
      <c r="N76" s="336"/>
      <c r="O76" s="336"/>
      <c r="P76" s="336"/>
      <c r="Q76" s="336"/>
      <c r="S76" s="26"/>
    </row>
    <row r="79" spans="2:19" x14ac:dyDescent="0.35">
      <c r="B79" s="21" t="s">
        <v>159</v>
      </c>
    </row>
    <row r="80" spans="2:19" ht="39" customHeight="1" x14ac:dyDescent="0.35">
      <c r="B80" s="11" t="s">
        <v>39</v>
      </c>
      <c r="C80" s="236" t="s">
        <v>160</v>
      </c>
      <c r="D80" s="236"/>
      <c r="E80" s="236"/>
      <c r="F80" s="337" t="s">
        <v>161</v>
      </c>
      <c r="G80" s="338"/>
      <c r="H80" s="338"/>
      <c r="I80" s="338"/>
      <c r="J80" s="338"/>
      <c r="K80" s="338"/>
      <c r="L80" s="338"/>
      <c r="M80" s="338"/>
      <c r="N80" s="338"/>
      <c r="O80" s="338"/>
      <c r="P80" s="338"/>
      <c r="Q80" s="339"/>
    </row>
    <row r="81" spans="2:19" s="64" customFormat="1" ht="12" x14ac:dyDescent="0.3">
      <c r="B81" s="63">
        <v>1</v>
      </c>
      <c r="C81" s="345">
        <v>2</v>
      </c>
      <c r="D81" s="345"/>
      <c r="E81" s="345"/>
      <c r="F81" s="340">
        <v>3</v>
      </c>
      <c r="G81" s="341"/>
      <c r="H81" s="341"/>
      <c r="I81" s="341"/>
      <c r="J81" s="341"/>
      <c r="K81" s="341"/>
      <c r="L81" s="341"/>
      <c r="M81" s="341"/>
      <c r="N81" s="341"/>
      <c r="O81" s="341"/>
      <c r="P81" s="341"/>
      <c r="Q81" s="342"/>
      <c r="S81" s="48"/>
    </row>
    <row r="82" spans="2:19" s="18" customFormat="1" ht="211.5" customHeight="1" x14ac:dyDescent="0.3">
      <c r="B82" s="12" t="s">
        <v>69</v>
      </c>
      <c r="C82" s="344" t="s">
        <v>366</v>
      </c>
      <c r="D82" s="344"/>
      <c r="E82" s="344"/>
      <c r="F82" s="422" t="s">
        <v>653</v>
      </c>
      <c r="G82" s="423"/>
      <c r="H82" s="423"/>
      <c r="I82" s="423"/>
      <c r="J82" s="423"/>
      <c r="K82" s="423"/>
      <c r="L82" s="423"/>
      <c r="M82" s="423"/>
      <c r="N82" s="423"/>
      <c r="O82" s="423"/>
      <c r="P82" s="423"/>
      <c r="Q82" s="424"/>
      <c r="S82" s="26"/>
    </row>
    <row r="83" spans="2:19" s="18" customFormat="1" ht="14" x14ac:dyDescent="0.3">
      <c r="C83" s="65"/>
      <c r="D83" s="65"/>
      <c r="E83" s="65"/>
      <c r="F83" s="65"/>
      <c r="G83" s="65"/>
      <c r="H83" s="65"/>
      <c r="I83" s="59"/>
      <c r="J83" s="59"/>
      <c r="K83" s="59"/>
      <c r="L83" s="59"/>
      <c r="M83" s="59"/>
      <c r="N83" s="59"/>
      <c r="O83" s="59"/>
      <c r="P83" s="59"/>
      <c r="Q83" s="59"/>
      <c r="S83" s="26"/>
    </row>
    <row r="85" spans="2:19" x14ac:dyDescent="0.35">
      <c r="B85" s="21" t="s">
        <v>162</v>
      </c>
    </row>
    <row r="86" spans="2:19" x14ac:dyDescent="0.35">
      <c r="B86" s="14" t="s">
        <v>39</v>
      </c>
      <c r="C86" s="273" t="s">
        <v>163</v>
      </c>
      <c r="D86" s="273"/>
      <c r="E86" s="273"/>
      <c r="F86" s="273"/>
      <c r="G86" s="273"/>
      <c r="H86" s="273"/>
      <c r="I86" s="273"/>
      <c r="J86" s="273"/>
      <c r="K86" s="273"/>
      <c r="L86" s="273"/>
      <c r="M86" s="273"/>
      <c r="N86" s="273"/>
      <c r="O86" s="273"/>
      <c r="P86" s="273"/>
      <c r="Q86" s="273"/>
    </row>
    <row r="87" spans="2:19" s="47" customFormat="1" ht="12" x14ac:dyDescent="0.3">
      <c r="B87" s="63">
        <v>1</v>
      </c>
      <c r="C87" s="242">
        <v>2</v>
      </c>
      <c r="D87" s="242"/>
      <c r="E87" s="242"/>
      <c r="F87" s="242"/>
      <c r="G87" s="242"/>
      <c r="H87" s="242"/>
      <c r="I87" s="242"/>
      <c r="J87" s="242"/>
      <c r="K87" s="242"/>
      <c r="L87" s="242"/>
      <c r="M87" s="242"/>
      <c r="N87" s="242"/>
      <c r="O87" s="242"/>
      <c r="P87" s="242"/>
      <c r="Q87" s="242"/>
      <c r="S87" s="48"/>
    </row>
    <row r="88" spans="2:19" s="18" customFormat="1" ht="14" x14ac:dyDescent="0.3">
      <c r="B88" s="22"/>
      <c r="C88" s="247" t="s">
        <v>164</v>
      </c>
      <c r="D88" s="247"/>
      <c r="E88" s="247"/>
      <c r="F88" s="247"/>
      <c r="G88" s="247"/>
      <c r="H88" s="247"/>
      <c r="I88" s="247"/>
      <c r="J88" s="247"/>
      <c r="K88" s="247"/>
      <c r="L88" s="247"/>
      <c r="M88" s="247"/>
      <c r="N88" s="247"/>
      <c r="O88" s="247"/>
      <c r="P88" s="247"/>
      <c r="Q88" s="247"/>
      <c r="S88" s="26"/>
    </row>
  </sheetData>
  <mergeCells count="188">
    <mergeCell ref="Q60:Q62"/>
    <mergeCell ref="E53:Q54"/>
    <mergeCell ref="F60:F62"/>
    <mergeCell ref="G60:G62"/>
    <mergeCell ref="H60:H62"/>
    <mergeCell ref="I60:I62"/>
    <mergeCell ref="J60:J62"/>
    <mergeCell ref="K60:K62"/>
    <mergeCell ref="L60:L62"/>
    <mergeCell ref="M60:M62"/>
    <mergeCell ref="P60:P62"/>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40:Q45"/>
    <mergeCell ref="P40:P45"/>
    <mergeCell ref="M40:M45"/>
    <mergeCell ref="L40:L45"/>
    <mergeCell ref="K40:K45"/>
    <mergeCell ref="J40:J45"/>
    <mergeCell ref="I40:I45"/>
    <mergeCell ref="J47:J48"/>
    <mergeCell ref="K47:K48"/>
    <mergeCell ref="L47:L48"/>
    <mergeCell ref="M47:M48"/>
    <mergeCell ref="P47:P48"/>
    <mergeCell ref="Q47:Q48"/>
    <mergeCell ref="C74:E74"/>
    <mergeCell ref="F74:J74"/>
    <mergeCell ref="K74:Q74"/>
    <mergeCell ref="C75:E75"/>
    <mergeCell ref="F75:J75"/>
    <mergeCell ref="K75:Q75"/>
    <mergeCell ref="C69:E69"/>
    <mergeCell ref="F69:J69"/>
    <mergeCell ref="K69:Q69"/>
    <mergeCell ref="C70:E70"/>
    <mergeCell ref="F70:J70"/>
    <mergeCell ref="K70:Q70"/>
    <mergeCell ref="C82:E82"/>
    <mergeCell ref="F82:Q82"/>
    <mergeCell ref="C86:Q86"/>
    <mergeCell ref="C87:Q87"/>
    <mergeCell ref="C88:Q88"/>
    <mergeCell ref="C76:E76"/>
    <mergeCell ref="F76:J76"/>
    <mergeCell ref="K76:Q76"/>
    <mergeCell ref="C80:E80"/>
    <mergeCell ref="F80:Q80"/>
    <mergeCell ref="C81:E81"/>
    <mergeCell ref="F81:Q81"/>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topLeftCell="M1" zoomScaleNormal="100" workbookViewId="0">
      <selection activeCell="B19" sqref="B19:M1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405</v>
      </c>
      <c r="C5" s="235"/>
      <c r="D5" s="235"/>
      <c r="E5" s="235"/>
      <c r="F5" s="235"/>
      <c r="G5" s="235"/>
      <c r="H5" s="235"/>
      <c r="I5" s="235"/>
      <c r="J5" s="235"/>
      <c r="K5" s="235"/>
      <c r="L5" s="235"/>
      <c r="M5" s="235"/>
      <c r="N5" s="235"/>
      <c r="O5" s="235"/>
      <c r="P5" s="235"/>
      <c r="Q5" s="235"/>
    </row>
    <row r="6" spans="2:19" x14ac:dyDescent="0.35">
      <c r="B6" s="235" t="s">
        <v>374</v>
      </c>
      <c r="C6" s="235"/>
      <c r="D6" s="235"/>
      <c r="E6" s="235"/>
      <c r="F6" s="235"/>
      <c r="G6" s="235"/>
      <c r="H6" s="235"/>
      <c r="I6" s="235"/>
      <c r="J6" s="235"/>
      <c r="K6" s="235"/>
      <c r="L6" s="235"/>
      <c r="M6" s="235"/>
      <c r="N6" s="235"/>
      <c r="O6" s="235"/>
      <c r="P6" s="235"/>
      <c r="Q6" s="235"/>
    </row>
    <row r="8" spans="2:19" ht="15" customHeight="1" x14ac:dyDescent="0.35">
      <c r="B8" s="13" t="s">
        <v>41</v>
      </c>
      <c r="I8" s="1"/>
      <c r="J8" s="1"/>
      <c r="K8" s="1"/>
      <c r="L8" s="1"/>
      <c r="M8" s="1"/>
      <c r="O8" s="1"/>
    </row>
    <row r="9" spans="2:19" ht="15" customHeight="1" x14ac:dyDescent="0.35">
      <c r="B9" s="236" t="s">
        <v>39</v>
      </c>
      <c r="C9" s="236" t="s">
        <v>55</v>
      </c>
      <c r="D9" s="236"/>
      <c r="E9" s="257" t="s">
        <v>40</v>
      </c>
      <c r="F9" s="257"/>
      <c r="G9" s="257"/>
      <c r="H9" s="257"/>
      <c r="I9" s="257"/>
      <c r="J9" s="257"/>
      <c r="K9" s="305" t="s">
        <v>44</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68">
        <v>1</v>
      </c>
      <c r="C11" s="360">
        <v>2</v>
      </c>
      <c r="D11" s="360"/>
      <c r="E11" s="282">
        <v>3</v>
      </c>
      <c r="F11" s="282"/>
      <c r="G11" s="282"/>
      <c r="H11" s="282"/>
      <c r="I11" s="282"/>
      <c r="J11" s="282"/>
      <c r="K11" s="283">
        <v>4</v>
      </c>
      <c r="L11" s="283"/>
      <c r="M11" s="283"/>
      <c r="N11" s="46">
        <v>5</v>
      </c>
      <c r="O11" s="282">
        <v>6</v>
      </c>
      <c r="P11" s="282"/>
      <c r="Q11" s="282"/>
      <c r="S11" s="48"/>
    </row>
    <row r="12" spans="2:19" ht="29.25" customHeight="1" x14ac:dyDescent="0.35">
      <c r="B12" s="62" t="s">
        <v>43</v>
      </c>
      <c r="C12" s="262" t="s">
        <v>375</v>
      </c>
      <c r="D12" s="263"/>
      <c r="E12" s="307" t="s">
        <v>343</v>
      </c>
      <c r="F12" s="307"/>
      <c r="G12" s="307"/>
      <c r="H12" s="307"/>
      <c r="I12" s="307"/>
      <c r="J12" s="307"/>
      <c r="K12" s="306">
        <v>0</v>
      </c>
      <c r="L12" s="306"/>
      <c r="M12" s="306"/>
      <c r="N12" s="12">
        <v>0</v>
      </c>
      <c r="O12" s="267">
        <f>O45</f>
        <v>6631</v>
      </c>
      <c r="P12" s="268"/>
      <c r="Q12" s="269"/>
    </row>
    <row r="13" spans="2:19" ht="31.5" customHeight="1" x14ac:dyDescent="0.35">
      <c r="B13" s="62" t="s">
        <v>45</v>
      </c>
      <c r="C13" s="262" t="s">
        <v>376</v>
      </c>
      <c r="D13" s="263"/>
      <c r="E13" s="279" t="s">
        <v>377</v>
      </c>
      <c r="F13" s="280"/>
      <c r="G13" s="280"/>
      <c r="H13" s="280"/>
      <c r="I13" s="280"/>
      <c r="J13" s="281"/>
      <c r="K13" s="264">
        <v>0</v>
      </c>
      <c r="L13" s="265"/>
      <c r="M13" s="266"/>
      <c r="N13" s="12">
        <v>0</v>
      </c>
      <c r="O13" s="267">
        <f>O46</f>
        <v>3360</v>
      </c>
      <c r="P13" s="268"/>
      <c r="Q13" s="269"/>
    </row>
    <row r="16" spans="2:19" x14ac:dyDescent="0.35">
      <c r="B16" s="13" t="s">
        <v>38</v>
      </c>
    </row>
    <row r="17" spans="2:19" x14ac:dyDescent="0.35">
      <c r="B17" s="273" t="s">
        <v>56</v>
      </c>
      <c r="C17" s="273"/>
      <c r="D17" s="273"/>
      <c r="E17" s="273"/>
      <c r="F17" s="273"/>
      <c r="G17" s="273"/>
      <c r="H17" s="273"/>
      <c r="I17" s="273"/>
      <c r="J17" s="273"/>
      <c r="K17" s="273"/>
      <c r="L17" s="273"/>
      <c r="M17" s="273"/>
      <c r="N17" s="273" t="s">
        <v>27</v>
      </c>
      <c r="O17" s="273"/>
      <c r="P17" s="273"/>
      <c r="Q17" s="273"/>
    </row>
    <row r="18" spans="2:19" s="47" customFormat="1" ht="12" x14ac:dyDescent="0.3">
      <c r="B18" s="242">
        <v>1</v>
      </c>
      <c r="C18" s="242"/>
      <c r="D18" s="242"/>
      <c r="E18" s="242"/>
      <c r="F18" s="242"/>
      <c r="G18" s="242"/>
      <c r="H18" s="242"/>
      <c r="I18" s="242"/>
      <c r="J18" s="242"/>
      <c r="K18" s="242"/>
      <c r="L18" s="242"/>
      <c r="M18" s="242"/>
      <c r="N18" s="242">
        <v>2</v>
      </c>
      <c r="O18" s="242"/>
      <c r="P18" s="242"/>
      <c r="Q18" s="242"/>
      <c r="S18" s="48"/>
    </row>
    <row r="19" spans="2:19" x14ac:dyDescent="0.35">
      <c r="B19" s="243" t="s">
        <v>28</v>
      </c>
      <c r="C19" s="243"/>
      <c r="D19" s="243"/>
      <c r="E19" s="243"/>
      <c r="F19" s="243"/>
      <c r="G19" s="243"/>
      <c r="H19" s="243"/>
      <c r="I19" s="243"/>
      <c r="J19" s="243"/>
      <c r="K19" s="243"/>
      <c r="L19" s="243"/>
      <c r="M19" s="243"/>
      <c r="N19" s="244">
        <f>N20+N22+N25</f>
        <v>11004463.77</v>
      </c>
      <c r="O19" s="244"/>
      <c r="P19" s="244"/>
      <c r="Q19" s="244"/>
    </row>
    <row r="20" spans="2:19" x14ac:dyDescent="0.35">
      <c r="B20" s="243" t="s">
        <v>29</v>
      </c>
      <c r="C20" s="243"/>
      <c r="D20" s="243"/>
      <c r="E20" s="243"/>
      <c r="F20" s="243"/>
      <c r="G20" s="243"/>
      <c r="H20" s="243"/>
      <c r="I20" s="243"/>
      <c r="J20" s="243"/>
      <c r="K20" s="243"/>
      <c r="L20" s="243"/>
      <c r="M20" s="243"/>
      <c r="N20" s="244">
        <v>0</v>
      </c>
      <c r="O20" s="244"/>
      <c r="P20" s="244"/>
      <c r="Q20" s="244"/>
    </row>
    <row r="21" spans="2:19" x14ac:dyDescent="0.35">
      <c r="B21" s="274" t="s">
        <v>18</v>
      </c>
      <c r="C21" s="275"/>
      <c r="D21" s="275"/>
      <c r="E21" s="275"/>
      <c r="F21" s="275"/>
      <c r="G21" s="275"/>
      <c r="H21" s="275"/>
      <c r="I21" s="275"/>
      <c r="J21" s="275"/>
      <c r="K21" s="275"/>
      <c r="L21" s="275"/>
      <c r="M21" s="276"/>
      <c r="N21" s="251">
        <v>0</v>
      </c>
      <c r="O21" s="251"/>
      <c r="P21" s="251"/>
      <c r="Q21" s="251"/>
    </row>
    <row r="22" spans="2:19" x14ac:dyDescent="0.35">
      <c r="B22" s="243" t="s">
        <v>30</v>
      </c>
      <c r="C22" s="243"/>
      <c r="D22" s="243"/>
      <c r="E22" s="243"/>
      <c r="F22" s="243"/>
      <c r="G22" s="243"/>
      <c r="H22" s="243"/>
      <c r="I22" s="243"/>
      <c r="J22" s="243"/>
      <c r="K22" s="243"/>
      <c r="L22" s="243"/>
      <c r="M22" s="243"/>
      <c r="N22" s="244">
        <f>N23+N24</f>
        <v>0</v>
      </c>
      <c r="O22" s="244"/>
      <c r="P22" s="244"/>
      <c r="Q22" s="244"/>
    </row>
    <row r="23" spans="2:19" x14ac:dyDescent="0.35">
      <c r="B23" s="255" t="s">
        <v>53</v>
      </c>
      <c r="C23" s="255"/>
      <c r="D23" s="255"/>
      <c r="E23" s="255"/>
      <c r="F23" s="255"/>
      <c r="G23" s="255"/>
      <c r="H23" s="255"/>
      <c r="I23" s="255"/>
      <c r="J23" s="255"/>
      <c r="K23" s="255"/>
      <c r="L23" s="255"/>
      <c r="M23" s="255"/>
      <c r="N23" s="251">
        <f>K69</f>
        <v>0</v>
      </c>
      <c r="O23" s="251"/>
      <c r="P23" s="251"/>
      <c r="Q23" s="251"/>
      <c r="R23" s="69"/>
    </row>
    <row r="24" spans="2:19" x14ac:dyDescent="0.35">
      <c r="B24" s="248" t="s">
        <v>171</v>
      </c>
      <c r="C24" s="249"/>
      <c r="D24" s="249"/>
      <c r="E24" s="249"/>
      <c r="F24" s="249"/>
      <c r="G24" s="249"/>
      <c r="H24" s="249"/>
      <c r="I24" s="249"/>
      <c r="J24" s="249"/>
      <c r="K24" s="249"/>
      <c r="L24" s="249"/>
      <c r="M24" s="250"/>
      <c r="N24" s="251">
        <v>0</v>
      </c>
      <c r="O24" s="251"/>
      <c r="P24" s="251"/>
      <c r="Q24" s="251"/>
      <c r="R24" s="69"/>
    </row>
    <row r="25" spans="2:19" x14ac:dyDescent="0.35">
      <c r="B25" s="243" t="s">
        <v>31</v>
      </c>
      <c r="C25" s="243"/>
      <c r="D25" s="243"/>
      <c r="E25" s="243"/>
      <c r="F25" s="243"/>
      <c r="G25" s="243"/>
      <c r="H25" s="243"/>
      <c r="I25" s="243"/>
      <c r="J25" s="243"/>
      <c r="K25" s="243"/>
      <c r="L25" s="243"/>
      <c r="M25" s="243"/>
      <c r="N25" s="244">
        <f>N26</f>
        <v>11004463.77</v>
      </c>
      <c r="O25" s="244"/>
      <c r="P25" s="244"/>
      <c r="Q25" s="244"/>
    </row>
    <row r="26" spans="2:19" x14ac:dyDescent="0.35">
      <c r="B26" s="255" t="s">
        <v>54</v>
      </c>
      <c r="C26" s="255"/>
      <c r="D26" s="255"/>
      <c r="E26" s="255"/>
      <c r="F26" s="255"/>
      <c r="G26" s="255"/>
      <c r="H26" s="255"/>
      <c r="I26" s="255"/>
      <c r="J26" s="255"/>
      <c r="K26" s="255"/>
      <c r="L26" s="255"/>
      <c r="M26" s="255"/>
      <c r="N26" s="251">
        <f>L69</f>
        <v>11004463.77</v>
      </c>
      <c r="O26" s="251"/>
      <c r="P26" s="251"/>
      <c r="Q26" s="251"/>
    </row>
    <row r="27" spans="2:19" x14ac:dyDescent="0.35">
      <c r="B27" s="243" t="s">
        <v>32</v>
      </c>
      <c r="C27" s="243"/>
      <c r="D27" s="243"/>
      <c r="E27" s="243"/>
      <c r="F27" s="243"/>
      <c r="G27" s="243"/>
      <c r="H27" s="243"/>
      <c r="I27" s="243"/>
      <c r="J27" s="243"/>
      <c r="K27" s="243"/>
      <c r="L27" s="243"/>
      <c r="M27" s="243"/>
      <c r="N27" s="244">
        <v>0</v>
      </c>
      <c r="O27" s="244"/>
      <c r="P27" s="244"/>
      <c r="Q27" s="244"/>
    </row>
    <row r="28" spans="2:19" x14ac:dyDescent="0.35">
      <c r="B28" s="308" t="s">
        <v>18</v>
      </c>
      <c r="C28" s="308"/>
      <c r="D28" s="308"/>
      <c r="E28" s="308"/>
      <c r="F28" s="308"/>
      <c r="G28" s="308"/>
      <c r="H28" s="308"/>
      <c r="I28" s="308"/>
      <c r="J28" s="308"/>
      <c r="K28" s="308"/>
      <c r="L28" s="308"/>
      <c r="M28" s="308"/>
      <c r="N28" s="251">
        <v>0</v>
      </c>
      <c r="O28" s="251"/>
      <c r="P28" s="251"/>
      <c r="Q28" s="251"/>
    </row>
    <row r="29" spans="2:19" x14ac:dyDescent="0.35">
      <c r="B29" s="252" t="s">
        <v>33</v>
      </c>
      <c r="C29" s="253"/>
      <c r="D29" s="253"/>
      <c r="E29" s="253"/>
      <c r="F29" s="253"/>
      <c r="G29" s="253"/>
      <c r="H29" s="253"/>
      <c r="I29" s="253"/>
      <c r="J29" s="253"/>
      <c r="K29" s="253"/>
      <c r="L29" s="253"/>
      <c r="M29" s="254"/>
      <c r="N29" s="244">
        <f>N30+N31+N32</f>
        <v>11004563.77</v>
      </c>
      <c r="O29" s="244"/>
      <c r="P29" s="244"/>
      <c r="Q29" s="244"/>
    </row>
    <row r="30" spans="2:19" x14ac:dyDescent="0.35">
      <c r="B30" s="255" t="s">
        <v>34</v>
      </c>
      <c r="C30" s="255"/>
      <c r="D30" s="255"/>
      <c r="E30" s="255"/>
      <c r="F30" s="255"/>
      <c r="G30" s="255"/>
      <c r="H30" s="255"/>
      <c r="I30" s="255"/>
      <c r="J30" s="255"/>
      <c r="K30" s="255"/>
      <c r="L30" s="255"/>
      <c r="M30" s="255"/>
      <c r="N30" s="251">
        <f>M69</f>
        <v>11004563.77</v>
      </c>
      <c r="O30" s="251"/>
      <c r="P30" s="251"/>
      <c r="Q30" s="251"/>
    </row>
    <row r="31" spans="2:19" x14ac:dyDescent="0.35">
      <c r="B31" s="255" t="s">
        <v>35</v>
      </c>
      <c r="C31" s="255"/>
      <c r="D31" s="255"/>
      <c r="E31" s="255"/>
      <c r="F31" s="255"/>
      <c r="G31" s="255"/>
      <c r="H31" s="255"/>
      <c r="I31" s="255"/>
      <c r="J31" s="255"/>
      <c r="K31" s="255"/>
      <c r="L31" s="255"/>
      <c r="M31" s="255"/>
      <c r="N31" s="251">
        <v>0</v>
      </c>
      <c r="O31" s="251"/>
      <c r="P31" s="251"/>
      <c r="Q31" s="251"/>
    </row>
    <row r="32" spans="2:19" x14ac:dyDescent="0.35">
      <c r="B32" s="255" t="s">
        <v>36</v>
      </c>
      <c r="C32" s="255"/>
      <c r="D32" s="255"/>
      <c r="E32" s="255"/>
      <c r="F32" s="255"/>
      <c r="G32" s="255"/>
      <c r="H32" s="255"/>
      <c r="I32" s="255"/>
      <c r="J32" s="255"/>
      <c r="K32" s="255"/>
      <c r="L32" s="255"/>
      <c r="M32" s="255"/>
      <c r="N32" s="251">
        <v>0</v>
      </c>
      <c r="O32" s="251"/>
      <c r="P32" s="251"/>
      <c r="Q32" s="251"/>
    </row>
    <row r="33" spans="2:19" x14ac:dyDescent="0.35">
      <c r="B33" s="243" t="s">
        <v>37</v>
      </c>
      <c r="C33" s="243"/>
      <c r="D33" s="243"/>
      <c r="E33" s="243"/>
      <c r="F33" s="243"/>
      <c r="G33" s="243"/>
      <c r="H33" s="243"/>
      <c r="I33" s="243"/>
      <c r="J33" s="243"/>
      <c r="K33" s="243"/>
      <c r="L33" s="243"/>
      <c r="M33" s="243"/>
      <c r="N33" s="244">
        <f>N19+N29</f>
        <v>22009027.539999999</v>
      </c>
      <c r="O33" s="244"/>
      <c r="P33" s="244"/>
      <c r="Q33" s="244"/>
    </row>
    <row r="36" spans="2:19" x14ac:dyDescent="0.35">
      <c r="B36" s="13" t="s">
        <v>25</v>
      </c>
    </row>
    <row r="37" spans="2:19" x14ac:dyDescent="0.35">
      <c r="B37" s="304" t="s">
        <v>57</v>
      </c>
      <c r="C37" s="304" t="s">
        <v>58</v>
      </c>
      <c r="D37" s="304" t="s">
        <v>0</v>
      </c>
      <c r="E37" s="304" t="s">
        <v>1</v>
      </c>
      <c r="F37" s="304" t="s">
        <v>59</v>
      </c>
      <c r="G37" s="304" t="s">
        <v>378</v>
      </c>
      <c r="H37" s="354" t="s">
        <v>2</v>
      </c>
      <c r="I37" s="303" t="s">
        <v>3</v>
      </c>
      <c r="J37" s="303"/>
      <c r="K37" s="303"/>
      <c r="L37" s="303"/>
      <c r="M37" s="303"/>
      <c r="N37" s="304" t="s">
        <v>60</v>
      </c>
      <c r="O37" s="304"/>
      <c r="P37" s="304" t="s">
        <v>4</v>
      </c>
      <c r="Q37" s="304" t="s">
        <v>5</v>
      </c>
    </row>
    <row r="38" spans="2:19" ht="26.25" customHeight="1" x14ac:dyDescent="0.35">
      <c r="B38" s="304"/>
      <c r="C38" s="304"/>
      <c r="D38" s="304"/>
      <c r="E38" s="304"/>
      <c r="F38" s="304"/>
      <c r="G38" s="304"/>
      <c r="H38" s="354"/>
      <c r="I38" s="303" t="s">
        <v>6</v>
      </c>
      <c r="J38" s="303" t="s">
        <v>7</v>
      </c>
      <c r="K38" s="303"/>
      <c r="L38" s="303"/>
      <c r="M38" s="303" t="s">
        <v>8</v>
      </c>
      <c r="N38" s="304" t="s">
        <v>301</v>
      </c>
      <c r="O38" s="304" t="s">
        <v>246</v>
      </c>
      <c r="P38" s="304"/>
      <c r="Q38" s="304"/>
    </row>
    <row r="39" spans="2:19" ht="52.5" x14ac:dyDescent="0.35">
      <c r="B39" s="304"/>
      <c r="C39" s="304"/>
      <c r="D39" s="304"/>
      <c r="E39" s="304"/>
      <c r="F39" s="304"/>
      <c r="G39" s="304"/>
      <c r="H39" s="354"/>
      <c r="I39" s="303"/>
      <c r="J39" s="10" t="s">
        <v>9</v>
      </c>
      <c r="K39" s="10" t="s">
        <v>10</v>
      </c>
      <c r="L39" s="10" t="s">
        <v>11</v>
      </c>
      <c r="M39" s="303"/>
      <c r="N39" s="304"/>
      <c r="O39" s="304"/>
      <c r="P39" s="304"/>
      <c r="Q39" s="304"/>
    </row>
    <row r="40" spans="2:19" s="47" customFormat="1" ht="12" x14ac:dyDescent="0.3">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35">
      <c r="B41" s="321" t="s">
        <v>379</v>
      </c>
      <c r="C41" s="289" t="s">
        <v>13</v>
      </c>
      <c r="D41" s="289" t="s">
        <v>380</v>
      </c>
      <c r="E41" s="289" t="s">
        <v>176</v>
      </c>
      <c r="F41" s="289" t="s">
        <v>14</v>
      </c>
      <c r="G41" s="289" t="s">
        <v>283</v>
      </c>
      <c r="H41" s="289" t="s">
        <v>15</v>
      </c>
      <c r="I41" s="292">
        <f>SUM(I48:I68)</f>
        <v>22009027.539999999</v>
      </c>
      <c r="J41" s="292">
        <f>SUM(J48:J68)</f>
        <v>0</v>
      </c>
      <c r="K41" s="292">
        <f>SUM(K48:K68)</f>
        <v>0</v>
      </c>
      <c r="L41" s="292">
        <f>SUM(L48:L68)</f>
        <v>11004463.77</v>
      </c>
      <c r="M41" s="292">
        <f>SUM(M48:M68)</f>
        <v>11004563.77</v>
      </c>
      <c r="N41" s="44" t="s">
        <v>381</v>
      </c>
      <c r="O41" s="126">
        <f>O58+O63</f>
        <v>7.0730000000000004</v>
      </c>
      <c r="P41" s="289" t="s">
        <v>315</v>
      </c>
      <c r="Q41" s="289" t="s">
        <v>609</v>
      </c>
    </row>
    <row r="42" spans="2:19" ht="22.9" customHeight="1" x14ac:dyDescent="0.35">
      <c r="B42" s="321"/>
      <c r="C42" s="289"/>
      <c r="D42" s="289"/>
      <c r="E42" s="289"/>
      <c r="F42" s="289"/>
      <c r="G42" s="289"/>
      <c r="H42" s="289"/>
      <c r="I42" s="292"/>
      <c r="J42" s="292"/>
      <c r="K42" s="292"/>
      <c r="L42" s="292"/>
      <c r="M42" s="292"/>
      <c r="N42" s="44" t="s">
        <v>383</v>
      </c>
      <c r="O42" s="126">
        <f>O48+O53+O59+O64</f>
        <v>72.528000000000006</v>
      </c>
      <c r="P42" s="289"/>
      <c r="Q42" s="289"/>
    </row>
    <row r="43" spans="2:19" ht="21" x14ac:dyDescent="0.35">
      <c r="B43" s="321"/>
      <c r="C43" s="289"/>
      <c r="D43" s="289"/>
      <c r="E43" s="289"/>
      <c r="F43" s="289"/>
      <c r="G43" s="289"/>
      <c r="H43" s="289"/>
      <c r="I43" s="292"/>
      <c r="J43" s="292"/>
      <c r="K43" s="292"/>
      <c r="L43" s="292"/>
      <c r="M43" s="292"/>
      <c r="N43" s="44" t="s">
        <v>384</v>
      </c>
      <c r="O43" s="41">
        <f>O49+O54+O60+O65</f>
        <v>3209</v>
      </c>
      <c r="P43" s="289"/>
      <c r="Q43" s="289"/>
    </row>
    <row r="44" spans="2:19" ht="21" x14ac:dyDescent="0.35">
      <c r="B44" s="321"/>
      <c r="C44" s="289"/>
      <c r="D44" s="289"/>
      <c r="E44" s="289"/>
      <c r="F44" s="289"/>
      <c r="G44" s="289"/>
      <c r="H44" s="289"/>
      <c r="I44" s="292"/>
      <c r="J44" s="292"/>
      <c r="K44" s="292"/>
      <c r="L44" s="292"/>
      <c r="M44" s="292"/>
      <c r="N44" s="44" t="s">
        <v>387</v>
      </c>
      <c r="O44" s="41">
        <f>O52+O57+O68</f>
        <v>2873</v>
      </c>
      <c r="P44" s="289"/>
      <c r="Q44" s="289"/>
    </row>
    <row r="45" spans="2:19" ht="21" x14ac:dyDescent="0.35">
      <c r="B45" s="321"/>
      <c r="C45" s="289"/>
      <c r="D45" s="289"/>
      <c r="E45" s="289"/>
      <c r="F45" s="289"/>
      <c r="G45" s="289"/>
      <c r="H45" s="289"/>
      <c r="I45" s="292"/>
      <c r="J45" s="292"/>
      <c r="K45" s="292"/>
      <c r="L45" s="292"/>
      <c r="M45" s="292"/>
      <c r="N45" s="44" t="s">
        <v>385</v>
      </c>
      <c r="O45" s="41">
        <f>O50+O55+O61+O66</f>
        <v>6631</v>
      </c>
      <c r="P45" s="289"/>
      <c r="Q45" s="289"/>
    </row>
    <row r="46" spans="2:19" ht="21" x14ac:dyDescent="0.35">
      <c r="B46" s="321"/>
      <c r="C46" s="289"/>
      <c r="D46" s="289"/>
      <c r="E46" s="289"/>
      <c r="F46" s="289"/>
      <c r="G46" s="289"/>
      <c r="H46" s="289"/>
      <c r="I46" s="292"/>
      <c r="J46" s="292"/>
      <c r="K46" s="292"/>
      <c r="L46" s="292"/>
      <c r="M46" s="292"/>
      <c r="N46" s="44" t="s">
        <v>386</v>
      </c>
      <c r="O46" s="41">
        <f>O51+O56+O62+O67</f>
        <v>3360</v>
      </c>
      <c r="P46" s="289"/>
      <c r="Q46" s="289"/>
    </row>
    <row r="47" spans="2:19" ht="21" x14ac:dyDescent="0.35">
      <c r="B47" s="42" t="s">
        <v>16</v>
      </c>
      <c r="C47" s="43"/>
      <c r="D47" s="43"/>
      <c r="E47" s="43"/>
      <c r="F47" s="43"/>
      <c r="G47" s="43"/>
      <c r="H47" s="43"/>
      <c r="I47" s="58"/>
      <c r="J47" s="58"/>
      <c r="K47" s="60"/>
      <c r="L47" s="60"/>
      <c r="M47" s="58"/>
      <c r="N47" s="43"/>
      <c r="O47" s="72"/>
      <c r="P47" s="73"/>
      <c r="Q47" s="43"/>
    </row>
    <row r="48" spans="2:19" ht="23.25" customHeight="1" x14ac:dyDescent="0.35">
      <c r="B48" s="309" t="s">
        <v>388</v>
      </c>
      <c r="C48" s="200"/>
      <c r="D48" s="315" t="s">
        <v>681</v>
      </c>
      <c r="E48" s="315" t="s">
        <v>20</v>
      </c>
      <c r="F48" s="200"/>
      <c r="G48" s="315" t="s">
        <v>283</v>
      </c>
      <c r="H48" s="200"/>
      <c r="I48" s="411">
        <f>SUM(J48:M52)</f>
        <v>2100000</v>
      </c>
      <c r="J48" s="411">
        <v>0</v>
      </c>
      <c r="K48" s="411">
        <v>0</v>
      </c>
      <c r="L48" s="411">
        <v>1050000</v>
      </c>
      <c r="M48" s="411">
        <v>1050000</v>
      </c>
      <c r="N48" s="40" t="s">
        <v>383</v>
      </c>
      <c r="O48" s="38">
        <v>3.9</v>
      </c>
      <c r="P48" s="315" t="s">
        <v>313</v>
      </c>
      <c r="Q48" s="315" t="s">
        <v>609</v>
      </c>
    </row>
    <row r="49" spans="2:17" ht="21" x14ac:dyDescent="0.35">
      <c r="B49" s="310"/>
      <c r="C49" s="201"/>
      <c r="D49" s="316"/>
      <c r="E49" s="316"/>
      <c r="F49" s="201"/>
      <c r="G49" s="316"/>
      <c r="H49" s="201"/>
      <c r="I49" s="431"/>
      <c r="J49" s="431"/>
      <c r="K49" s="431"/>
      <c r="L49" s="431"/>
      <c r="M49" s="431"/>
      <c r="N49" s="40" t="s">
        <v>384</v>
      </c>
      <c r="O49" s="38">
        <v>380</v>
      </c>
      <c r="P49" s="316"/>
      <c r="Q49" s="316"/>
    </row>
    <row r="50" spans="2:17" ht="21" x14ac:dyDescent="0.35">
      <c r="B50" s="310"/>
      <c r="C50" s="201"/>
      <c r="D50" s="316"/>
      <c r="E50" s="316"/>
      <c r="F50" s="201"/>
      <c r="G50" s="316"/>
      <c r="H50" s="201"/>
      <c r="I50" s="431"/>
      <c r="J50" s="431"/>
      <c r="K50" s="431"/>
      <c r="L50" s="431"/>
      <c r="M50" s="431"/>
      <c r="N50" s="40" t="s">
        <v>385</v>
      </c>
      <c r="O50" s="38">
        <v>4169</v>
      </c>
      <c r="P50" s="316"/>
      <c r="Q50" s="316"/>
    </row>
    <row r="51" spans="2:17" ht="21" x14ac:dyDescent="0.35">
      <c r="B51" s="310"/>
      <c r="C51" s="201"/>
      <c r="D51" s="316"/>
      <c r="E51" s="316"/>
      <c r="F51" s="201"/>
      <c r="G51" s="316"/>
      <c r="H51" s="201"/>
      <c r="I51" s="431"/>
      <c r="J51" s="431"/>
      <c r="K51" s="431"/>
      <c r="L51" s="431"/>
      <c r="M51" s="431"/>
      <c r="N51" s="40" t="s">
        <v>386</v>
      </c>
      <c r="O51" s="38">
        <v>500</v>
      </c>
      <c r="P51" s="316"/>
      <c r="Q51" s="316"/>
    </row>
    <row r="52" spans="2:17" x14ac:dyDescent="0.35">
      <c r="B52" s="311"/>
      <c r="C52" s="202"/>
      <c r="D52" s="317"/>
      <c r="E52" s="317"/>
      <c r="F52" s="202"/>
      <c r="G52" s="317"/>
      <c r="H52" s="202"/>
      <c r="I52" s="412"/>
      <c r="J52" s="412"/>
      <c r="K52" s="412"/>
      <c r="L52" s="412"/>
      <c r="M52" s="412"/>
      <c r="N52" s="40" t="s">
        <v>387</v>
      </c>
      <c r="O52" s="38">
        <v>1920</v>
      </c>
      <c r="P52" s="317"/>
      <c r="Q52" s="317"/>
    </row>
    <row r="53" spans="2:17" ht="24" customHeight="1" x14ac:dyDescent="0.35">
      <c r="B53" s="309" t="s">
        <v>389</v>
      </c>
      <c r="C53" s="312"/>
      <c r="D53" s="315" t="s">
        <v>390</v>
      </c>
      <c r="E53" s="297" t="s">
        <v>18</v>
      </c>
      <c r="F53" s="312"/>
      <c r="G53" s="315" t="s">
        <v>283</v>
      </c>
      <c r="H53" s="312"/>
      <c r="I53" s="411">
        <f>SUM(J53:M57)</f>
        <v>7538800</v>
      </c>
      <c r="J53" s="411">
        <v>0</v>
      </c>
      <c r="K53" s="411">
        <v>0</v>
      </c>
      <c r="L53" s="411">
        <v>3769400</v>
      </c>
      <c r="M53" s="411">
        <v>3769400</v>
      </c>
      <c r="N53" s="40" t="s">
        <v>383</v>
      </c>
      <c r="O53" s="38">
        <v>27</v>
      </c>
      <c r="P53" s="315" t="s">
        <v>24</v>
      </c>
      <c r="Q53" s="315" t="s">
        <v>279</v>
      </c>
    </row>
    <row r="54" spans="2:17" ht="21" x14ac:dyDescent="0.35">
      <c r="B54" s="310"/>
      <c r="C54" s="313"/>
      <c r="D54" s="316"/>
      <c r="E54" s="298"/>
      <c r="F54" s="313"/>
      <c r="G54" s="316"/>
      <c r="H54" s="313"/>
      <c r="I54" s="431"/>
      <c r="J54" s="431"/>
      <c r="K54" s="431"/>
      <c r="L54" s="431"/>
      <c r="M54" s="431"/>
      <c r="N54" s="40" t="s">
        <v>384</v>
      </c>
      <c r="O54" s="38">
        <v>1161</v>
      </c>
      <c r="P54" s="316"/>
      <c r="Q54" s="316"/>
    </row>
    <row r="55" spans="2:17" ht="21" x14ac:dyDescent="0.35">
      <c r="B55" s="310"/>
      <c r="C55" s="313"/>
      <c r="D55" s="316"/>
      <c r="E55" s="298"/>
      <c r="F55" s="313"/>
      <c r="G55" s="316"/>
      <c r="H55" s="313"/>
      <c r="I55" s="431"/>
      <c r="J55" s="431"/>
      <c r="K55" s="431"/>
      <c r="L55" s="431"/>
      <c r="M55" s="431"/>
      <c r="N55" s="40" t="s">
        <v>385</v>
      </c>
      <c r="O55" s="38">
        <v>2182</v>
      </c>
      <c r="P55" s="316"/>
      <c r="Q55" s="316"/>
    </row>
    <row r="56" spans="2:17" ht="21" x14ac:dyDescent="0.35">
      <c r="B56" s="310"/>
      <c r="C56" s="313"/>
      <c r="D56" s="316"/>
      <c r="E56" s="298"/>
      <c r="F56" s="313"/>
      <c r="G56" s="316"/>
      <c r="H56" s="313"/>
      <c r="I56" s="431"/>
      <c r="J56" s="431"/>
      <c r="K56" s="431"/>
      <c r="L56" s="431"/>
      <c r="M56" s="431"/>
      <c r="N56" s="40" t="s">
        <v>386</v>
      </c>
      <c r="O56" s="38">
        <v>1176</v>
      </c>
      <c r="P56" s="316"/>
      <c r="Q56" s="316"/>
    </row>
    <row r="57" spans="2:17" x14ac:dyDescent="0.35">
      <c r="B57" s="311"/>
      <c r="C57" s="314"/>
      <c r="D57" s="317"/>
      <c r="E57" s="299"/>
      <c r="F57" s="314"/>
      <c r="G57" s="317"/>
      <c r="H57" s="314"/>
      <c r="I57" s="412"/>
      <c r="J57" s="412"/>
      <c r="K57" s="412"/>
      <c r="L57" s="412"/>
      <c r="M57" s="412"/>
      <c r="N57" s="40" t="s">
        <v>387</v>
      </c>
      <c r="O57" s="38">
        <v>893</v>
      </c>
      <c r="P57" s="317"/>
      <c r="Q57" s="317"/>
    </row>
    <row r="58" spans="2:17" ht="22.5" customHeight="1" x14ac:dyDescent="0.35">
      <c r="B58" s="290" t="s">
        <v>391</v>
      </c>
      <c r="C58" s="291"/>
      <c r="D58" s="285" t="s">
        <v>401</v>
      </c>
      <c r="E58" s="285" t="s">
        <v>26</v>
      </c>
      <c r="F58" s="291"/>
      <c r="G58" s="285" t="s">
        <v>283</v>
      </c>
      <c r="H58" s="291"/>
      <c r="I58" s="286">
        <f>SUM(J58:M62)</f>
        <v>6667127.54</v>
      </c>
      <c r="J58" s="286">
        <v>0</v>
      </c>
      <c r="K58" s="286">
        <v>0</v>
      </c>
      <c r="L58" s="286">
        <v>3333563.77</v>
      </c>
      <c r="M58" s="286">
        <v>3333563.77</v>
      </c>
      <c r="N58" s="40" t="s">
        <v>381</v>
      </c>
      <c r="O58" s="38">
        <v>2.7730000000000001</v>
      </c>
      <c r="P58" s="285" t="s">
        <v>24</v>
      </c>
      <c r="Q58" s="285" t="s">
        <v>279</v>
      </c>
    </row>
    <row r="59" spans="2:17" ht="21" x14ac:dyDescent="0.35">
      <c r="B59" s="290"/>
      <c r="C59" s="291"/>
      <c r="D59" s="285"/>
      <c r="E59" s="285"/>
      <c r="F59" s="291"/>
      <c r="G59" s="285"/>
      <c r="H59" s="291"/>
      <c r="I59" s="286"/>
      <c r="J59" s="286"/>
      <c r="K59" s="286"/>
      <c r="L59" s="286"/>
      <c r="M59" s="286"/>
      <c r="N59" s="40" t="s">
        <v>383</v>
      </c>
      <c r="O59" s="38">
        <v>25.928000000000001</v>
      </c>
      <c r="P59" s="285"/>
      <c r="Q59" s="285"/>
    </row>
    <row r="60" spans="2:17" ht="21" x14ac:dyDescent="0.35">
      <c r="B60" s="290"/>
      <c r="C60" s="291"/>
      <c r="D60" s="285"/>
      <c r="E60" s="285"/>
      <c r="F60" s="291"/>
      <c r="G60" s="285"/>
      <c r="H60" s="291"/>
      <c r="I60" s="286"/>
      <c r="J60" s="286"/>
      <c r="K60" s="286"/>
      <c r="L60" s="286"/>
      <c r="M60" s="286"/>
      <c r="N60" s="40" t="s">
        <v>384</v>
      </c>
      <c r="O60" s="38">
        <v>600</v>
      </c>
      <c r="P60" s="285"/>
      <c r="Q60" s="285"/>
    </row>
    <row r="61" spans="2:17" ht="21" x14ac:dyDescent="0.35">
      <c r="B61" s="290"/>
      <c r="C61" s="291"/>
      <c r="D61" s="285"/>
      <c r="E61" s="285"/>
      <c r="F61" s="291"/>
      <c r="G61" s="285"/>
      <c r="H61" s="291"/>
      <c r="I61" s="286"/>
      <c r="J61" s="286"/>
      <c r="K61" s="286"/>
      <c r="L61" s="286"/>
      <c r="M61" s="286"/>
      <c r="N61" s="40" t="s">
        <v>385</v>
      </c>
      <c r="O61" s="38">
        <v>70</v>
      </c>
      <c r="P61" s="285"/>
      <c r="Q61" s="285"/>
    </row>
    <row r="62" spans="2:17" ht="21" x14ac:dyDescent="0.35">
      <c r="B62" s="290"/>
      <c r="C62" s="291"/>
      <c r="D62" s="285"/>
      <c r="E62" s="285"/>
      <c r="F62" s="291"/>
      <c r="G62" s="285"/>
      <c r="H62" s="291"/>
      <c r="I62" s="286"/>
      <c r="J62" s="286"/>
      <c r="K62" s="286"/>
      <c r="L62" s="286"/>
      <c r="M62" s="286"/>
      <c r="N62" s="40" t="s">
        <v>386</v>
      </c>
      <c r="O62" s="38">
        <v>766</v>
      </c>
      <c r="P62" s="285"/>
      <c r="Q62" s="285"/>
    </row>
    <row r="63" spans="2:17" ht="21" x14ac:dyDescent="0.35">
      <c r="B63" s="290" t="s">
        <v>392</v>
      </c>
      <c r="C63" s="291"/>
      <c r="D63" s="285" t="s">
        <v>393</v>
      </c>
      <c r="E63" s="285" t="s">
        <v>22</v>
      </c>
      <c r="F63" s="291"/>
      <c r="G63" s="285" t="s">
        <v>283</v>
      </c>
      <c r="H63" s="291"/>
      <c r="I63" s="286">
        <f>SUM(J63:M68)</f>
        <v>5703100</v>
      </c>
      <c r="J63" s="286">
        <v>0</v>
      </c>
      <c r="K63" s="286">
        <v>0</v>
      </c>
      <c r="L63" s="286">
        <v>2851500</v>
      </c>
      <c r="M63" s="286">
        <v>2851600</v>
      </c>
      <c r="N63" s="40" t="s">
        <v>381</v>
      </c>
      <c r="O63" s="38">
        <v>4.3</v>
      </c>
      <c r="P63" s="285" t="s">
        <v>315</v>
      </c>
      <c r="Q63" s="285" t="s">
        <v>382</v>
      </c>
    </row>
    <row r="64" spans="2:17" ht="21" x14ac:dyDescent="0.35">
      <c r="B64" s="290"/>
      <c r="C64" s="291"/>
      <c r="D64" s="285"/>
      <c r="E64" s="285"/>
      <c r="F64" s="291"/>
      <c r="G64" s="285"/>
      <c r="H64" s="291"/>
      <c r="I64" s="286"/>
      <c r="J64" s="286"/>
      <c r="K64" s="286"/>
      <c r="L64" s="286"/>
      <c r="M64" s="286"/>
      <c r="N64" s="40" t="s">
        <v>383</v>
      </c>
      <c r="O64" s="38">
        <v>15.7</v>
      </c>
      <c r="P64" s="285"/>
      <c r="Q64" s="285"/>
    </row>
    <row r="65" spans="2:19" ht="21" x14ac:dyDescent="0.35">
      <c r="B65" s="290"/>
      <c r="C65" s="291"/>
      <c r="D65" s="285"/>
      <c r="E65" s="285"/>
      <c r="F65" s="291"/>
      <c r="G65" s="285"/>
      <c r="H65" s="291"/>
      <c r="I65" s="286"/>
      <c r="J65" s="286"/>
      <c r="K65" s="286"/>
      <c r="L65" s="286"/>
      <c r="M65" s="286"/>
      <c r="N65" s="40" t="s">
        <v>384</v>
      </c>
      <c r="O65" s="38">
        <v>1068</v>
      </c>
      <c r="P65" s="285"/>
      <c r="Q65" s="285"/>
    </row>
    <row r="66" spans="2:19" ht="21" x14ac:dyDescent="0.35">
      <c r="B66" s="290"/>
      <c r="C66" s="291"/>
      <c r="D66" s="285"/>
      <c r="E66" s="285"/>
      <c r="F66" s="291"/>
      <c r="G66" s="285"/>
      <c r="H66" s="291"/>
      <c r="I66" s="286"/>
      <c r="J66" s="286"/>
      <c r="K66" s="286"/>
      <c r="L66" s="286"/>
      <c r="M66" s="286"/>
      <c r="N66" s="40" t="s">
        <v>385</v>
      </c>
      <c r="O66" s="38">
        <v>210</v>
      </c>
      <c r="P66" s="285"/>
      <c r="Q66" s="285"/>
    </row>
    <row r="67" spans="2:19" ht="21" x14ac:dyDescent="0.35">
      <c r="B67" s="290"/>
      <c r="C67" s="291"/>
      <c r="D67" s="285"/>
      <c r="E67" s="285"/>
      <c r="F67" s="291"/>
      <c r="G67" s="285"/>
      <c r="H67" s="291"/>
      <c r="I67" s="286"/>
      <c r="J67" s="286"/>
      <c r="K67" s="286"/>
      <c r="L67" s="286"/>
      <c r="M67" s="286"/>
      <c r="N67" s="40" t="s">
        <v>386</v>
      </c>
      <c r="O67" s="38">
        <v>918</v>
      </c>
      <c r="P67" s="285"/>
      <c r="Q67" s="285"/>
    </row>
    <row r="68" spans="2:19" x14ac:dyDescent="0.35">
      <c r="B68" s="290"/>
      <c r="C68" s="291"/>
      <c r="D68" s="285"/>
      <c r="E68" s="285"/>
      <c r="F68" s="291"/>
      <c r="G68" s="285"/>
      <c r="H68" s="291"/>
      <c r="I68" s="286"/>
      <c r="J68" s="286"/>
      <c r="K68" s="286"/>
      <c r="L68" s="286"/>
      <c r="M68" s="286"/>
      <c r="N68" s="40" t="s">
        <v>387</v>
      </c>
      <c r="O68" s="39">
        <v>60</v>
      </c>
      <c r="P68" s="285"/>
      <c r="Q68" s="285"/>
    </row>
    <row r="69" spans="2:19" x14ac:dyDescent="0.35">
      <c r="B69" s="287" t="s">
        <v>12</v>
      </c>
      <c r="C69" s="287"/>
      <c r="D69" s="287"/>
      <c r="E69" s="287"/>
      <c r="F69" s="287"/>
      <c r="G69" s="287"/>
      <c r="H69" s="287"/>
      <c r="I69" s="9">
        <f>I41</f>
        <v>22009027.539999999</v>
      </c>
      <c r="J69" s="9">
        <f>J41</f>
        <v>0</v>
      </c>
      <c r="K69" s="9">
        <f>K41</f>
        <v>0</v>
      </c>
      <c r="L69" s="9">
        <f>L41</f>
        <v>11004463.77</v>
      </c>
      <c r="M69" s="9">
        <f>M41</f>
        <v>11004563.77</v>
      </c>
      <c r="N69" s="288"/>
      <c r="O69" s="288"/>
      <c r="P69" s="288"/>
      <c r="Q69" s="288"/>
    </row>
    <row r="70" spans="2:19" ht="14.5" customHeight="1" x14ac:dyDescent="0.35">
      <c r="B70" s="24"/>
      <c r="C70" s="277"/>
      <c r="D70" s="277"/>
      <c r="E70" s="277"/>
      <c r="F70" s="277"/>
      <c r="G70" s="277"/>
      <c r="H70" s="277"/>
      <c r="I70" s="277"/>
      <c r="J70" s="277"/>
      <c r="K70" s="277"/>
      <c r="L70" s="277"/>
      <c r="M70" s="277"/>
      <c r="N70" s="277"/>
      <c r="O70" s="277"/>
      <c r="P70" s="277"/>
      <c r="Q70" s="277"/>
    </row>
    <row r="72" spans="2:19" x14ac:dyDescent="0.35">
      <c r="B72" s="21" t="s">
        <v>152</v>
      </c>
    </row>
    <row r="73" spans="2:19" ht="15" customHeight="1" x14ac:dyDescent="0.35">
      <c r="B73" s="14" t="s">
        <v>39</v>
      </c>
      <c r="C73" s="273" t="s">
        <v>153</v>
      </c>
      <c r="D73" s="273"/>
      <c r="E73" s="273"/>
      <c r="F73" s="351" t="s">
        <v>154</v>
      </c>
      <c r="G73" s="352"/>
      <c r="H73" s="352"/>
      <c r="I73" s="352"/>
      <c r="J73" s="353"/>
      <c r="K73" s="273" t="s">
        <v>155</v>
      </c>
      <c r="L73" s="273"/>
      <c r="M73" s="273"/>
      <c r="N73" s="273"/>
      <c r="O73" s="273"/>
      <c r="P73" s="273"/>
      <c r="Q73" s="273"/>
    </row>
    <row r="74" spans="2:19" s="47" customFormat="1" ht="12" x14ac:dyDescent="0.3">
      <c r="B74" s="56">
        <v>1</v>
      </c>
      <c r="C74" s="242">
        <v>2</v>
      </c>
      <c r="D74" s="242"/>
      <c r="E74" s="242"/>
      <c r="F74" s="327">
        <v>3</v>
      </c>
      <c r="G74" s="328"/>
      <c r="H74" s="328"/>
      <c r="I74" s="328"/>
      <c r="J74" s="329"/>
      <c r="K74" s="242">
        <v>4</v>
      </c>
      <c r="L74" s="242"/>
      <c r="M74" s="242"/>
      <c r="N74" s="242"/>
      <c r="O74" s="242"/>
      <c r="P74" s="242"/>
      <c r="Q74" s="242"/>
      <c r="S74" s="48"/>
    </row>
    <row r="75" spans="2:19" s="18" customFormat="1" ht="14" x14ac:dyDescent="0.3">
      <c r="B75" s="22"/>
      <c r="C75" s="330" t="s">
        <v>164</v>
      </c>
      <c r="D75" s="331"/>
      <c r="E75" s="332"/>
      <c r="F75" s="333"/>
      <c r="G75" s="334"/>
      <c r="H75" s="334"/>
      <c r="I75" s="334"/>
      <c r="J75" s="335"/>
      <c r="K75" s="336"/>
      <c r="L75" s="336"/>
      <c r="M75" s="336"/>
      <c r="N75" s="336"/>
      <c r="O75" s="336"/>
      <c r="P75" s="336"/>
      <c r="Q75" s="336"/>
      <c r="S75" s="26"/>
    </row>
    <row r="78" spans="2:19" x14ac:dyDescent="0.35">
      <c r="B78" s="21" t="s">
        <v>156</v>
      </c>
    </row>
    <row r="79" spans="2:19" ht="15" customHeight="1" x14ac:dyDescent="0.35">
      <c r="B79" s="14" t="s">
        <v>39</v>
      </c>
      <c r="C79" s="273" t="s">
        <v>157</v>
      </c>
      <c r="D79" s="273"/>
      <c r="E79" s="273"/>
      <c r="F79" s="273" t="s">
        <v>154</v>
      </c>
      <c r="G79" s="273"/>
      <c r="H79" s="273"/>
      <c r="I79" s="273"/>
      <c r="J79" s="273"/>
      <c r="K79" s="273" t="s">
        <v>158</v>
      </c>
      <c r="L79" s="273"/>
      <c r="M79" s="273"/>
      <c r="N79" s="273"/>
      <c r="O79" s="273"/>
      <c r="P79" s="273"/>
      <c r="Q79" s="273"/>
    </row>
    <row r="80" spans="2:19" s="47" customFormat="1" ht="11.25" customHeight="1" x14ac:dyDescent="0.3">
      <c r="B80" s="56">
        <v>1</v>
      </c>
      <c r="C80" s="242">
        <v>2</v>
      </c>
      <c r="D80" s="242"/>
      <c r="E80" s="242"/>
      <c r="F80" s="242">
        <v>3</v>
      </c>
      <c r="G80" s="242"/>
      <c r="H80" s="242"/>
      <c r="I80" s="242"/>
      <c r="J80" s="242"/>
      <c r="K80" s="242">
        <v>4</v>
      </c>
      <c r="L80" s="242"/>
      <c r="M80" s="242"/>
      <c r="N80" s="242"/>
      <c r="O80" s="242"/>
      <c r="P80" s="242"/>
      <c r="Q80" s="242"/>
      <c r="S80" s="48"/>
    </row>
    <row r="81" spans="2:19" s="18" customFormat="1" ht="14" x14ac:dyDescent="0.3">
      <c r="B81" s="22"/>
      <c r="C81" s="247" t="s">
        <v>164</v>
      </c>
      <c r="D81" s="247"/>
      <c r="E81" s="247"/>
      <c r="F81" s="346"/>
      <c r="G81" s="346"/>
      <c r="H81" s="346"/>
      <c r="I81" s="346"/>
      <c r="J81" s="346"/>
      <c r="K81" s="336"/>
      <c r="L81" s="336"/>
      <c r="M81" s="336"/>
      <c r="N81" s="336"/>
      <c r="O81" s="336"/>
      <c r="P81" s="336"/>
      <c r="Q81" s="336"/>
      <c r="S81" s="26"/>
    </row>
    <row r="84" spans="2:19" x14ac:dyDescent="0.35">
      <c r="B84" s="21" t="s">
        <v>159</v>
      </c>
    </row>
    <row r="85" spans="2:19" ht="47.25" customHeight="1" x14ac:dyDescent="0.35">
      <c r="B85" s="11" t="s">
        <v>39</v>
      </c>
      <c r="C85" s="236" t="s">
        <v>160</v>
      </c>
      <c r="D85" s="236"/>
      <c r="E85" s="236"/>
      <c r="F85" s="337" t="s">
        <v>161</v>
      </c>
      <c r="G85" s="338"/>
      <c r="H85" s="338"/>
      <c r="I85" s="338"/>
      <c r="J85" s="338"/>
      <c r="K85" s="338"/>
      <c r="L85" s="338"/>
      <c r="M85" s="338"/>
      <c r="N85" s="338"/>
      <c r="O85" s="338"/>
      <c r="P85" s="338"/>
      <c r="Q85" s="339"/>
    </row>
    <row r="86" spans="2:19" s="64" customFormat="1" ht="12" x14ac:dyDescent="0.3">
      <c r="B86" s="63">
        <v>1</v>
      </c>
      <c r="C86" s="345">
        <v>2</v>
      </c>
      <c r="D86" s="345"/>
      <c r="E86" s="345"/>
      <c r="F86" s="340">
        <v>3</v>
      </c>
      <c r="G86" s="341"/>
      <c r="H86" s="341"/>
      <c r="I86" s="341"/>
      <c r="J86" s="341"/>
      <c r="K86" s="341"/>
      <c r="L86" s="341"/>
      <c r="M86" s="341"/>
      <c r="N86" s="341"/>
      <c r="O86" s="341"/>
      <c r="P86" s="341"/>
      <c r="Q86" s="342"/>
      <c r="S86" s="48"/>
    </row>
    <row r="87" spans="2:19" s="18" customFormat="1" ht="108" customHeight="1" x14ac:dyDescent="0.3">
      <c r="B87" s="12" t="s">
        <v>69</v>
      </c>
      <c r="C87" s="344" t="s">
        <v>394</v>
      </c>
      <c r="D87" s="344"/>
      <c r="E87" s="344"/>
      <c r="F87" s="347" t="s">
        <v>527</v>
      </c>
      <c r="G87" s="348"/>
      <c r="H87" s="348"/>
      <c r="I87" s="348"/>
      <c r="J87" s="348"/>
      <c r="K87" s="348"/>
      <c r="L87" s="348"/>
      <c r="M87" s="348"/>
      <c r="N87" s="348"/>
      <c r="O87" s="348"/>
      <c r="P87" s="348"/>
      <c r="Q87" s="349"/>
      <c r="S87" s="26"/>
    </row>
    <row r="88" spans="2:19" s="18" customFormat="1" ht="14" x14ac:dyDescent="0.3">
      <c r="C88" s="65"/>
      <c r="D88" s="65"/>
      <c r="E88" s="65"/>
      <c r="F88" s="65"/>
      <c r="G88" s="65"/>
      <c r="H88" s="65"/>
      <c r="I88" s="59"/>
      <c r="J88" s="59"/>
      <c r="K88" s="59"/>
      <c r="L88" s="59"/>
      <c r="M88" s="59"/>
      <c r="N88" s="59"/>
      <c r="O88" s="59"/>
      <c r="P88" s="59"/>
      <c r="Q88" s="59"/>
      <c r="S88" s="26"/>
    </row>
    <row r="90" spans="2:19" x14ac:dyDescent="0.35">
      <c r="B90" s="21" t="s">
        <v>162</v>
      </c>
    </row>
    <row r="91" spans="2:19" x14ac:dyDescent="0.35">
      <c r="B91" s="14" t="s">
        <v>39</v>
      </c>
      <c r="C91" s="273" t="s">
        <v>163</v>
      </c>
      <c r="D91" s="273"/>
      <c r="E91" s="273"/>
      <c r="F91" s="273"/>
      <c r="G91" s="273"/>
      <c r="H91" s="273"/>
      <c r="I91" s="273"/>
      <c r="J91" s="273"/>
      <c r="K91" s="273"/>
      <c r="L91" s="273"/>
      <c r="M91" s="273"/>
      <c r="N91" s="273"/>
      <c r="O91" s="273"/>
      <c r="P91" s="273"/>
      <c r="Q91" s="273"/>
    </row>
    <row r="92" spans="2:19" s="47" customFormat="1" ht="12" x14ac:dyDescent="0.3">
      <c r="B92" s="63">
        <v>1</v>
      </c>
      <c r="C92" s="242">
        <v>2</v>
      </c>
      <c r="D92" s="242"/>
      <c r="E92" s="242"/>
      <c r="F92" s="242"/>
      <c r="G92" s="242"/>
      <c r="H92" s="242"/>
      <c r="I92" s="242"/>
      <c r="J92" s="242"/>
      <c r="K92" s="242"/>
      <c r="L92" s="242"/>
      <c r="M92" s="242"/>
      <c r="N92" s="242"/>
      <c r="O92" s="242"/>
      <c r="P92" s="242"/>
      <c r="Q92" s="242"/>
      <c r="S92" s="48"/>
    </row>
    <row r="93" spans="2:19" s="18" customFormat="1" ht="14" x14ac:dyDescent="0.3">
      <c r="B93" s="22"/>
      <c r="C93" s="247" t="s">
        <v>164</v>
      </c>
      <c r="D93" s="247"/>
      <c r="E93" s="247"/>
      <c r="F93" s="247"/>
      <c r="G93" s="247"/>
      <c r="H93" s="247"/>
      <c r="I93" s="247"/>
      <c r="J93" s="247"/>
      <c r="K93" s="247"/>
      <c r="L93" s="247"/>
      <c r="M93" s="247"/>
      <c r="N93" s="247"/>
      <c r="O93" s="247"/>
      <c r="P93" s="247"/>
      <c r="Q93" s="247"/>
      <c r="S93" s="26"/>
    </row>
  </sheetData>
  <mergeCells count="169">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B29" sqref="B29:M2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35" t="s">
        <v>149</v>
      </c>
      <c r="C2" s="235"/>
      <c r="D2" s="235"/>
      <c r="E2" s="235"/>
      <c r="F2" s="235"/>
      <c r="G2" s="235"/>
      <c r="H2" s="235"/>
      <c r="I2" s="235"/>
      <c r="J2" s="235"/>
      <c r="K2" s="235"/>
      <c r="L2" s="235"/>
      <c r="M2" s="235"/>
      <c r="N2" s="235"/>
      <c r="O2" s="235"/>
      <c r="P2" s="235"/>
      <c r="Q2" s="235"/>
    </row>
    <row r="3" spans="2:19" x14ac:dyDescent="0.35">
      <c r="B3" s="235" t="s">
        <v>150</v>
      </c>
      <c r="C3" s="235"/>
      <c r="D3" s="235"/>
      <c r="E3" s="235"/>
      <c r="F3" s="235"/>
      <c r="G3" s="235"/>
      <c r="H3" s="235"/>
      <c r="I3" s="235"/>
      <c r="J3" s="235"/>
      <c r="K3" s="235"/>
      <c r="L3" s="235"/>
      <c r="M3" s="235"/>
      <c r="N3" s="235"/>
      <c r="O3" s="235"/>
      <c r="P3" s="235"/>
      <c r="Q3" s="235"/>
    </row>
    <row r="5" spans="2:19" x14ac:dyDescent="0.35">
      <c r="B5" s="235" t="s">
        <v>415</v>
      </c>
      <c r="C5" s="235"/>
      <c r="D5" s="235"/>
      <c r="E5" s="235"/>
      <c r="F5" s="235"/>
      <c r="G5" s="235"/>
      <c r="H5" s="235"/>
      <c r="I5" s="235"/>
      <c r="J5" s="235"/>
      <c r="K5" s="235"/>
      <c r="L5" s="235"/>
      <c r="M5" s="235"/>
      <c r="N5" s="235"/>
      <c r="O5" s="235"/>
      <c r="P5" s="235"/>
      <c r="Q5" s="235"/>
    </row>
    <row r="6" spans="2:19" x14ac:dyDescent="0.35">
      <c r="B6" s="235" t="s">
        <v>416</v>
      </c>
      <c r="C6" s="235"/>
      <c r="D6" s="235"/>
      <c r="E6" s="235"/>
      <c r="F6" s="235"/>
      <c r="G6" s="235"/>
      <c r="H6" s="235"/>
      <c r="I6" s="235"/>
      <c r="J6" s="235"/>
      <c r="K6" s="235"/>
      <c r="L6" s="235"/>
      <c r="M6" s="235"/>
      <c r="N6" s="235"/>
      <c r="O6" s="235"/>
      <c r="P6" s="235"/>
      <c r="Q6" s="235"/>
    </row>
    <row r="8" spans="2:19" ht="15" customHeight="1" x14ac:dyDescent="0.35">
      <c r="B8" s="13" t="s">
        <v>41</v>
      </c>
      <c r="I8" s="1"/>
      <c r="J8" s="1"/>
      <c r="K8" s="1"/>
      <c r="L8" s="1"/>
      <c r="M8" s="1"/>
      <c r="O8" s="1"/>
    </row>
    <row r="9" spans="2:19" ht="15" customHeight="1" x14ac:dyDescent="0.35">
      <c r="B9" s="236" t="s">
        <v>39</v>
      </c>
      <c r="C9" s="236" t="s">
        <v>55</v>
      </c>
      <c r="D9" s="236"/>
      <c r="E9" s="257" t="s">
        <v>40</v>
      </c>
      <c r="F9" s="257"/>
      <c r="G9" s="257"/>
      <c r="H9" s="257"/>
      <c r="I9" s="257"/>
      <c r="J9" s="257"/>
      <c r="K9" s="305" t="s">
        <v>44</v>
      </c>
      <c r="L9" s="305"/>
      <c r="M9" s="305"/>
      <c r="N9" s="257" t="s">
        <v>400</v>
      </c>
      <c r="O9" s="257"/>
      <c r="P9" s="257"/>
      <c r="Q9" s="257"/>
    </row>
    <row r="10" spans="2:19" x14ac:dyDescent="0.35">
      <c r="B10" s="236"/>
      <c r="C10" s="236"/>
      <c r="D10" s="236"/>
      <c r="E10" s="257"/>
      <c r="F10" s="257"/>
      <c r="G10" s="257"/>
      <c r="H10" s="257"/>
      <c r="I10" s="257"/>
      <c r="J10" s="257"/>
      <c r="K10" s="305"/>
      <c r="L10" s="305"/>
      <c r="M10" s="305"/>
      <c r="N10" s="11" t="s">
        <v>185</v>
      </c>
      <c r="O10" s="257" t="s">
        <v>186</v>
      </c>
      <c r="P10" s="257"/>
      <c r="Q10" s="257"/>
    </row>
    <row r="11" spans="2:19" s="47" customFormat="1" ht="12" x14ac:dyDescent="0.3">
      <c r="B11" s="68">
        <v>1</v>
      </c>
      <c r="C11" s="360">
        <v>2</v>
      </c>
      <c r="D11" s="360"/>
      <c r="E11" s="282">
        <v>3</v>
      </c>
      <c r="F11" s="282"/>
      <c r="G11" s="282"/>
      <c r="H11" s="282"/>
      <c r="I11" s="282"/>
      <c r="J11" s="282"/>
      <c r="K11" s="283">
        <v>4</v>
      </c>
      <c r="L11" s="283"/>
      <c r="M11" s="283"/>
      <c r="N11" s="46">
        <v>5</v>
      </c>
      <c r="O11" s="282">
        <v>6</v>
      </c>
      <c r="P11" s="282"/>
      <c r="Q11" s="282"/>
      <c r="S11" s="48"/>
    </row>
    <row r="12" spans="2:19" x14ac:dyDescent="0.35">
      <c r="B12" s="62" t="s">
        <v>43</v>
      </c>
      <c r="C12" s="262" t="s">
        <v>406</v>
      </c>
      <c r="D12" s="263"/>
      <c r="E12" s="307" t="s">
        <v>344</v>
      </c>
      <c r="F12" s="307"/>
      <c r="G12" s="307"/>
      <c r="H12" s="307"/>
      <c r="I12" s="307"/>
      <c r="J12" s="307"/>
      <c r="K12" s="306">
        <v>0</v>
      </c>
      <c r="L12" s="306"/>
      <c r="M12" s="306"/>
      <c r="N12" s="12">
        <v>0</v>
      </c>
      <c r="O12" s="267">
        <f>O42</f>
        <v>2093</v>
      </c>
      <c r="P12" s="268"/>
      <c r="Q12" s="269"/>
    </row>
    <row r="15" spans="2:19" x14ac:dyDescent="0.35">
      <c r="B15" s="13" t="s">
        <v>38</v>
      </c>
    </row>
    <row r="16" spans="2:19" x14ac:dyDescent="0.35">
      <c r="B16" s="273" t="s">
        <v>56</v>
      </c>
      <c r="C16" s="273"/>
      <c r="D16" s="273"/>
      <c r="E16" s="273"/>
      <c r="F16" s="273"/>
      <c r="G16" s="273"/>
      <c r="H16" s="273"/>
      <c r="I16" s="273"/>
      <c r="J16" s="273"/>
      <c r="K16" s="273"/>
      <c r="L16" s="273"/>
      <c r="M16" s="273"/>
      <c r="N16" s="273" t="s">
        <v>27</v>
      </c>
      <c r="O16" s="273"/>
      <c r="P16" s="273"/>
      <c r="Q16" s="273"/>
    </row>
    <row r="17" spans="2:19" s="47" customFormat="1" ht="12" x14ac:dyDescent="0.3">
      <c r="B17" s="242">
        <v>1</v>
      </c>
      <c r="C17" s="242"/>
      <c r="D17" s="242"/>
      <c r="E17" s="242"/>
      <c r="F17" s="242"/>
      <c r="G17" s="242"/>
      <c r="H17" s="242"/>
      <c r="I17" s="242"/>
      <c r="J17" s="242"/>
      <c r="K17" s="242"/>
      <c r="L17" s="242"/>
      <c r="M17" s="242"/>
      <c r="N17" s="242">
        <v>2</v>
      </c>
      <c r="O17" s="242"/>
      <c r="P17" s="242"/>
      <c r="Q17" s="242"/>
      <c r="S17" s="48"/>
    </row>
    <row r="18" spans="2:19" x14ac:dyDescent="0.35">
      <c r="B18" s="243" t="s">
        <v>28</v>
      </c>
      <c r="C18" s="243"/>
      <c r="D18" s="243"/>
      <c r="E18" s="243"/>
      <c r="F18" s="243"/>
      <c r="G18" s="243"/>
      <c r="H18" s="243"/>
      <c r="I18" s="243"/>
      <c r="J18" s="243"/>
      <c r="K18" s="243"/>
      <c r="L18" s="243"/>
      <c r="M18" s="243"/>
      <c r="N18" s="244">
        <f>N19+N21+N24</f>
        <v>2120947.2000000002</v>
      </c>
      <c r="O18" s="244"/>
      <c r="P18" s="244"/>
      <c r="Q18" s="244"/>
    </row>
    <row r="19" spans="2:19" x14ac:dyDescent="0.35">
      <c r="B19" s="243" t="s">
        <v>29</v>
      </c>
      <c r="C19" s="243"/>
      <c r="D19" s="243"/>
      <c r="E19" s="243"/>
      <c r="F19" s="243"/>
      <c r="G19" s="243"/>
      <c r="H19" s="243"/>
      <c r="I19" s="243"/>
      <c r="J19" s="243"/>
      <c r="K19" s="243"/>
      <c r="L19" s="243"/>
      <c r="M19" s="243"/>
      <c r="N19" s="244">
        <v>0</v>
      </c>
      <c r="O19" s="244"/>
      <c r="P19" s="244"/>
      <c r="Q19" s="244"/>
    </row>
    <row r="20" spans="2:19" x14ac:dyDescent="0.35">
      <c r="B20" s="274" t="s">
        <v>18</v>
      </c>
      <c r="C20" s="275"/>
      <c r="D20" s="275"/>
      <c r="E20" s="275"/>
      <c r="F20" s="275"/>
      <c r="G20" s="275"/>
      <c r="H20" s="275"/>
      <c r="I20" s="275"/>
      <c r="J20" s="275"/>
      <c r="K20" s="275"/>
      <c r="L20" s="275"/>
      <c r="M20" s="276"/>
      <c r="N20" s="251">
        <v>0</v>
      </c>
      <c r="O20" s="251"/>
      <c r="P20" s="251"/>
      <c r="Q20" s="251"/>
    </row>
    <row r="21" spans="2:19" x14ac:dyDescent="0.35">
      <c r="B21" s="243" t="s">
        <v>30</v>
      </c>
      <c r="C21" s="243"/>
      <c r="D21" s="243"/>
      <c r="E21" s="243"/>
      <c r="F21" s="243"/>
      <c r="G21" s="243"/>
      <c r="H21" s="243"/>
      <c r="I21" s="243"/>
      <c r="J21" s="243"/>
      <c r="K21" s="243"/>
      <c r="L21" s="243"/>
      <c r="M21" s="243"/>
      <c r="N21" s="244">
        <f>N22+N23</f>
        <v>0</v>
      </c>
      <c r="O21" s="244"/>
      <c r="P21" s="244"/>
      <c r="Q21" s="244"/>
    </row>
    <row r="22" spans="2:19" x14ac:dyDescent="0.35">
      <c r="B22" s="255" t="s">
        <v>53</v>
      </c>
      <c r="C22" s="255"/>
      <c r="D22" s="255"/>
      <c r="E22" s="255"/>
      <c r="F22" s="255"/>
      <c r="G22" s="255"/>
      <c r="H22" s="255"/>
      <c r="I22" s="255"/>
      <c r="J22" s="255"/>
      <c r="K22" s="255"/>
      <c r="L22" s="255"/>
      <c r="M22" s="255"/>
      <c r="N22" s="251">
        <f>K47</f>
        <v>0</v>
      </c>
      <c r="O22" s="251"/>
      <c r="P22" s="251"/>
      <c r="Q22" s="251"/>
      <c r="R22" s="69"/>
    </row>
    <row r="23" spans="2:19" x14ac:dyDescent="0.35">
      <c r="B23" s="248" t="s">
        <v>171</v>
      </c>
      <c r="C23" s="249"/>
      <c r="D23" s="249"/>
      <c r="E23" s="249"/>
      <c r="F23" s="249"/>
      <c r="G23" s="249"/>
      <c r="H23" s="249"/>
      <c r="I23" s="249"/>
      <c r="J23" s="249"/>
      <c r="K23" s="249"/>
      <c r="L23" s="249"/>
      <c r="M23" s="250"/>
      <c r="N23" s="251">
        <v>0</v>
      </c>
      <c r="O23" s="251"/>
      <c r="P23" s="251"/>
      <c r="Q23" s="251"/>
      <c r="R23" s="69"/>
    </row>
    <row r="24" spans="2:19" x14ac:dyDescent="0.35">
      <c r="B24" s="243" t="s">
        <v>31</v>
      </c>
      <c r="C24" s="243"/>
      <c r="D24" s="243"/>
      <c r="E24" s="243"/>
      <c r="F24" s="243"/>
      <c r="G24" s="243"/>
      <c r="H24" s="243"/>
      <c r="I24" s="243"/>
      <c r="J24" s="243"/>
      <c r="K24" s="243"/>
      <c r="L24" s="243"/>
      <c r="M24" s="243"/>
      <c r="N24" s="244">
        <f>N25</f>
        <v>2120947.2000000002</v>
      </c>
      <c r="O24" s="244"/>
      <c r="P24" s="244"/>
      <c r="Q24" s="244"/>
    </row>
    <row r="25" spans="2:19" x14ac:dyDescent="0.35">
      <c r="B25" s="255" t="s">
        <v>54</v>
      </c>
      <c r="C25" s="255"/>
      <c r="D25" s="255"/>
      <c r="E25" s="255"/>
      <c r="F25" s="255"/>
      <c r="G25" s="255"/>
      <c r="H25" s="255"/>
      <c r="I25" s="255"/>
      <c r="J25" s="255"/>
      <c r="K25" s="255"/>
      <c r="L25" s="255"/>
      <c r="M25" s="255"/>
      <c r="N25" s="251">
        <f>L47</f>
        <v>2120947.2000000002</v>
      </c>
      <c r="O25" s="251"/>
      <c r="P25" s="251"/>
      <c r="Q25" s="251"/>
    </row>
    <row r="26" spans="2:19" x14ac:dyDescent="0.35">
      <c r="B26" s="243" t="s">
        <v>32</v>
      </c>
      <c r="C26" s="243"/>
      <c r="D26" s="243"/>
      <c r="E26" s="243"/>
      <c r="F26" s="243"/>
      <c r="G26" s="243"/>
      <c r="H26" s="243"/>
      <c r="I26" s="243"/>
      <c r="J26" s="243"/>
      <c r="K26" s="243"/>
      <c r="L26" s="243"/>
      <c r="M26" s="243"/>
      <c r="N26" s="244">
        <v>0</v>
      </c>
      <c r="O26" s="244"/>
      <c r="P26" s="244"/>
      <c r="Q26" s="244"/>
    </row>
    <row r="27" spans="2:19" x14ac:dyDescent="0.35">
      <c r="B27" s="308" t="s">
        <v>18</v>
      </c>
      <c r="C27" s="308"/>
      <c r="D27" s="308"/>
      <c r="E27" s="308"/>
      <c r="F27" s="308"/>
      <c r="G27" s="308"/>
      <c r="H27" s="308"/>
      <c r="I27" s="308"/>
      <c r="J27" s="308"/>
      <c r="K27" s="308"/>
      <c r="L27" s="308"/>
      <c r="M27" s="308"/>
      <c r="N27" s="251">
        <v>0</v>
      </c>
      <c r="O27" s="251"/>
      <c r="P27" s="251"/>
      <c r="Q27" s="251"/>
    </row>
    <row r="28" spans="2:19" x14ac:dyDescent="0.35">
      <c r="B28" s="252" t="s">
        <v>33</v>
      </c>
      <c r="C28" s="253"/>
      <c r="D28" s="253"/>
      <c r="E28" s="253"/>
      <c r="F28" s="253"/>
      <c r="G28" s="253"/>
      <c r="H28" s="253"/>
      <c r="I28" s="253"/>
      <c r="J28" s="253"/>
      <c r="K28" s="253"/>
      <c r="L28" s="253"/>
      <c r="M28" s="254"/>
      <c r="N28" s="244">
        <f>N29+N30+N31</f>
        <v>374284.79999999999</v>
      </c>
      <c r="O28" s="244"/>
      <c r="P28" s="244"/>
      <c r="Q28" s="244"/>
    </row>
    <row r="29" spans="2:19" x14ac:dyDescent="0.35">
      <c r="B29" s="255" t="s">
        <v>34</v>
      </c>
      <c r="C29" s="255"/>
      <c r="D29" s="255"/>
      <c r="E29" s="255"/>
      <c r="F29" s="255"/>
      <c r="G29" s="255"/>
      <c r="H29" s="255"/>
      <c r="I29" s="255"/>
      <c r="J29" s="255"/>
      <c r="K29" s="255"/>
      <c r="L29" s="255"/>
      <c r="M29" s="255"/>
      <c r="N29" s="251">
        <v>0</v>
      </c>
      <c r="O29" s="251"/>
      <c r="P29" s="251"/>
      <c r="Q29" s="251"/>
    </row>
    <row r="30" spans="2:19" x14ac:dyDescent="0.35">
      <c r="B30" s="255" t="s">
        <v>35</v>
      </c>
      <c r="C30" s="255"/>
      <c r="D30" s="255"/>
      <c r="E30" s="255"/>
      <c r="F30" s="255"/>
      <c r="G30" s="255"/>
      <c r="H30" s="255"/>
      <c r="I30" s="255"/>
      <c r="J30" s="255"/>
      <c r="K30" s="255"/>
      <c r="L30" s="255"/>
      <c r="M30" s="255"/>
      <c r="N30" s="251">
        <v>374284.79999999999</v>
      </c>
      <c r="O30" s="251"/>
      <c r="P30" s="251"/>
      <c r="Q30" s="251"/>
    </row>
    <row r="31" spans="2:19" x14ac:dyDescent="0.35">
      <c r="B31" s="255" t="s">
        <v>36</v>
      </c>
      <c r="C31" s="255"/>
      <c r="D31" s="255"/>
      <c r="E31" s="255"/>
      <c r="F31" s="255"/>
      <c r="G31" s="255"/>
      <c r="H31" s="255"/>
      <c r="I31" s="255"/>
      <c r="J31" s="255"/>
      <c r="K31" s="255"/>
      <c r="L31" s="255"/>
      <c r="M31" s="255"/>
      <c r="N31" s="251">
        <v>0</v>
      </c>
      <c r="O31" s="251"/>
      <c r="P31" s="251"/>
      <c r="Q31" s="251"/>
    </row>
    <row r="32" spans="2:19" x14ac:dyDescent="0.35">
      <c r="B32" s="243" t="s">
        <v>37</v>
      </c>
      <c r="C32" s="243"/>
      <c r="D32" s="243"/>
      <c r="E32" s="243"/>
      <c r="F32" s="243"/>
      <c r="G32" s="243"/>
      <c r="H32" s="243"/>
      <c r="I32" s="243"/>
      <c r="J32" s="243"/>
      <c r="K32" s="243"/>
      <c r="L32" s="243"/>
      <c r="M32" s="243"/>
      <c r="N32" s="244">
        <f>N18+N28</f>
        <v>2495232</v>
      </c>
      <c r="O32" s="244"/>
      <c r="P32" s="244"/>
      <c r="Q32" s="244"/>
    </row>
    <row r="35" spans="2:19" x14ac:dyDescent="0.35">
      <c r="B35" s="13" t="s">
        <v>25</v>
      </c>
    </row>
    <row r="36" spans="2:19" x14ac:dyDescent="0.35">
      <c r="B36" s="304" t="s">
        <v>57</v>
      </c>
      <c r="C36" s="304" t="s">
        <v>58</v>
      </c>
      <c r="D36" s="304" t="s">
        <v>0</v>
      </c>
      <c r="E36" s="304" t="s">
        <v>1</v>
      </c>
      <c r="F36" s="304" t="s">
        <v>59</v>
      </c>
      <c r="G36" s="304" t="s">
        <v>378</v>
      </c>
      <c r="H36" s="354" t="s">
        <v>2</v>
      </c>
      <c r="I36" s="303" t="s">
        <v>3</v>
      </c>
      <c r="J36" s="303"/>
      <c r="K36" s="303"/>
      <c r="L36" s="303"/>
      <c r="M36" s="303"/>
      <c r="N36" s="304" t="s">
        <v>60</v>
      </c>
      <c r="O36" s="304"/>
      <c r="P36" s="304" t="s">
        <v>4</v>
      </c>
      <c r="Q36" s="304" t="s">
        <v>5</v>
      </c>
    </row>
    <row r="37" spans="2:19" ht="26.25" customHeight="1" x14ac:dyDescent="0.35">
      <c r="B37" s="304"/>
      <c r="C37" s="304"/>
      <c r="D37" s="304"/>
      <c r="E37" s="304"/>
      <c r="F37" s="304"/>
      <c r="G37" s="304"/>
      <c r="H37" s="354"/>
      <c r="I37" s="303" t="s">
        <v>6</v>
      </c>
      <c r="J37" s="303" t="s">
        <v>7</v>
      </c>
      <c r="K37" s="303"/>
      <c r="L37" s="303"/>
      <c r="M37" s="303" t="s">
        <v>8</v>
      </c>
      <c r="N37" s="304" t="s">
        <v>301</v>
      </c>
      <c r="O37" s="304" t="s">
        <v>246</v>
      </c>
      <c r="P37" s="304"/>
      <c r="Q37" s="304"/>
    </row>
    <row r="38" spans="2:19" ht="52.5" x14ac:dyDescent="0.35">
      <c r="B38" s="304"/>
      <c r="C38" s="304"/>
      <c r="D38" s="304"/>
      <c r="E38" s="304"/>
      <c r="F38" s="304"/>
      <c r="G38" s="304"/>
      <c r="H38" s="354"/>
      <c r="I38" s="303"/>
      <c r="J38" s="10" t="s">
        <v>9</v>
      </c>
      <c r="K38" s="10" t="s">
        <v>10</v>
      </c>
      <c r="L38" s="10" t="s">
        <v>11</v>
      </c>
      <c r="M38" s="303"/>
      <c r="N38" s="304"/>
      <c r="O38" s="304"/>
      <c r="P38" s="304"/>
      <c r="Q38" s="304"/>
    </row>
    <row r="39" spans="2:19"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5">
      <c r="B40" s="321" t="s">
        <v>417</v>
      </c>
      <c r="C40" s="289" t="s">
        <v>13</v>
      </c>
      <c r="D40" s="289" t="s">
        <v>407</v>
      </c>
      <c r="E40" s="289" t="s">
        <v>176</v>
      </c>
      <c r="F40" s="289" t="s">
        <v>14</v>
      </c>
      <c r="G40" s="289" t="s">
        <v>421</v>
      </c>
      <c r="H40" s="289" t="s">
        <v>15</v>
      </c>
      <c r="I40" s="292">
        <f>SUM(I44:I46)</f>
        <v>2495232</v>
      </c>
      <c r="J40" s="292">
        <f>SUM(J44:J46)</f>
        <v>0</v>
      </c>
      <c r="K40" s="292">
        <f>SUM(K44:K46)</f>
        <v>0</v>
      </c>
      <c r="L40" s="292">
        <f>SUM(L44:L46)</f>
        <v>2120947.2000000002</v>
      </c>
      <c r="M40" s="292">
        <f>SUM(M44:M46)</f>
        <v>374284.79999999999</v>
      </c>
      <c r="N40" s="44" t="s">
        <v>408</v>
      </c>
      <c r="O40" s="90">
        <f>O44</f>
        <v>2132232</v>
      </c>
      <c r="P40" s="297" t="s">
        <v>307</v>
      </c>
      <c r="Q40" s="297" t="s">
        <v>365</v>
      </c>
    </row>
    <row r="41" spans="2:19" ht="21" x14ac:dyDescent="0.35">
      <c r="B41" s="321"/>
      <c r="C41" s="289"/>
      <c r="D41" s="289"/>
      <c r="E41" s="289"/>
      <c r="F41" s="289"/>
      <c r="G41" s="289"/>
      <c r="H41" s="289"/>
      <c r="I41" s="292"/>
      <c r="J41" s="292"/>
      <c r="K41" s="292"/>
      <c r="L41" s="292"/>
      <c r="M41" s="292"/>
      <c r="N41" s="44" t="s">
        <v>409</v>
      </c>
      <c r="O41" s="41">
        <f>O45</f>
        <v>1</v>
      </c>
      <c r="P41" s="298"/>
      <c r="Q41" s="298"/>
    </row>
    <row r="42" spans="2:19" x14ac:dyDescent="0.35">
      <c r="B42" s="321"/>
      <c r="C42" s="289"/>
      <c r="D42" s="289"/>
      <c r="E42" s="289"/>
      <c r="F42" s="289"/>
      <c r="G42" s="289"/>
      <c r="H42" s="289"/>
      <c r="I42" s="292"/>
      <c r="J42" s="292"/>
      <c r="K42" s="292"/>
      <c r="L42" s="292"/>
      <c r="M42" s="292"/>
      <c r="N42" s="44" t="s">
        <v>410</v>
      </c>
      <c r="O42" s="41">
        <f>O46</f>
        <v>2093</v>
      </c>
      <c r="P42" s="298"/>
      <c r="Q42" s="298"/>
    </row>
    <row r="43" spans="2:19" ht="21" x14ac:dyDescent="0.35">
      <c r="B43" s="42" t="s">
        <v>16</v>
      </c>
      <c r="C43" s="43"/>
      <c r="D43" s="43"/>
      <c r="E43" s="43"/>
      <c r="F43" s="43"/>
      <c r="G43" s="43"/>
      <c r="H43" s="43"/>
      <c r="I43" s="58"/>
      <c r="J43" s="58"/>
      <c r="K43" s="60"/>
      <c r="L43" s="60"/>
      <c r="M43" s="58"/>
      <c r="N43" s="43"/>
      <c r="O43" s="72"/>
      <c r="P43" s="73"/>
      <c r="Q43" s="43"/>
    </row>
    <row r="44" spans="2:19" ht="23.25" customHeight="1" x14ac:dyDescent="0.35">
      <c r="B44" s="290" t="s">
        <v>411</v>
      </c>
      <c r="C44" s="200"/>
      <c r="D44" s="315" t="s">
        <v>412</v>
      </c>
      <c r="E44" s="315" t="s">
        <v>18</v>
      </c>
      <c r="F44" s="200"/>
      <c r="G44" s="315" t="s">
        <v>283</v>
      </c>
      <c r="H44" s="200"/>
      <c r="I44" s="318">
        <f>SUM(J44:M46)</f>
        <v>2495232</v>
      </c>
      <c r="J44" s="318">
        <v>0</v>
      </c>
      <c r="K44" s="318">
        <v>0</v>
      </c>
      <c r="L44" s="318">
        <v>2120947.2000000002</v>
      </c>
      <c r="M44" s="318">
        <v>374284.79999999999</v>
      </c>
      <c r="N44" s="44" t="s">
        <v>408</v>
      </c>
      <c r="O44" s="104">
        <v>2132232</v>
      </c>
      <c r="P44" s="285" t="s">
        <v>307</v>
      </c>
      <c r="Q44" s="285" t="s">
        <v>365</v>
      </c>
    </row>
    <row r="45" spans="2:19" ht="21" x14ac:dyDescent="0.35">
      <c r="B45" s="290"/>
      <c r="C45" s="201"/>
      <c r="D45" s="316"/>
      <c r="E45" s="316"/>
      <c r="F45" s="201"/>
      <c r="G45" s="316"/>
      <c r="H45" s="201"/>
      <c r="I45" s="319"/>
      <c r="J45" s="319"/>
      <c r="K45" s="319"/>
      <c r="L45" s="319"/>
      <c r="M45" s="319"/>
      <c r="N45" s="44" t="s">
        <v>409</v>
      </c>
      <c r="O45" s="38">
        <v>1</v>
      </c>
      <c r="P45" s="285"/>
      <c r="Q45" s="285"/>
    </row>
    <row r="46" spans="2:19" x14ac:dyDescent="0.35">
      <c r="B46" s="290"/>
      <c r="C46" s="202"/>
      <c r="D46" s="317"/>
      <c r="E46" s="317"/>
      <c r="F46" s="202"/>
      <c r="G46" s="317"/>
      <c r="H46" s="202"/>
      <c r="I46" s="320"/>
      <c r="J46" s="320"/>
      <c r="K46" s="320"/>
      <c r="L46" s="320"/>
      <c r="M46" s="320"/>
      <c r="N46" s="44" t="s">
        <v>410</v>
      </c>
      <c r="O46" s="38">
        <v>2093</v>
      </c>
      <c r="P46" s="285"/>
      <c r="Q46" s="285"/>
    </row>
    <row r="47" spans="2:19" x14ac:dyDescent="0.35">
      <c r="B47" s="287" t="s">
        <v>12</v>
      </c>
      <c r="C47" s="287"/>
      <c r="D47" s="287"/>
      <c r="E47" s="287"/>
      <c r="F47" s="287"/>
      <c r="G47" s="287"/>
      <c r="H47" s="287"/>
      <c r="I47" s="9">
        <f>I40</f>
        <v>2495232</v>
      </c>
      <c r="J47" s="9">
        <f>J40</f>
        <v>0</v>
      </c>
      <c r="K47" s="9">
        <f>K40</f>
        <v>0</v>
      </c>
      <c r="L47" s="9">
        <f>L40</f>
        <v>2120947.2000000002</v>
      </c>
      <c r="M47" s="9">
        <f>M40</f>
        <v>374284.79999999999</v>
      </c>
      <c r="N47" s="288"/>
      <c r="O47" s="288"/>
      <c r="P47" s="288"/>
      <c r="Q47" s="288"/>
    </row>
    <row r="48" spans="2:19" ht="14.5" customHeight="1" x14ac:dyDescent="0.35">
      <c r="B48" s="24"/>
      <c r="C48" s="277"/>
      <c r="D48" s="277"/>
      <c r="E48" s="277"/>
      <c r="F48" s="277"/>
      <c r="G48" s="277"/>
      <c r="H48" s="277"/>
      <c r="I48" s="277"/>
      <c r="J48" s="277"/>
      <c r="K48" s="277"/>
      <c r="L48" s="277"/>
      <c r="M48" s="277"/>
      <c r="N48" s="277"/>
      <c r="O48" s="277"/>
      <c r="P48" s="277"/>
      <c r="Q48" s="277"/>
    </row>
    <row r="50" spans="2:19" x14ac:dyDescent="0.35">
      <c r="B50" s="21" t="s">
        <v>152</v>
      </c>
    </row>
    <row r="51" spans="2:19" ht="15" customHeight="1" x14ac:dyDescent="0.35">
      <c r="B51" s="14" t="s">
        <v>39</v>
      </c>
      <c r="C51" s="273" t="s">
        <v>153</v>
      </c>
      <c r="D51" s="273"/>
      <c r="E51" s="273"/>
      <c r="F51" s="351" t="s">
        <v>154</v>
      </c>
      <c r="G51" s="352"/>
      <c r="H51" s="352"/>
      <c r="I51" s="352"/>
      <c r="J51" s="353"/>
      <c r="K51" s="273" t="s">
        <v>155</v>
      </c>
      <c r="L51" s="273"/>
      <c r="M51" s="273"/>
      <c r="N51" s="273"/>
      <c r="O51" s="273"/>
      <c r="P51" s="273"/>
      <c r="Q51" s="273"/>
    </row>
    <row r="52" spans="2:19" s="47" customFormat="1" ht="12" x14ac:dyDescent="0.3">
      <c r="B52" s="56">
        <v>1</v>
      </c>
      <c r="C52" s="242">
        <v>2</v>
      </c>
      <c r="D52" s="242"/>
      <c r="E52" s="242"/>
      <c r="F52" s="327">
        <v>3</v>
      </c>
      <c r="G52" s="328"/>
      <c r="H52" s="328"/>
      <c r="I52" s="328"/>
      <c r="J52" s="329"/>
      <c r="K52" s="242">
        <v>4</v>
      </c>
      <c r="L52" s="242"/>
      <c r="M52" s="242"/>
      <c r="N52" s="242"/>
      <c r="O52" s="242"/>
      <c r="P52" s="242"/>
      <c r="Q52" s="242"/>
      <c r="S52" s="48"/>
    </row>
    <row r="53" spans="2:19" s="18" customFormat="1" ht="14" x14ac:dyDescent="0.3">
      <c r="B53" s="22"/>
      <c r="C53" s="330" t="s">
        <v>164</v>
      </c>
      <c r="D53" s="331"/>
      <c r="E53" s="332"/>
      <c r="F53" s="333"/>
      <c r="G53" s="334"/>
      <c r="H53" s="334"/>
      <c r="I53" s="334"/>
      <c r="J53" s="335"/>
      <c r="K53" s="336"/>
      <c r="L53" s="336"/>
      <c r="M53" s="336"/>
      <c r="N53" s="336"/>
      <c r="O53" s="336"/>
      <c r="P53" s="336"/>
      <c r="Q53" s="336"/>
      <c r="S53" s="26"/>
    </row>
    <row r="56" spans="2:19" x14ac:dyDescent="0.35">
      <c r="B56" s="21" t="s">
        <v>156</v>
      </c>
    </row>
    <row r="57" spans="2:19" ht="15" customHeight="1" x14ac:dyDescent="0.35">
      <c r="B57" s="14" t="s">
        <v>39</v>
      </c>
      <c r="C57" s="273" t="s">
        <v>157</v>
      </c>
      <c r="D57" s="273"/>
      <c r="E57" s="273"/>
      <c r="F57" s="273" t="s">
        <v>154</v>
      </c>
      <c r="G57" s="273"/>
      <c r="H57" s="273"/>
      <c r="I57" s="273"/>
      <c r="J57" s="273"/>
      <c r="K57" s="273" t="s">
        <v>158</v>
      </c>
      <c r="L57" s="273"/>
      <c r="M57" s="273"/>
      <c r="N57" s="273"/>
      <c r="O57" s="273"/>
      <c r="P57" s="273"/>
      <c r="Q57" s="273"/>
    </row>
    <row r="58" spans="2:19" s="47" customFormat="1" ht="11.25" customHeight="1" x14ac:dyDescent="0.3">
      <c r="B58" s="56">
        <v>1</v>
      </c>
      <c r="C58" s="242">
        <v>2</v>
      </c>
      <c r="D58" s="242"/>
      <c r="E58" s="242"/>
      <c r="F58" s="242">
        <v>3</v>
      </c>
      <c r="G58" s="242"/>
      <c r="H58" s="242"/>
      <c r="I58" s="242"/>
      <c r="J58" s="242"/>
      <c r="K58" s="242">
        <v>4</v>
      </c>
      <c r="L58" s="242"/>
      <c r="M58" s="242"/>
      <c r="N58" s="242"/>
      <c r="O58" s="242"/>
      <c r="P58" s="242"/>
      <c r="Q58" s="242"/>
      <c r="S58" s="48"/>
    </row>
    <row r="59" spans="2:19" s="18" customFormat="1" ht="14" x14ac:dyDescent="0.3">
      <c r="B59" s="22"/>
      <c r="C59" s="247" t="s">
        <v>164</v>
      </c>
      <c r="D59" s="247"/>
      <c r="E59" s="247"/>
      <c r="F59" s="346"/>
      <c r="G59" s="346"/>
      <c r="H59" s="346"/>
      <c r="I59" s="346"/>
      <c r="J59" s="346"/>
      <c r="K59" s="336"/>
      <c r="L59" s="336"/>
      <c r="M59" s="336"/>
      <c r="N59" s="336"/>
      <c r="O59" s="336"/>
      <c r="P59" s="336"/>
      <c r="Q59" s="336"/>
      <c r="S59" s="26"/>
    </row>
    <row r="62" spans="2:19" x14ac:dyDescent="0.35">
      <c r="B62" s="21" t="s">
        <v>159</v>
      </c>
    </row>
    <row r="63" spans="2:19" ht="47.25" customHeight="1" x14ac:dyDescent="0.35">
      <c r="B63" s="11" t="s">
        <v>39</v>
      </c>
      <c r="C63" s="236" t="s">
        <v>160</v>
      </c>
      <c r="D63" s="236"/>
      <c r="E63" s="236"/>
      <c r="F63" s="337" t="s">
        <v>161</v>
      </c>
      <c r="G63" s="338"/>
      <c r="H63" s="338"/>
      <c r="I63" s="338"/>
      <c r="J63" s="338"/>
      <c r="K63" s="338"/>
      <c r="L63" s="338"/>
      <c r="M63" s="338"/>
      <c r="N63" s="338"/>
      <c r="O63" s="338"/>
      <c r="P63" s="338"/>
      <c r="Q63" s="339"/>
    </row>
    <row r="64" spans="2:19" s="64" customFormat="1" ht="12" x14ac:dyDescent="0.3">
      <c r="B64" s="63">
        <v>1</v>
      </c>
      <c r="C64" s="345">
        <v>2</v>
      </c>
      <c r="D64" s="345"/>
      <c r="E64" s="345"/>
      <c r="F64" s="340">
        <v>3</v>
      </c>
      <c r="G64" s="341"/>
      <c r="H64" s="341"/>
      <c r="I64" s="341"/>
      <c r="J64" s="341"/>
      <c r="K64" s="341"/>
      <c r="L64" s="341"/>
      <c r="M64" s="341"/>
      <c r="N64" s="341"/>
      <c r="O64" s="341"/>
      <c r="P64" s="341"/>
      <c r="Q64" s="342"/>
      <c r="S64" s="48"/>
    </row>
    <row r="65" spans="2:19" s="18" customFormat="1" ht="90" customHeight="1" x14ac:dyDescent="0.3">
      <c r="B65" s="12" t="s">
        <v>69</v>
      </c>
      <c r="C65" s="344" t="s">
        <v>413</v>
      </c>
      <c r="D65" s="344"/>
      <c r="E65" s="344"/>
      <c r="F65" s="347" t="s">
        <v>414</v>
      </c>
      <c r="G65" s="348"/>
      <c r="H65" s="348"/>
      <c r="I65" s="348"/>
      <c r="J65" s="348"/>
      <c r="K65" s="348"/>
      <c r="L65" s="348"/>
      <c r="M65" s="348"/>
      <c r="N65" s="348"/>
      <c r="O65" s="348"/>
      <c r="P65" s="348"/>
      <c r="Q65" s="349"/>
      <c r="S65" s="26"/>
    </row>
    <row r="66" spans="2:19" s="18" customFormat="1" ht="14" x14ac:dyDescent="0.3">
      <c r="C66" s="65"/>
      <c r="D66" s="65"/>
      <c r="E66" s="65"/>
      <c r="F66" s="65"/>
      <c r="G66" s="65"/>
      <c r="H66" s="65"/>
      <c r="I66" s="59"/>
      <c r="J66" s="59"/>
      <c r="K66" s="59"/>
      <c r="L66" s="59"/>
      <c r="M66" s="59"/>
      <c r="N66" s="59"/>
      <c r="O66" s="59"/>
      <c r="P66" s="59"/>
      <c r="Q66" s="59"/>
      <c r="S66" s="26"/>
    </row>
    <row r="68" spans="2:19" x14ac:dyDescent="0.35">
      <c r="B68" s="21" t="s">
        <v>162</v>
      </c>
    </row>
    <row r="69" spans="2:19" x14ac:dyDescent="0.35">
      <c r="B69" s="14" t="s">
        <v>39</v>
      </c>
      <c r="C69" s="273" t="s">
        <v>163</v>
      </c>
      <c r="D69" s="273"/>
      <c r="E69" s="273"/>
      <c r="F69" s="273"/>
      <c r="G69" s="273"/>
      <c r="H69" s="273"/>
      <c r="I69" s="273"/>
      <c r="J69" s="273"/>
      <c r="K69" s="273"/>
      <c r="L69" s="273"/>
      <c r="M69" s="273"/>
      <c r="N69" s="273"/>
      <c r="O69" s="273"/>
      <c r="P69" s="273"/>
      <c r="Q69" s="273"/>
    </row>
    <row r="70" spans="2:19" s="47" customFormat="1" ht="12" x14ac:dyDescent="0.3">
      <c r="B70" s="63">
        <v>1</v>
      </c>
      <c r="C70" s="242">
        <v>2</v>
      </c>
      <c r="D70" s="242"/>
      <c r="E70" s="242"/>
      <c r="F70" s="242"/>
      <c r="G70" s="242"/>
      <c r="H70" s="242"/>
      <c r="I70" s="242"/>
      <c r="J70" s="242"/>
      <c r="K70" s="242"/>
      <c r="L70" s="242"/>
      <c r="M70" s="242"/>
      <c r="N70" s="242"/>
      <c r="O70" s="242"/>
      <c r="P70" s="242"/>
      <c r="Q70" s="242"/>
      <c r="S70" s="48"/>
    </row>
    <row r="71" spans="2:19" s="18" customFormat="1" ht="14" x14ac:dyDescent="0.3">
      <c r="B71" s="22"/>
      <c r="C71" s="247" t="s">
        <v>164</v>
      </c>
      <c r="D71" s="247"/>
      <c r="E71" s="247"/>
      <c r="F71" s="247"/>
      <c r="G71" s="247"/>
      <c r="H71" s="247"/>
      <c r="I71" s="247"/>
      <c r="J71" s="247"/>
      <c r="K71" s="247"/>
      <c r="L71" s="247"/>
      <c r="M71" s="247"/>
      <c r="N71" s="247"/>
      <c r="O71" s="247"/>
      <c r="P71" s="247"/>
      <c r="Q71" s="247"/>
      <c r="S71"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1:E51"/>
    <mergeCell ref="F51:J51"/>
    <mergeCell ref="K51:Q51"/>
    <mergeCell ref="C52:E52"/>
    <mergeCell ref="F52:J52"/>
    <mergeCell ref="K52:Q52"/>
    <mergeCell ref="M44:M46"/>
    <mergeCell ref="P44:P46"/>
    <mergeCell ref="Q44:Q46"/>
    <mergeCell ref="B47:H47"/>
    <mergeCell ref="N47:Q47"/>
    <mergeCell ref="C48:Q48"/>
    <mergeCell ref="C58:E58"/>
    <mergeCell ref="F58:J58"/>
    <mergeCell ref="K58:Q58"/>
    <mergeCell ref="C59:E59"/>
    <mergeCell ref="F59:J59"/>
    <mergeCell ref="K59:Q59"/>
    <mergeCell ref="C53:E53"/>
    <mergeCell ref="F53:J53"/>
    <mergeCell ref="K53:Q53"/>
    <mergeCell ref="C57:E57"/>
    <mergeCell ref="F57:J57"/>
    <mergeCell ref="K57:Q57"/>
    <mergeCell ref="C69:Q69"/>
    <mergeCell ref="C70:Q70"/>
    <mergeCell ref="C71:Q71"/>
    <mergeCell ref="C63:E63"/>
    <mergeCell ref="F63:Q63"/>
    <mergeCell ref="C64:E64"/>
    <mergeCell ref="F64:Q64"/>
    <mergeCell ref="C65:E65"/>
    <mergeCell ref="F65:Q65"/>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8" ma:contentTypeDescription="Kurkite naują dokumentą." ma:contentTypeScope="" ma:versionID="26e480a72a1f322554ce72e81bf942c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14b876b182196fbb72caa3223f717374"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3.xml><?xml version="1.0" encoding="utf-8"?>
<ds:datastoreItem xmlns:ds="http://schemas.openxmlformats.org/officeDocument/2006/customXml" ds:itemID="{72607A2C-8139-4ECD-B33E-FAC89351D2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2024-11-18T07:17:37Z</cp:lastPrinted>
  <dcterms:created xsi:type="dcterms:W3CDTF">2022-11-10T11:26:31Z</dcterms:created>
  <dcterms:modified xsi:type="dcterms:W3CDTF">2024-11-25T12:41:39Z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